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ed\MORp Viral Resource Manuscript (2022)\Figures (Drafts)\Fig. 1 (Image Files + Drafts)_Virus Design\Specificity Analysis (IHC)\"/>
    </mc:Choice>
  </mc:AlternateContent>
  <bookViews>
    <workbookView xWindow="0" yWindow="0" windowWidth="17325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C20" i="1"/>
  <c r="D20" i="1"/>
  <c r="B20" i="1"/>
  <c r="F10" i="1"/>
  <c r="F15" i="1"/>
  <c r="B24" i="1"/>
  <c r="B23" i="1"/>
  <c r="D16" i="1"/>
  <c r="B17" i="1"/>
  <c r="B19" i="1"/>
  <c r="C15" i="1"/>
  <c r="C19" i="1" s="1"/>
  <c r="D15" i="1"/>
  <c r="D19" i="1" s="1"/>
  <c r="C17" i="1"/>
  <c r="D17" i="1"/>
  <c r="C18" i="1"/>
  <c r="D18" i="1"/>
  <c r="B18" i="1"/>
  <c r="B15" i="1"/>
  <c r="H10" i="1" l="1"/>
  <c r="G6" i="1"/>
  <c r="H6" i="1" s="1"/>
  <c r="G7" i="1"/>
  <c r="H7" i="1" s="1"/>
  <c r="G10" i="1"/>
  <c r="G11" i="1"/>
  <c r="H11" i="1" s="1"/>
  <c r="G12" i="1"/>
  <c r="H12" i="1" s="1"/>
  <c r="G5" i="1"/>
  <c r="H5" i="1" s="1"/>
  <c r="F6" i="1"/>
  <c r="F7" i="1"/>
  <c r="F11" i="1"/>
  <c r="F12" i="1"/>
  <c r="F5" i="1"/>
</calcChain>
</file>

<file path=xl/sharedStrings.xml><?xml version="1.0" encoding="utf-8"?>
<sst xmlns="http://schemas.openxmlformats.org/spreadsheetml/2006/main" count="27" uniqueCount="27">
  <si>
    <t>Oprm1-Cre (Palmiter) counting - Dorsal Medium Striatum (DMS)</t>
  </si>
  <si>
    <t>Counts</t>
  </si>
  <si>
    <t>eGFP + mCherry</t>
  </si>
  <si>
    <t>Cre + mCherry</t>
  </si>
  <si>
    <t>eGFP+mCherry+Cre</t>
  </si>
  <si>
    <t>Single channel</t>
  </si>
  <si>
    <t>Overlaps</t>
  </si>
  <si>
    <t>2369 (Slice 9, LH)</t>
  </si>
  <si>
    <t>2375 (Slice 8, LH)</t>
  </si>
  <si>
    <t>2375 (Slice 8, RH)</t>
  </si>
  <si>
    <t>eGFP</t>
  </si>
  <si>
    <t>mCherry</t>
  </si>
  <si>
    <t xml:space="preserve">Cre </t>
  </si>
  <si>
    <t>AVG</t>
  </si>
  <si>
    <t>SD</t>
  </si>
  <si>
    <t>SEM</t>
  </si>
  <si>
    <t>Calculations</t>
  </si>
  <si>
    <t>mMORP(+)/Cre(-)</t>
  </si>
  <si>
    <t>mMORP(+)/Cre(+)</t>
  </si>
  <si>
    <t>Cell Count Stats</t>
  </si>
  <si>
    <t>Groupings</t>
  </si>
  <si>
    <t>mCherry ONLY</t>
  </si>
  <si>
    <t>mCherry + eGFP ONLY</t>
  </si>
  <si>
    <t>mCherry + Cre ONLY</t>
  </si>
  <si>
    <t>mCherry + eGFP + Cre ONLY</t>
  </si>
  <si>
    <t>SUM</t>
  </si>
  <si>
    <t>mMORp(+)/(+)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</si>
</sst>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left"/>
    </xf>
    <xf numFmtId="0" fontId="0" fillId="0" borderId="1" xfId="0" applyBorder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1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>
                <a:solidFill>
                  <a:sysClr val="windowText" lastClr="000000"/>
                </a:solidFill>
              </a:rPr>
              <a:t>Oprm1-Cre (Palmiter) - DMS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0F8-452A-8785-42D6F707B064}"/>
              </c:ext>
            </c:extLst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0F8-452A-8785-42D6F707B064}"/>
              </c:ext>
            </c:extLst>
          </c:dPt>
          <c:dLbls>
            <c:dLbl>
              <c:idx val="0"/>
              <c:layout>
                <c:manualLayout>
                  <c:x val="-8.8431011991765233E-3"/>
                  <c:y val="2.1368280783219649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100" b="0" i="0" u="none" strike="noStrike" kern="1200" baseline="0">
                        <a:solidFill>
                          <a:sysClr val="windowText" lastClr="000000"/>
                        </a:solidFill>
                        <a:latin typeface="Arial" panose="020B0604020202020204" pitchFamily="34" charset="0"/>
                        <a:ea typeface="+mn-ea"/>
                        <a:cs typeface="Arial" panose="020B0604020202020204" pitchFamily="34" charset="0"/>
                      </a:defRPr>
                    </a:pPr>
                    <a:fld id="{097874B8-6859-4AA1-9BE7-B7BD6A7BCD4C}" type="VALU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[VALUE]</a:t>
                    </a:fld>
                    <a:r>
                      <a:rPr lang="en-US">
                        <a:solidFill>
                          <a:sysClr val="windowText" lastClr="000000"/>
                        </a:solidFill>
                      </a:rPr>
                      <a:t>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70F8-452A-8785-42D6F707B064}"/>
                </c:ext>
              </c:extLst>
            </c:dLbl>
            <c:dLbl>
              <c:idx val="1"/>
              <c:layout>
                <c:manualLayout>
                  <c:x val="0.10424222421299127"/>
                  <c:y val="-0.19408811758879463"/>
                </c:manualLayout>
              </c:layout>
              <c:tx>
                <c:rich>
                  <a:bodyPr/>
                  <a:lstStyle/>
                  <a:p>
                    <a:fld id="{E234A973-DFDB-478A-B983-2AE2181941D2}" type="VALUE">
                      <a:rPr lang="en-US">
                        <a:solidFill>
                          <a:schemeClr val="bg1"/>
                        </a:solidFill>
                      </a:rPr>
                      <a:pPr/>
                      <a:t>[VALUE]</a:t>
                    </a:fld>
                    <a:r>
                      <a:rPr lang="en-US">
                        <a:solidFill>
                          <a:schemeClr val="bg1"/>
                        </a:solidFill>
                      </a:rPr>
                      <a:t>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0F8-452A-8785-42D6F707B06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Sheet1!$A$23:$A$24</c:f>
              <c:strCache>
                <c:ptCount val="2"/>
                <c:pt idx="0">
                  <c:v>mMORP(+)/Cre(-)</c:v>
                </c:pt>
                <c:pt idx="1">
                  <c:v>mMORP(+)/Cre(+)</c:v>
                </c:pt>
              </c:strCache>
            </c:strRef>
          </c:cat>
          <c:val>
            <c:numRef>
              <c:f>Sheet1!$B$23:$B$24</c:f>
              <c:numCache>
                <c:formatCode>0.00</c:formatCode>
                <c:ptCount val="2"/>
                <c:pt idx="0">
                  <c:v>9.5541401273885338</c:v>
                </c:pt>
                <c:pt idx="1">
                  <c:v>90.445859872611464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F8-452A-8785-42D6F707B06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25</xdr:row>
      <xdr:rowOff>114301</xdr:rowOff>
    </xdr:from>
    <xdr:to>
      <xdr:col>2</xdr:col>
      <xdr:colOff>1000125</xdr:colOff>
      <xdr:row>37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F21" sqref="F21"/>
    </sheetView>
  </sheetViews>
  <sheetFormatPr defaultRowHeight="15" x14ac:dyDescent="0.25"/>
  <cols>
    <col min="1" max="1" width="27.42578125" customWidth="1"/>
    <col min="2" max="3" width="15.7109375" bestFit="1" customWidth="1"/>
    <col min="4" max="4" width="16" bestFit="1" customWidth="1"/>
    <col min="6" max="6" width="10.5703125" bestFit="1" customWidth="1"/>
    <col min="9" max="9" width="22.7109375" bestFit="1" customWidth="1"/>
    <col min="10" max="11" width="15.7109375" bestFit="1" customWidth="1"/>
    <col min="12" max="12" width="16" bestFit="1" customWidth="1"/>
  </cols>
  <sheetData>
    <row r="1" spans="1:8" x14ac:dyDescent="0.25">
      <c r="A1" s="1" t="s">
        <v>0</v>
      </c>
    </row>
    <row r="3" spans="1:8" x14ac:dyDescent="0.25">
      <c r="A3" s="2" t="s">
        <v>1</v>
      </c>
      <c r="B3" s="1" t="s">
        <v>7</v>
      </c>
      <c r="C3" s="1" t="s">
        <v>8</v>
      </c>
      <c r="D3" s="1" t="s">
        <v>9</v>
      </c>
      <c r="F3" s="2" t="s">
        <v>19</v>
      </c>
      <c r="G3" s="5"/>
      <c r="H3" s="5"/>
    </row>
    <row r="4" spans="1:8" x14ac:dyDescent="0.25">
      <c r="A4" s="1" t="s">
        <v>5</v>
      </c>
      <c r="F4" s="1" t="s">
        <v>13</v>
      </c>
      <c r="G4" s="1" t="s">
        <v>14</v>
      </c>
      <c r="H4" s="1" t="s">
        <v>15</v>
      </c>
    </row>
    <row r="5" spans="1:8" x14ac:dyDescent="0.25">
      <c r="A5" s="3" t="s">
        <v>10</v>
      </c>
      <c r="B5">
        <v>379</v>
      </c>
      <c r="C5">
        <v>442</v>
      </c>
      <c r="D5">
        <v>458</v>
      </c>
      <c r="F5">
        <f>AVERAGE(B5:D5)</f>
        <v>426.33333333333331</v>
      </c>
      <c r="G5">
        <f>STDEV(B5:D5)</f>
        <v>41.76521678781679</v>
      </c>
      <c r="H5">
        <f>G5/SQRT(3)</f>
        <v>24.113159155209104</v>
      </c>
    </row>
    <row r="6" spans="1:8" x14ac:dyDescent="0.25">
      <c r="A6" s="3" t="s">
        <v>11</v>
      </c>
      <c r="B6">
        <v>54</v>
      </c>
      <c r="C6">
        <v>47</v>
      </c>
      <c r="D6">
        <v>56</v>
      </c>
      <c r="F6">
        <f t="shared" ref="F6:F12" si="0">AVERAGE(B6:D6)</f>
        <v>52.333333333333336</v>
      </c>
      <c r="G6">
        <f t="shared" ref="G6:G12" si="1">STDEV(B6:D6)</f>
        <v>4.7258156262526088</v>
      </c>
      <c r="H6">
        <f t="shared" ref="H6:H12" si="2">G6/SQRT(3)</f>
        <v>2.7284509239574839</v>
      </c>
    </row>
    <row r="7" spans="1:8" x14ac:dyDescent="0.25">
      <c r="A7" s="3" t="s">
        <v>12</v>
      </c>
      <c r="B7">
        <v>1602</v>
      </c>
      <c r="C7">
        <v>1401</v>
      </c>
      <c r="D7">
        <v>1420</v>
      </c>
      <c r="F7">
        <f t="shared" si="0"/>
        <v>1474.3333333333333</v>
      </c>
      <c r="G7">
        <f t="shared" si="1"/>
        <v>110.96996590669627</v>
      </c>
      <c r="H7">
        <f t="shared" si="2"/>
        <v>64.06853968819469</v>
      </c>
    </row>
    <row r="9" spans="1:8" x14ac:dyDescent="0.25">
      <c r="A9" s="2" t="s">
        <v>6</v>
      </c>
    </row>
    <row r="10" spans="1:8" x14ac:dyDescent="0.25">
      <c r="A10" s="3" t="s">
        <v>2</v>
      </c>
      <c r="B10">
        <v>21</v>
      </c>
      <c r="C10">
        <v>24</v>
      </c>
      <c r="D10">
        <v>32</v>
      </c>
      <c r="F10">
        <f>AVERAGE(B10:D10)</f>
        <v>25.666666666666668</v>
      </c>
      <c r="G10">
        <f t="shared" si="1"/>
        <v>5.6862407030773303</v>
      </c>
      <c r="H10">
        <f t="shared" si="2"/>
        <v>3.2829526005987035</v>
      </c>
    </row>
    <row r="11" spans="1:8" x14ac:dyDescent="0.25">
      <c r="A11" s="3" t="s">
        <v>3</v>
      </c>
      <c r="B11">
        <v>50</v>
      </c>
      <c r="C11">
        <v>41</v>
      </c>
      <c r="D11">
        <v>51</v>
      </c>
      <c r="F11">
        <f t="shared" si="0"/>
        <v>47.333333333333336</v>
      </c>
      <c r="G11">
        <f t="shared" si="1"/>
        <v>5.5075705472861021</v>
      </c>
      <c r="H11">
        <f t="shared" si="2"/>
        <v>3.1797973380564857</v>
      </c>
    </row>
    <row r="12" spans="1:8" x14ac:dyDescent="0.25">
      <c r="A12" s="3" t="s">
        <v>4</v>
      </c>
      <c r="B12">
        <v>19</v>
      </c>
      <c r="C12">
        <v>22</v>
      </c>
      <c r="D12">
        <v>32</v>
      </c>
      <c r="F12">
        <f t="shared" si="0"/>
        <v>24.333333333333332</v>
      </c>
      <c r="G12">
        <f t="shared" si="1"/>
        <v>6.8068592855540482</v>
      </c>
      <c r="H12">
        <f t="shared" si="2"/>
        <v>3.9299420408505337</v>
      </c>
    </row>
    <row r="14" spans="1:8" x14ac:dyDescent="0.25">
      <c r="A14" s="4" t="s">
        <v>20</v>
      </c>
    </row>
    <row r="15" spans="1:8" x14ac:dyDescent="0.25">
      <c r="A15" s="3" t="s">
        <v>21</v>
      </c>
      <c r="B15">
        <f>B6-(B11)</f>
        <v>4</v>
      </c>
      <c r="C15">
        <f t="shared" ref="C15:D15" si="3">C6-(C11)</f>
        <v>6</v>
      </c>
      <c r="D15">
        <f t="shared" si="3"/>
        <v>5</v>
      </c>
      <c r="F15" s="7">
        <f>AVERAGE(B15:D15)</f>
        <v>5</v>
      </c>
    </row>
    <row r="16" spans="1:8" x14ac:dyDescent="0.25">
      <c r="A16" s="3" t="s">
        <v>22</v>
      </c>
      <c r="B16">
        <v>0</v>
      </c>
      <c r="C16">
        <v>0</v>
      </c>
      <c r="D16">
        <f>D10-D12</f>
        <v>0</v>
      </c>
      <c r="F16" s="7">
        <f>AVERAGE(B20:D20)</f>
        <v>47.333333333333336</v>
      </c>
    </row>
    <row r="17" spans="1:4" x14ac:dyDescent="0.25">
      <c r="A17" s="3" t="s">
        <v>23</v>
      </c>
      <c r="B17">
        <f>B11-B12</f>
        <v>31</v>
      </c>
      <c r="C17">
        <f t="shared" ref="C17:D17" si="4">C11-C12</f>
        <v>19</v>
      </c>
      <c r="D17">
        <f t="shared" si="4"/>
        <v>19</v>
      </c>
    </row>
    <row r="18" spans="1:4" x14ac:dyDescent="0.25">
      <c r="A18" s="3" t="s">
        <v>24</v>
      </c>
      <c r="B18">
        <f>B12</f>
        <v>19</v>
      </c>
      <c r="C18">
        <f t="shared" ref="C18:D18" si="5">C12</f>
        <v>22</v>
      </c>
      <c r="D18">
        <f t="shared" si="5"/>
        <v>32</v>
      </c>
    </row>
    <row r="19" spans="1:4" x14ac:dyDescent="0.25">
      <c r="A19" s="3" t="s">
        <v>25</v>
      </c>
      <c r="B19">
        <f>SUM(B15:B18)</f>
        <v>54</v>
      </c>
      <c r="C19">
        <f t="shared" ref="C19:D19" si="6">SUM(C15:C18)</f>
        <v>47</v>
      </c>
      <c r="D19">
        <f t="shared" si="6"/>
        <v>56</v>
      </c>
    </row>
    <row r="20" spans="1:4" x14ac:dyDescent="0.25">
      <c r="A20" s="3" t="s">
        <v>26</v>
      </c>
      <c r="B20">
        <f>SUM(B17:B18)</f>
        <v>50</v>
      </c>
      <c r="C20">
        <f t="shared" ref="C20:D20" si="7">SUM(C17:C18)</f>
        <v>41</v>
      </c>
      <c r="D20">
        <f t="shared" si="7"/>
        <v>51</v>
      </c>
    </row>
    <row r="22" spans="1:4" x14ac:dyDescent="0.25">
      <c r="A22" s="4" t="s">
        <v>16</v>
      </c>
    </row>
    <row r="23" spans="1:4" x14ac:dyDescent="0.25">
      <c r="A23" t="s">
        <v>17</v>
      </c>
      <c r="B23" s="6">
        <f>((F6-F11)/F6)*100</f>
        <v>9.5541401273885338</v>
      </c>
    </row>
    <row r="24" spans="1:4" x14ac:dyDescent="0.25">
      <c r="A24" t="s">
        <v>18</v>
      </c>
      <c r="B24" s="6">
        <f>100-B23</f>
        <v>90.445859872611464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PMACS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Greg Salimando</cp:lastModifiedBy>
  <dcterms:created xsi:type="dcterms:W3CDTF">2022-07-20T13:51:29Z</dcterms:created>
  <dcterms:modified xsi:type="dcterms:W3CDTF">2022-07-27T20:29:55Z</dcterms:modified>
</cp:coreProperties>
</file>