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/>
  <mc:AlternateContent xmlns:mc="http://schemas.openxmlformats.org/markup-compatibility/2006">
    <mc:Choice Requires="x15">
      <x15ac:absPath xmlns:x15ac="http://schemas.microsoft.com/office/spreadsheetml/2010/11/ac" url="C:\Users\bma114\OneDrive - University of Canterbury\PhD\Machine Learning\Database Development\Reinforcement\Monotonic\"/>
    </mc:Choice>
  </mc:AlternateContent>
  <xr:revisionPtr revIDLastSave="0" documentId="14_{4504A8D8-BB98-40DC-B70D-D2B3E8A6AE5E}" xr6:coauthVersionLast="36" xr6:coauthVersionMax="36" xr10:uidLastSave="{00000000-0000-0000-0000-000000000000}"/>
  <bookViews>
    <workbookView xWindow="2460" yWindow="360" windowWidth="11250" windowHeight="11820" xr2:uid="{00000000-000D-0000-FFFF-FFFF00000000}"/>
  </bookViews>
  <sheets>
    <sheet name="Reinforcement Database" sheetId="3" r:id="rId1"/>
    <sheet name="Summary" sheetId="4" r:id="rId2"/>
  </sheets>
  <definedNames>
    <definedName name="Spiral_Column_Properties" localSheetId="0">'Reinforcement Database'!$A$1:$S$1173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5" i="3" l="1"/>
  <c r="AL390" i="3" l="1"/>
  <c r="AN1117" i="3" l="1"/>
  <c r="AJ1118" i="3"/>
  <c r="AJ1119" i="3"/>
  <c r="AJ1120" i="3"/>
  <c r="AJ1121" i="3"/>
  <c r="AJ1122" i="3"/>
  <c r="AJ1123" i="3"/>
  <c r="AJ1124" i="3"/>
  <c r="AJ1125" i="3"/>
  <c r="AJ1126" i="3"/>
  <c r="AJ1127" i="3"/>
  <c r="AJ1128" i="3"/>
  <c r="AJ1129" i="3"/>
  <c r="AJ1130" i="3"/>
  <c r="AJ1131" i="3"/>
  <c r="AJ1132" i="3"/>
  <c r="AJ1133" i="3"/>
  <c r="AJ1134" i="3"/>
  <c r="AJ1135" i="3"/>
  <c r="AJ1136" i="3"/>
  <c r="AJ1137" i="3"/>
  <c r="AJ1138" i="3"/>
  <c r="AJ1139" i="3"/>
  <c r="AJ1140" i="3"/>
  <c r="AJ1117" i="3"/>
  <c r="AI1117" i="3"/>
  <c r="AI1118" i="3"/>
  <c r="AI1119" i="3"/>
  <c r="AI1120" i="3"/>
  <c r="AI1121" i="3"/>
  <c r="AI1122" i="3"/>
  <c r="AI1123" i="3"/>
  <c r="AI1124" i="3"/>
  <c r="AI1125" i="3"/>
  <c r="AI1126" i="3"/>
  <c r="AI1127" i="3"/>
  <c r="AI1128" i="3"/>
  <c r="AI1129" i="3"/>
  <c r="AI1130" i="3"/>
  <c r="AI1131" i="3"/>
  <c r="AI1132" i="3"/>
  <c r="AI1133" i="3"/>
  <c r="AI1134" i="3"/>
  <c r="AI1135" i="3"/>
  <c r="AI1136" i="3"/>
  <c r="AI1137" i="3"/>
  <c r="AI1138" i="3"/>
  <c r="AI1139" i="3"/>
  <c r="AI1140" i="3"/>
  <c r="AB1118" i="3"/>
  <c r="AB1119" i="3"/>
  <c r="AB1120" i="3"/>
  <c r="AB1121" i="3"/>
  <c r="AB1122" i="3"/>
  <c r="AB1123" i="3"/>
  <c r="AB1124" i="3"/>
  <c r="AB1125" i="3"/>
  <c r="AB1126" i="3"/>
  <c r="AB1127" i="3"/>
  <c r="AB1128" i="3"/>
  <c r="AB1129" i="3"/>
  <c r="AB1130" i="3"/>
  <c r="AB1131" i="3"/>
  <c r="AB1132" i="3"/>
  <c r="AB1133" i="3"/>
  <c r="AB1134" i="3"/>
  <c r="AB1135" i="3"/>
  <c r="AB1136" i="3"/>
  <c r="AB1137" i="3"/>
  <c r="AB1138" i="3"/>
  <c r="AB1139" i="3"/>
  <c r="AB1140" i="3"/>
  <c r="AB1117" i="3"/>
  <c r="AA1118" i="3"/>
  <c r="AA1119" i="3"/>
  <c r="AA1120" i="3"/>
  <c r="AA1121" i="3"/>
  <c r="AA1122" i="3"/>
  <c r="AA1123" i="3"/>
  <c r="AA1124" i="3"/>
  <c r="AA1125" i="3"/>
  <c r="AA1126" i="3"/>
  <c r="AA1127" i="3"/>
  <c r="AA1128" i="3"/>
  <c r="AA1129" i="3"/>
  <c r="AA1130" i="3"/>
  <c r="AA1131" i="3"/>
  <c r="AA1132" i="3"/>
  <c r="AA1133" i="3"/>
  <c r="AA1134" i="3"/>
  <c r="AA1135" i="3"/>
  <c r="AA1136" i="3"/>
  <c r="AA1137" i="3"/>
  <c r="AA1138" i="3"/>
  <c r="AA1139" i="3"/>
  <c r="AA1140" i="3"/>
  <c r="AA1117" i="3"/>
  <c r="AG182" i="3" l="1"/>
  <c r="AG183" i="3"/>
  <c r="AG181" i="3"/>
  <c r="Z429" i="3" l="1"/>
  <c r="AD429" i="3"/>
  <c r="AD104" i="3" l="1"/>
  <c r="AD105" i="3"/>
  <c r="AD106" i="3"/>
  <c r="AD107" i="3"/>
  <c r="AD108" i="3"/>
  <c r="AD109" i="3"/>
  <c r="AD110" i="3"/>
  <c r="AD111" i="3"/>
  <c r="AD112" i="3"/>
  <c r="AD113" i="3"/>
  <c r="AD114" i="3"/>
  <c r="AD115" i="3"/>
  <c r="AD116" i="3"/>
  <c r="AD117" i="3"/>
  <c r="AD118" i="3"/>
  <c r="AD119" i="3"/>
  <c r="AD120" i="3"/>
  <c r="AD121" i="3"/>
  <c r="AD122" i="3"/>
  <c r="AD123" i="3"/>
  <c r="AD124" i="3"/>
  <c r="AD125" i="3"/>
  <c r="AD126" i="3"/>
  <c r="AD127" i="3"/>
  <c r="AD128" i="3"/>
  <c r="AD129" i="3"/>
  <c r="AD130" i="3"/>
  <c r="AD131" i="3"/>
  <c r="AD132" i="3"/>
  <c r="AD133" i="3"/>
  <c r="AD134" i="3"/>
  <c r="AD135" i="3"/>
  <c r="AD136" i="3"/>
  <c r="AD137" i="3"/>
  <c r="AD138" i="3"/>
  <c r="AD139" i="3"/>
  <c r="AD140" i="3"/>
  <c r="AD141" i="3"/>
  <c r="AD142" i="3"/>
  <c r="AD143" i="3"/>
  <c r="AD144" i="3"/>
  <c r="AD145" i="3"/>
  <c r="AD146" i="3"/>
  <c r="AD147" i="3"/>
  <c r="AD148" i="3"/>
  <c r="AD149" i="3"/>
  <c r="AD150" i="3"/>
  <c r="AD151" i="3"/>
  <c r="AD152" i="3"/>
  <c r="AD153" i="3"/>
  <c r="AD154" i="3"/>
  <c r="AD155" i="3"/>
  <c r="AD156" i="3"/>
  <c r="AD157" i="3"/>
  <c r="AD158" i="3"/>
  <c r="AD159" i="3"/>
  <c r="AD160" i="3"/>
  <c r="AD248" i="3"/>
  <c r="AD249" i="3"/>
  <c r="AD250" i="3"/>
  <c r="AD251" i="3"/>
  <c r="AD318" i="3"/>
  <c r="AD319" i="3"/>
  <c r="AD320" i="3"/>
  <c r="AD321" i="3"/>
  <c r="AD322" i="3"/>
  <c r="AD323" i="3"/>
  <c r="AD324" i="3"/>
  <c r="AD325" i="3"/>
  <c r="AD326" i="3"/>
  <c r="AD327" i="3"/>
  <c r="AD328" i="3"/>
  <c r="AD329" i="3"/>
  <c r="AD330" i="3"/>
  <c r="AD331" i="3"/>
  <c r="AD332" i="3"/>
  <c r="AD333" i="3"/>
  <c r="AD334" i="3"/>
  <c r="AD335" i="3"/>
  <c r="AD342" i="3"/>
  <c r="AD373" i="3"/>
  <c r="AD374" i="3"/>
  <c r="AD375" i="3"/>
  <c r="AD376" i="3"/>
  <c r="AD377" i="3"/>
  <c r="AD378" i="3"/>
  <c r="AD379" i="3"/>
  <c r="AD380" i="3"/>
  <c r="AD381" i="3"/>
  <c r="AD382" i="3"/>
  <c r="AD383" i="3"/>
  <c r="AD384" i="3"/>
  <c r="AD385" i="3"/>
  <c r="AD386" i="3"/>
  <c r="AD387" i="3"/>
  <c r="AD388" i="3"/>
  <c r="AD389" i="3"/>
  <c r="AD390" i="3"/>
  <c r="AD391" i="3"/>
  <c r="AD392" i="3"/>
  <c r="AD393" i="3"/>
  <c r="AD394" i="3"/>
  <c r="AD395" i="3"/>
  <c r="AD396" i="3"/>
  <c r="AD397" i="3"/>
  <c r="AD398" i="3"/>
  <c r="AD399" i="3"/>
  <c r="AD400" i="3"/>
  <c r="AD401" i="3"/>
  <c r="AD402" i="3"/>
  <c r="AD403" i="3"/>
  <c r="AD404" i="3"/>
  <c r="AD405" i="3"/>
  <c r="AD406" i="3"/>
  <c r="AD407" i="3"/>
  <c r="AD408" i="3"/>
  <c r="AD409" i="3"/>
  <c r="AD410" i="3"/>
  <c r="AD411" i="3"/>
  <c r="AD413" i="3"/>
  <c r="AD414" i="3"/>
  <c r="AD415" i="3"/>
  <c r="AD416" i="3"/>
  <c r="AD417" i="3"/>
  <c r="AD418" i="3"/>
  <c r="AD419" i="3"/>
  <c r="AD420" i="3"/>
  <c r="AD421" i="3"/>
  <c r="AD422" i="3"/>
  <c r="AD423" i="3"/>
  <c r="AD424" i="3"/>
  <c r="AD425" i="3"/>
  <c r="AD426" i="3"/>
  <c r="AD427" i="3"/>
  <c r="AD428" i="3"/>
  <c r="AD430" i="3"/>
  <c r="AD431" i="3"/>
  <c r="AD432" i="3"/>
  <c r="AD433" i="3"/>
  <c r="AD434" i="3"/>
  <c r="AD435" i="3"/>
  <c r="AD436" i="3"/>
  <c r="AD437" i="3"/>
  <c r="AD438" i="3"/>
  <c r="AD439" i="3"/>
  <c r="AD440" i="3"/>
  <c r="AD441" i="3"/>
  <c r="AD442" i="3"/>
  <c r="AD443" i="3"/>
  <c r="AD444" i="3"/>
  <c r="AD445" i="3"/>
  <c r="AD446" i="3"/>
  <c r="AD447" i="3"/>
  <c r="AD448" i="3"/>
  <c r="AD449" i="3"/>
  <c r="AD450" i="3"/>
  <c r="AD451" i="3"/>
  <c r="AD452" i="3"/>
  <c r="AD453" i="3"/>
  <c r="AD454" i="3"/>
  <c r="AD455" i="3"/>
  <c r="AD456" i="3"/>
  <c r="AD457" i="3"/>
  <c r="AD458" i="3"/>
  <c r="AD459" i="3"/>
  <c r="AD460" i="3"/>
  <c r="AD461" i="3"/>
  <c r="AD462" i="3"/>
  <c r="AD463" i="3"/>
  <c r="AD464" i="3"/>
  <c r="AD465" i="3"/>
  <c r="AD466" i="3"/>
  <c r="AD467" i="3"/>
  <c r="AD468" i="3"/>
  <c r="AD469" i="3"/>
  <c r="AD470" i="3"/>
  <c r="AD471" i="3"/>
  <c r="AD472" i="3"/>
  <c r="AD473" i="3"/>
  <c r="AD474" i="3"/>
  <c r="AD475" i="3"/>
  <c r="AD476" i="3"/>
  <c r="AD477" i="3"/>
  <c r="AD478" i="3"/>
  <c r="AD479" i="3"/>
  <c r="AD480" i="3"/>
  <c r="AD481" i="3"/>
  <c r="AD482" i="3"/>
  <c r="AD483" i="3"/>
  <c r="AD484" i="3"/>
  <c r="AD485" i="3"/>
  <c r="AD486" i="3"/>
  <c r="AD487" i="3"/>
  <c r="AD488" i="3"/>
  <c r="AD489" i="3"/>
  <c r="AD490" i="3"/>
  <c r="AD491" i="3"/>
  <c r="AD492" i="3"/>
  <c r="AD553" i="3"/>
  <c r="AD554" i="3"/>
  <c r="AD555" i="3"/>
  <c r="AD556" i="3"/>
  <c r="AD557" i="3"/>
  <c r="AD558" i="3"/>
  <c r="AD559" i="3"/>
  <c r="AD560" i="3"/>
  <c r="AD561" i="3"/>
  <c r="AD562" i="3"/>
  <c r="AD563" i="3"/>
  <c r="AD564" i="3"/>
  <c r="AD565" i="3"/>
  <c r="AD566" i="3"/>
  <c r="AD567" i="3"/>
  <c r="AD568" i="3"/>
  <c r="AD569" i="3"/>
  <c r="AD570" i="3"/>
  <c r="AD571" i="3"/>
  <c r="AD572" i="3"/>
  <c r="AD573" i="3"/>
  <c r="AD574" i="3"/>
  <c r="AD575" i="3"/>
  <c r="AD576" i="3"/>
  <c r="AD577" i="3"/>
  <c r="AD578" i="3"/>
  <c r="AD579" i="3"/>
  <c r="AD580" i="3"/>
  <c r="AD581" i="3"/>
  <c r="AD582" i="3"/>
  <c r="AD583" i="3"/>
  <c r="AD584" i="3"/>
  <c r="AD585" i="3"/>
  <c r="AD586" i="3"/>
  <c r="AD587" i="3"/>
  <c r="AD588" i="3"/>
  <c r="AD589" i="3"/>
  <c r="AD590" i="3"/>
  <c r="AD591" i="3"/>
  <c r="AD592" i="3"/>
  <c r="AD593" i="3"/>
  <c r="AD594" i="3"/>
  <c r="AD595" i="3"/>
  <c r="AD596" i="3"/>
  <c r="AD597" i="3"/>
  <c r="AD598" i="3"/>
  <c r="AD599" i="3"/>
  <c r="AD600" i="3"/>
  <c r="AD601" i="3"/>
  <c r="AD602" i="3"/>
  <c r="AD603" i="3"/>
  <c r="AD604" i="3"/>
  <c r="AD605" i="3"/>
  <c r="AD606" i="3"/>
  <c r="AD607" i="3"/>
  <c r="AD608" i="3"/>
  <c r="AD609" i="3"/>
  <c r="AD610" i="3"/>
  <c r="AD611" i="3"/>
  <c r="AD612" i="3"/>
  <c r="AD613" i="3"/>
  <c r="AD614" i="3"/>
  <c r="AD615" i="3"/>
  <c r="AD616" i="3"/>
  <c r="AD617" i="3"/>
  <c r="AD618" i="3"/>
  <c r="AD619" i="3"/>
  <c r="AD620" i="3"/>
  <c r="AD621" i="3"/>
  <c r="AD622" i="3"/>
  <c r="AD623" i="3"/>
  <c r="AD624" i="3"/>
  <c r="AD625" i="3"/>
  <c r="AD626" i="3"/>
  <c r="AD627" i="3"/>
  <c r="AD628" i="3"/>
  <c r="AD629" i="3"/>
  <c r="AD630" i="3"/>
  <c r="AD631" i="3"/>
  <c r="AD632" i="3"/>
  <c r="AD633" i="3"/>
  <c r="AD634" i="3"/>
  <c r="AD635" i="3"/>
  <c r="AD636" i="3"/>
  <c r="AD637" i="3"/>
  <c r="AD638" i="3"/>
  <c r="AD639" i="3"/>
  <c r="AD640" i="3"/>
  <c r="AD641" i="3"/>
  <c r="AD642" i="3"/>
  <c r="AD643" i="3"/>
  <c r="AD644" i="3"/>
  <c r="AD645" i="3"/>
  <c r="AD646" i="3"/>
  <c r="AD647" i="3"/>
  <c r="AD648" i="3"/>
  <c r="AD649" i="3"/>
  <c r="AD650" i="3"/>
  <c r="AD651" i="3"/>
  <c r="AD652" i="3"/>
  <c r="AD653" i="3"/>
  <c r="AD654" i="3"/>
  <c r="AD655" i="3"/>
  <c r="AD656" i="3"/>
  <c r="AD657" i="3"/>
  <c r="AD658" i="3"/>
  <c r="AD659" i="3"/>
  <c r="AD660" i="3"/>
  <c r="AD980" i="3"/>
  <c r="AD981" i="3"/>
  <c r="AD982" i="3"/>
  <c r="AD983" i="3"/>
  <c r="AD984" i="3"/>
  <c r="AD985" i="3"/>
  <c r="AD986" i="3"/>
  <c r="AD987" i="3"/>
  <c r="AD988" i="3"/>
  <c r="AD989" i="3"/>
  <c r="AD990" i="3"/>
  <c r="AD991" i="3"/>
  <c r="AD992" i="3"/>
  <c r="AD993" i="3"/>
  <c r="AD994" i="3"/>
  <c r="AD995" i="3"/>
  <c r="AD996" i="3"/>
  <c r="AD997" i="3"/>
  <c r="AD998" i="3"/>
  <c r="AD999" i="3"/>
  <c r="AD1000" i="3"/>
  <c r="AD1001" i="3"/>
  <c r="AD1002" i="3"/>
  <c r="AD1003" i="3"/>
  <c r="AD1004" i="3"/>
  <c r="AD1005" i="3"/>
  <c r="AD1006" i="3"/>
  <c r="AD1007" i="3"/>
  <c r="AD1008" i="3"/>
  <c r="AD1009" i="3"/>
  <c r="AD1010" i="3"/>
  <c r="AD1011" i="3"/>
  <c r="AD1012" i="3"/>
  <c r="AD1013" i="3"/>
  <c r="AD1014" i="3"/>
  <c r="AD1015" i="3"/>
  <c r="AD1016" i="3"/>
  <c r="AD1017" i="3"/>
  <c r="AD1018" i="3"/>
  <c r="AD1019" i="3"/>
  <c r="AD1020" i="3"/>
  <c r="AD1021" i="3"/>
  <c r="AD1022" i="3"/>
  <c r="AD1023" i="3"/>
  <c r="AD1024" i="3"/>
  <c r="AD1025" i="3"/>
  <c r="AD1026" i="3"/>
  <c r="AD1027" i="3"/>
  <c r="AD1028" i="3"/>
  <c r="AD1029" i="3"/>
  <c r="AD1030" i="3"/>
  <c r="AD1031" i="3"/>
  <c r="AD1032" i="3"/>
  <c r="AD1033" i="3"/>
  <c r="AD1034" i="3"/>
  <c r="AD1035" i="3"/>
  <c r="AD1036" i="3"/>
  <c r="AD1037" i="3"/>
  <c r="AD1038" i="3"/>
  <c r="AD1039" i="3"/>
  <c r="AD1040" i="3"/>
  <c r="AD1041" i="3"/>
  <c r="AD1042" i="3"/>
  <c r="AD1043" i="3"/>
  <c r="AD1044" i="3"/>
  <c r="AD1045" i="3"/>
  <c r="AD1046" i="3"/>
  <c r="AD1047" i="3"/>
  <c r="AD1048" i="3"/>
  <c r="AD1049" i="3"/>
  <c r="AD1050" i="3"/>
  <c r="AD1051" i="3"/>
  <c r="AD1052" i="3"/>
  <c r="AD1053" i="3"/>
  <c r="AD1054" i="3"/>
  <c r="AD1055" i="3"/>
  <c r="AD1056" i="3"/>
  <c r="AD1057" i="3"/>
  <c r="AD1058" i="3"/>
  <c r="AD1059" i="3"/>
  <c r="AD1060" i="3"/>
  <c r="AD1061" i="3"/>
  <c r="AD1062" i="3"/>
  <c r="AD1063" i="3"/>
  <c r="AD1064" i="3"/>
  <c r="AD1065" i="3"/>
  <c r="AD1066" i="3"/>
  <c r="AD1067" i="3"/>
  <c r="AD1068" i="3"/>
  <c r="AD1069" i="3"/>
  <c r="AD1070" i="3"/>
  <c r="AD1071" i="3"/>
  <c r="AD1072" i="3"/>
  <c r="AD1073" i="3"/>
  <c r="AD1074" i="3"/>
  <c r="AD1075" i="3"/>
  <c r="AD1076" i="3"/>
  <c r="AD1077" i="3"/>
  <c r="AD1078" i="3"/>
  <c r="AD1079" i="3"/>
  <c r="AD1080" i="3"/>
  <c r="AD1081" i="3"/>
  <c r="AD1082" i="3"/>
  <c r="AD1083" i="3"/>
  <c r="AD1084" i="3"/>
  <c r="AD1085" i="3"/>
  <c r="AD1086" i="3"/>
  <c r="AD1087" i="3"/>
  <c r="AD1088" i="3"/>
  <c r="AD1089" i="3"/>
  <c r="AD1090" i="3"/>
  <c r="AD1091" i="3"/>
  <c r="AD1092" i="3"/>
  <c r="AD1093" i="3"/>
  <c r="AD1094" i="3"/>
  <c r="AD1095" i="3"/>
  <c r="AD1096" i="3"/>
  <c r="AD1097" i="3"/>
  <c r="AD1098" i="3"/>
  <c r="AD1099" i="3"/>
  <c r="AD1100" i="3"/>
  <c r="AD1101" i="3"/>
  <c r="AD1102" i="3"/>
  <c r="AD1103" i="3"/>
  <c r="AD1104" i="3"/>
  <c r="AE497" i="3"/>
  <c r="AE496" i="3"/>
  <c r="AE495" i="3"/>
  <c r="AE347" i="3"/>
  <c r="AE346" i="3"/>
  <c r="AE345" i="3"/>
  <c r="AE344" i="3"/>
  <c r="AE343" i="3"/>
  <c r="AE247" i="3"/>
  <c r="AE246" i="3"/>
  <c r="AE245" i="3"/>
  <c r="AE244" i="3"/>
  <c r="AE243" i="3"/>
  <c r="AE242" i="3"/>
  <c r="AE241" i="3"/>
  <c r="AE240" i="3"/>
  <c r="AE239" i="3"/>
  <c r="AE238" i="3"/>
  <c r="AE237" i="3"/>
  <c r="AE236" i="3"/>
  <c r="AE235" i="3"/>
  <c r="AE234" i="3"/>
  <c r="AE233" i="3"/>
  <c r="AE232" i="3"/>
  <c r="AE231" i="3"/>
  <c r="AE230" i="3"/>
  <c r="AE229" i="3"/>
  <c r="AE228" i="3"/>
  <c r="AE227" i="3"/>
  <c r="AE226" i="3"/>
  <c r="AE225" i="3"/>
  <c r="AE224" i="3"/>
  <c r="AE223" i="3"/>
  <c r="AE222" i="3"/>
  <c r="AE221" i="3"/>
  <c r="AE220" i="3"/>
  <c r="AE219" i="3"/>
  <c r="AE218" i="3"/>
  <c r="AE217" i="3"/>
  <c r="AE216" i="3"/>
  <c r="AE215" i="3"/>
  <c r="AE214" i="3"/>
  <c r="AE213" i="3"/>
  <c r="AE212" i="3"/>
  <c r="AE211" i="3"/>
  <c r="AE210" i="3"/>
  <c r="AE209" i="3"/>
  <c r="AE208" i="3"/>
  <c r="AE207" i="3"/>
  <c r="AE206" i="3"/>
  <c r="AE205" i="3"/>
  <c r="AE204" i="3"/>
  <c r="AE203" i="3"/>
  <c r="AE202" i="3"/>
  <c r="AE201" i="3"/>
  <c r="AE200" i="3"/>
  <c r="AE199" i="3"/>
  <c r="AE198" i="3"/>
  <c r="AE197" i="3"/>
  <c r="AE196" i="3"/>
  <c r="AE195" i="3"/>
  <c r="AE194" i="3"/>
  <c r="AE193" i="3"/>
  <c r="AE192" i="3"/>
  <c r="AE191" i="3"/>
  <c r="AE190" i="3"/>
  <c r="AE189" i="3"/>
  <c r="AE188" i="3"/>
  <c r="AE187" i="3"/>
  <c r="AE186" i="3"/>
  <c r="AE185" i="3"/>
  <c r="AE184" i="3"/>
  <c r="AE183" i="3"/>
  <c r="AE182" i="3"/>
  <c r="AE181" i="3"/>
  <c r="AE180" i="3"/>
  <c r="AE179" i="3"/>
  <c r="AE178" i="3"/>
  <c r="AE177" i="3"/>
  <c r="AE176" i="3"/>
  <c r="AE175" i="3"/>
  <c r="AE174" i="3"/>
  <c r="AE173" i="3"/>
  <c r="AE172" i="3"/>
  <c r="AE171" i="3"/>
  <c r="AE170" i="3"/>
  <c r="AE169" i="3"/>
  <c r="AE168" i="3"/>
  <c r="AE167" i="3"/>
  <c r="AE166" i="3"/>
  <c r="AE165" i="3"/>
  <c r="AE164" i="3"/>
  <c r="AE163" i="3"/>
  <c r="AE162" i="3"/>
  <c r="AE116" i="3"/>
  <c r="AE115" i="3"/>
  <c r="AE114" i="3"/>
  <c r="AE113" i="3"/>
  <c r="AE112" i="3"/>
  <c r="AE111" i="3"/>
  <c r="AE55" i="3"/>
  <c r="AE54" i="3"/>
  <c r="AE53" i="3"/>
  <c r="AE52" i="3"/>
  <c r="AE51" i="3"/>
  <c r="AE50" i="3"/>
  <c r="AE49" i="3"/>
  <c r="AE48" i="3"/>
  <c r="AE47" i="3"/>
  <c r="AE46" i="3"/>
  <c r="AE45" i="3"/>
  <c r="AE44" i="3"/>
  <c r="AE43" i="3"/>
  <c r="AE42" i="3"/>
  <c r="AE41" i="3"/>
  <c r="AE40" i="3"/>
  <c r="AE39" i="3"/>
  <c r="AE38" i="3"/>
  <c r="AE37" i="3"/>
  <c r="AE36" i="3"/>
  <c r="AE35" i="3"/>
  <c r="AE34" i="3"/>
  <c r="AE33" i="3"/>
  <c r="AE32" i="3"/>
  <c r="AE31" i="3"/>
  <c r="AE30" i="3"/>
  <c r="AE29" i="3"/>
  <c r="AE28" i="3"/>
  <c r="AE27" i="3"/>
  <c r="AE26" i="3"/>
  <c r="AE25" i="3"/>
  <c r="AE24" i="3"/>
  <c r="AE23" i="3"/>
  <c r="AE22" i="3"/>
  <c r="AE21" i="3"/>
  <c r="AE20" i="3"/>
  <c r="AE19" i="3"/>
  <c r="AE18" i="3"/>
  <c r="AE17" i="3"/>
  <c r="AE16" i="3"/>
  <c r="AE15" i="3"/>
  <c r="AE14" i="3"/>
  <c r="AE13" i="3"/>
  <c r="AE12" i="3"/>
  <c r="AE11" i="3"/>
  <c r="AE10" i="3"/>
  <c r="AE9" i="3"/>
  <c r="AE8" i="3"/>
  <c r="AE7" i="3"/>
  <c r="AE6" i="3"/>
  <c r="AE5" i="3"/>
  <c r="AE4" i="3"/>
  <c r="AE3" i="3"/>
  <c r="AE2" i="3"/>
  <c r="AL56" i="3"/>
  <c r="AL57" i="3"/>
  <c r="AL58" i="3"/>
  <c r="AL59" i="3"/>
  <c r="AL60" i="3"/>
  <c r="AL61" i="3"/>
  <c r="AL62" i="3"/>
  <c r="AL63" i="3"/>
  <c r="AL64" i="3"/>
  <c r="AL65" i="3"/>
  <c r="AL66" i="3"/>
  <c r="AL67" i="3"/>
  <c r="AL68" i="3"/>
  <c r="AL69" i="3"/>
  <c r="AL70" i="3"/>
  <c r="AL71" i="3"/>
  <c r="AL72" i="3"/>
  <c r="AL73" i="3"/>
  <c r="AL74" i="3"/>
  <c r="AL75" i="3"/>
  <c r="AL76" i="3"/>
  <c r="AL77" i="3"/>
  <c r="AL78" i="3"/>
  <c r="AL79" i="3"/>
  <c r="AL80" i="3"/>
  <c r="AL81" i="3"/>
  <c r="AL82" i="3"/>
  <c r="AL83" i="3"/>
  <c r="AL84" i="3"/>
  <c r="AL85" i="3"/>
  <c r="AL86" i="3"/>
  <c r="AL87" i="3"/>
  <c r="AL88" i="3"/>
  <c r="AL89" i="3"/>
  <c r="AL90" i="3"/>
  <c r="AL91" i="3"/>
  <c r="AL92" i="3"/>
  <c r="AL93" i="3"/>
  <c r="AL94" i="3"/>
  <c r="AL95" i="3"/>
  <c r="AL96" i="3"/>
  <c r="AL97" i="3"/>
  <c r="AL98" i="3"/>
  <c r="AL99" i="3"/>
  <c r="AL100" i="3"/>
  <c r="AL101" i="3"/>
  <c r="AL102" i="3"/>
  <c r="AL103" i="3"/>
  <c r="AL104" i="3"/>
  <c r="AL105" i="3"/>
  <c r="AL106" i="3"/>
  <c r="AL107" i="3"/>
  <c r="AL108" i="3"/>
  <c r="AL109" i="3"/>
  <c r="AL110" i="3"/>
  <c r="AL111" i="3"/>
  <c r="AL112" i="3"/>
  <c r="AL113" i="3"/>
  <c r="AL114" i="3"/>
  <c r="AL115" i="3"/>
  <c r="AL116" i="3"/>
  <c r="AL117" i="3"/>
  <c r="AL118" i="3"/>
  <c r="AL119" i="3"/>
  <c r="AL120" i="3"/>
  <c r="AL121" i="3"/>
  <c r="AL122" i="3"/>
  <c r="AL123" i="3"/>
  <c r="AL124" i="3"/>
  <c r="AL125" i="3"/>
  <c r="AL126" i="3"/>
  <c r="AL127" i="3"/>
  <c r="AL128" i="3"/>
  <c r="AL129" i="3"/>
  <c r="AL130" i="3"/>
  <c r="AL131" i="3"/>
  <c r="AL132" i="3"/>
  <c r="AL133" i="3"/>
  <c r="AL134" i="3"/>
  <c r="AL135" i="3"/>
  <c r="AL136" i="3"/>
  <c r="AL137" i="3"/>
  <c r="AL138" i="3"/>
  <c r="AL139" i="3"/>
  <c r="AL140" i="3"/>
  <c r="AL141" i="3"/>
  <c r="AL142" i="3"/>
  <c r="AL143" i="3"/>
  <c r="AL144" i="3"/>
  <c r="AL145" i="3"/>
  <c r="AL146" i="3"/>
  <c r="AL147" i="3"/>
  <c r="AL148" i="3"/>
  <c r="AL149" i="3"/>
  <c r="AL150" i="3"/>
  <c r="AL151" i="3"/>
  <c r="AL152" i="3"/>
  <c r="AL153" i="3"/>
  <c r="AL154" i="3"/>
  <c r="AL155" i="3"/>
  <c r="AL156" i="3"/>
  <c r="AL157" i="3"/>
  <c r="AL158" i="3"/>
  <c r="AL159" i="3"/>
  <c r="AL160" i="3"/>
  <c r="AL248" i="3"/>
  <c r="AL249" i="3"/>
  <c r="AL250" i="3"/>
  <c r="AL251" i="3"/>
  <c r="AL318" i="3"/>
  <c r="AL319" i="3"/>
  <c r="AL320" i="3"/>
  <c r="AL321" i="3"/>
  <c r="AL322" i="3"/>
  <c r="AL323" i="3"/>
  <c r="AL324" i="3"/>
  <c r="AL325" i="3"/>
  <c r="AL342" i="3"/>
  <c r="AL373" i="3"/>
  <c r="AL374" i="3"/>
  <c r="AL375" i="3"/>
  <c r="AL376" i="3"/>
  <c r="AL377" i="3"/>
  <c r="AL378" i="3"/>
  <c r="AL379" i="3"/>
  <c r="AL380" i="3"/>
  <c r="AL381" i="3"/>
  <c r="AL382" i="3"/>
  <c r="AL383" i="3"/>
  <c r="AL384" i="3"/>
  <c r="AL385" i="3"/>
  <c r="AL386" i="3"/>
  <c r="AL387" i="3"/>
  <c r="AL388" i="3"/>
  <c r="AL391" i="3"/>
  <c r="AL392" i="3"/>
  <c r="AL393" i="3"/>
  <c r="AL394" i="3"/>
  <c r="AL395" i="3"/>
  <c r="AL396" i="3"/>
  <c r="AL397" i="3"/>
  <c r="AL398" i="3"/>
  <c r="AL399" i="3"/>
  <c r="AL400" i="3"/>
  <c r="AL401" i="3"/>
  <c r="AL402" i="3"/>
  <c r="AL403" i="3"/>
  <c r="AL404" i="3"/>
  <c r="AL405" i="3"/>
  <c r="AL406" i="3"/>
  <c r="AL407" i="3"/>
  <c r="AL408" i="3"/>
  <c r="AL409" i="3"/>
  <c r="AL410" i="3"/>
  <c r="AL411" i="3"/>
  <c r="AL413" i="3"/>
  <c r="AL414" i="3"/>
  <c r="AL415" i="3"/>
  <c r="AL416" i="3"/>
  <c r="AL417" i="3"/>
  <c r="AL418" i="3"/>
  <c r="AL419" i="3"/>
  <c r="AL420" i="3"/>
  <c r="AL421" i="3"/>
  <c r="AL422" i="3"/>
  <c r="AL423" i="3"/>
  <c r="AL424" i="3"/>
  <c r="AL425" i="3"/>
  <c r="AL426" i="3"/>
  <c r="AL427" i="3"/>
  <c r="AL428" i="3"/>
  <c r="AL429" i="3"/>
  <c r="AL430" i="3"/>
  <c r="AL431" i="3"/>
  <c r="AL432" i="3"/>
  <c r="AL433" i="3"/>
  <c r="AL434" i="3"/>
  <c r="AL435" i="3"/>
  <c r="AL436" i="3"/>
  <c r="AL437" i="3"/>
  <c r="AL438" i="3"/>
  <c r="AL439" i="3"/>
  <c r="AL440" i="3"/>
  <c r="AL441" i="3"/>
  <c r="AL442" i="3"/>
  <c r="AL443" i="3"/>
  <c r="AL444" i="3"/>
  <c r="AL445" i="3"/>
  <c r="AL446" i="3"/>
  <c r="AL447" i="3"/>
  <c r="AL448" i="3"/>
  <c r="AL449" i="3"/>
  <c r="AL450" i="3"/>
  <c r="AL451" i="3"/>
  <c r="AL452" i="3"/>
  <c r="AL453" i="3"/>
  <c r="AL454" i="3"/>
  <c r="AL455" i="3"/>
  <c r="AL456" i="3"/>
  <c r="AL457" i="3"/>
  <c r="AL458" i="3"/>
  <c r="AL459" i="3"/>
  <c r="AL460" i="3"/>
  <c r="AL461" i="3"/>
  <c r="AL462" i="3"/>
  <c r="AL463" i="3"/>
  <c r="AL464" i="3"/>
  <c r="AL465" i="3"/>
  <c r="AL466" i="3"/>
  <c r="AL467" i="3"/>
  <c r="AL468" i="3"/>
  <c r="AL469" i="3"/>
  <c r="AL470" i="3"/>
  <c r="AL471" i="3"/>
  <c r="AL472" i="3"/>
  <c r="AL473" i="3"/>
  <c r="AL474" i="3"/>
  <c r="AL475" i="3"/>
  <c r="AL476" i="3"/>
  <c r="AL477" i="3"/>
  <c r="AL478" i="3"/>
  <c r="AL479" i="3"/>
  <c r="AL480" i="3"/>
  <c r="AL481" i="3"/>
  <c r="AL482" i="3"/>
  <c r="AL483" i="3"/>
  <c r="AL484" i="3"/>
  <c r="AL485" i="3"/>
  <c r="AL486" i="3"/>
  <c r="AL487" i="3"/>
  <c r="AL488" i="3"/>
  <c r="AL489" i="3"/>
  <c r="AL490" i="3"/>
  <c r="AL491" i="3"/>
  <c r="AL492" i="3"/>
  <c r="AL553" i="3"/>
  <c r="AL554" i="3"/>
  <c r="AL555" i="3"/>
  <c r="AL556" i="3"/>
  <c r="AL557" i="3"/>
  <c r="AL558" i="3"/>
  <c r="AL559" i="3"/>
  <c r="AL560" i="3"/>
  <c r="AL561" i="3"/>
  <c r="AL562" i="3"/>
  <c r="AL563" i="3"/>
  <c r="AL564" i="3"/>
  <c r="AL565" i="3"/>
  <c r="AL566" i="3"/>
  <c r="AL567" i="3"/>
  <c r="AL568" i="3"/>
  <c r="AL569" i="3"/>
  <c r="AL570" i="3"/>
  <c r="AL571" i="3"/>
  <c r="AL572" i="3"/>
  <c r="AL573" i="3"/>
  <c r="AL574" i="3"/>
  <c r="AL575" i="3"/>
  <c r="AL576" i="3"/>
  <c r="AL577" i="3"/>
  <c r="AL578" i="3"/>
  <c r="AL579" i="3"/>
  <c r="AL580" i="3"/>
  <c r="AL581" i="3"/>
  <c r="AL582" i="3"/>
  <c r="AL583" i="3"/>
  <c r="AL584" i="3"/>
  <c r="AL585" i="3"/>
  <c r="AL586" i="3"/>
  <c r="AL587" i="3"/>
  <c r="AL588" i="3"/>
  <c r="AL589" i="3"/>
  <c r="AL590" i="3"/>
  <c r="AL591" i="3"/>
  <c r="AL592" i="3"/>
  <c r="AL593" i="3"/>
  <c r="AL594" i="3"/>
  <c r="AL595" i="3"/>
  <c r="AL596" i="3"/>
  <c r="AL597" i="3"/>
  <c r="AL598" i="3"/>
  <c r="AL599" i="3"/>
  <c r="AL600" i="3"/>
  <c r="AL601" i="3"/>
  <c r="AL602" i="3"/>
  <c r="AL603" i="3"/>
  <c r="AL604" i="3"/>
  <c r="AL605" i="3"/>
  <c r="AL606" i="3"/>
  <c r="AL607" i="3"/>
  <c r="AL608" i="3"/>
  <c r="AL609" i="3"/>
  <c r="AL610" i="3"/>
  <c r="AL611" i="3"/>
  <c r="AL612" i="3"/>
  <c r="AL613" i="3"/>
  <c r="AL614" i="3"/>
  <c r="AL615" i="3"/>
  <c r="AL616" i="3"/>
  <c r="AL617" i="3"/>
  <c r="AL618" i="3"/>
  <c r="AL619" i="3"/>
  <c r="AL620" i="3"/>
  <c r="AL621" i="3"/>
  <c r="AL622" i="3"/>
  <c r="AL623" i="3"/>
  <c r="AL624" i="3"/>
  <c r="AL625" i="3"/>
  <c r="AL626" i="3"/>
  <c r="AL627" i="3"/>
  <c r="AL628" i="3"/>
  <c r="AL629" i="3"/>
  <c r="AL630" i="3"/>
  <c r="AL631" i="3"/>
  <c r="AL632" i="3"/>
  <c r="AL633" i="3"/>
  <c r="AL634" i="3"/>
  <c r="AL635" i="3"/>
  <c r="AL636" i="3"/>
  <c r="AL637" i="3"/>
  <c r="AL638" i="3"/>
  <c r="AL639" i="3"/>
  <c r="AL640" i="3"/>
  <c r="AL641" i="3"/>
  <c r="AL642" i="3"/>
  <c r="AL643" i="3"/>
  <c r="AL644" i="3"/>
  <c r="AL645" i="3"/>
  <c r="AL646" i="3"/>
  <c r="AL647" i="3"/>
  <c r="AL648" i="3"/>
  <c r="AL649" i="3"/>
  <c r="AL650" i="3"/>
  <c r="AL651" i="3"/>
  <c r="AL652" i="3"/>
  <c r="AL653" i="3"/>
  <c r="AL654" i="3"/>
  <c r="AL655" i="3"/>
  <c r="AL656" i="3"/>
  <c r="AL657" i="3"/>
  <c r="AL658" i="3"/>
  <c r="AL659" i="3"/>
  <c r="AL660" i="3"/>
  <c r="AL980" i="3"/>
  <c r="AL981" i="3"/>
  <c r="AL982" i="3"/>
  <c r="AL983" i="3"/>
  <c r="AL984" i="3"/>
  <c r="AL985" i="3"/>
  <c r="AL986" i="3"/>
  <c r="AL987" i="3"/>
  <c r="AL988" i="3"/>
  <c r="AL989" i="3"/>
  <c r="AL990" i="3"/>
  <c r="AL991" i="3"/>
  <c r="AL992" i="3"/>
  <c r="AL993" i="3"/>
  <c r="AL994" i="3"/>
  <c r="AL995" i="3"/>
  <c r="AL996" i="3"/>
  <c r="AL997" i="3"/>
  <c r="AL998" i="3"/>
  <c r="AL999" i="3"/>
  <c r="AL1000" i="3"/>
  <c r="AL1001" i="3"/>
  <c r="AL1002" i="3"/>
  <c r="AL1003" i="3"/>
  <c r="AL1004" i="3"/>
  <c r="AL1005" i="3"/>
  <c r="AL1006" i="3"/>
  <c r="AL1007" i="3"/>
  <c r="AL1008" i="3"/>
  <c r="AL1009" i="3"/>
  <c r="AL1010" i="3"/>
  <c r="AL1011" i="3"/>
  <c r="AL1012" i="3"/>
  <c r="AL1013" i="3"/>
  <c r="AL1014" i="3"/>
  <c r="AL1015" i="3"/>
  <c r="AL1016" i="3"/>
  <c r="AL1017" i="3"/>
  <c r="AL1018" i="3"/>
  <c r="AL1019" i="3"/>
  <c r="AL1020" i="3"/>
  <c r="AL1021" i="3"/>
  <c r="AL1022" i="3"/>
  <c r="AL1023" i="3"/>
  <c r="AL1024" i="3"/>
  <c r="AL1025" i="3"/>
  <c r="AL1026" i="3"/>
  <c r="AL1027" i="3"/>
  <c r="AL1028" i="3"/>
  <c r="AL1029" i="3"/>
  <c r="AL1030" i="3"/>
  <c r="AL1031" i="3"/>
  <c r="AL1032" i="3"/>
  <c r="AL1033" i="3"/>
  <c r="AL1034" i="3"/>
  <c r="AL1035" i="3"/>
  <c r="AL1036" i="3"/>
  <c r="AL1037" i="3"/>
  <c r="AL1038" i="3"/>
  <c r="AL1039" i="3"/>
  <c r="AL1040" i="3"/>
  <c r="AL1041" i="3"/>
  <c r="AL1042" i="3"/>
  <c r="AL1043" i="3"/>
  <c r="AL1044" i="3"/>
  <c r="AL1045" i="3"/>
  <c r="AL1046" i="3"/>
  <c r="AL1047" i="3"/>
  <c r="AL1048" i="3"/>
  <c r="AL1049" i="3"/>
  <c r="AL1050" i="3"/>
  <c r="AL1051" i="3"/>
  <c r="AL1052" i="3"/>
  <c r="AL1053" i="3"/>
  <c r="AL1054" i="3"/>
  <c r="AL1055" i="3"/>
  <c r="AL1056" i="3"/>
  <c r="AL1057" i="3"/>
  <c r="AL1058" i="3"/>
  <c r="AL1059" i="3"/>
  <c r="AL1060" i="3"/>
  <c r="AL1061" i="3"/>
  <c r="AL1062" i="3"/>
  <c r="AL1063" i="3"/>
  <c r="AL1064" i="3"/>
  <c r="AL1065" i="3"/>
  <c r="AL1066" i="3"/>
  <c r="AL1067" i="3"/>
  <c r="AL1068" i="3"/>
  <c r="AL1069" i="3"/>
  <c r="AL1070" i="3"/>
  <c r="AL1071" i="3"/>
  <c r="AL1072" i="3"/>
  <c r="AL1073" i="3"/>
  <c r="AL1074" i="3"/>
  <c r="AL1075" i="3"/>
  <c r="AL1076" i="3"/>
  <c r="AL1077" i="3"/>
  <c r="AL1078" i="3"/>
  <c r="AL1079" i="3"/>
  <c r="AL1080" i="3"/>
  <c r="AL1081" i="3"/>
  <c r="AL1082" i="3"/>
  <c r="AL1083" i="3"/>
  <c r="AL1084" i="3"/>
  <c r="AL1085" i="3"/>
  <c r="AL1086" i="3"/>
  <c r="AL1087" i="3"/>
  <c r="AL1088" i="3"/>
  <c r="AL1089" i="3"/>
  <c r="AL1090" i="3"/>
  <c r="AL1091" i="3"/>
  <c r="AL1092" i="3"/>
  <c r="AL1093" i="3"/>
  <c r="AL1094" i="3"/>
  <c r="AL1095" i="3"/>
  <c r="AL1096" i="3"/>
  <c r="AL1097" i="3"/>
  <c r="AL1098" i="3"/>
  <c r="AL1099" i="3"/>
  <c r="AL1100" i="3"/>
  <c r="AL1101" i="3"/>
  <c r="AL1102" i="3"/>
  <c r="AL1103" i="3"/>
  <c r="AL1104" i="3"/>
  <c r="AM4" i="3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19" i="3"/>
  <c r="AM20" i="3"/>
  <c r="AM21" i="3"/>
  <c r="AM22" i="3"/>
  <c r="AM23" i="3"/>
  <c r="AM24" i="3"/>
  <c r="AM25" i="3"/>
  <c r="AM26" i="3"/>
  <c r="AM27" i="3"/>
  <c r="AM28" i="3"/>
  <c r="AM29" i="3"/>
  <c r="AM30" i="3"/>
  <c r="AM31" i="3"/>
  <c r="AM32" i="3"/>
  <c r="AM33" i="3"/>
  <c r="AM34" i="3"/>
  <c r="AM35" i="3"/>
  <c r="AM36" i="3"/>
  <c r="AM37" i="3"/>
  <c r="AM38" i="3"/>
  <c r="AM39" i="3"/>
  <c r="AM40" i="3"/>
  <c r="AM41" i="3"/>
  <c r="AM42" i="3"/>
  <c r="AM43" i="3"/>
  <c r="AM44" i="3"/>
  <c r="AM45" i="3"/>
  <c r="AM46" i="3"/>
  <c r="AM47" i="3"/>
  <c r="AM48" i="3"/>
  <c r="AM49" i="3"/>
  <c r="AM50" i="3"/>
  <c r="AM51" i="3"/>
  <c r="AM52" i="3"/>
  <c r="AM53" i="3"/>
  <c r="AM54" i="3"/>
  <c r="AM55" i="3"/>
  <c r="AM56" i="3"/>
  <c r="AM57" i="3"/>
  <c r="AM58" i="3"/>
  <c r="AM111" i="3"/>
  <c r="AM112" i="3"/>
  <c r="AM113" i="3"/>
  <c r="AM114" i="3"/>
  <c r="AM115" i="3"/>
  <c r="AM116" i="3"/>
  <c r="AM140" i="3"/>
  <c r="AM141" i="3"/>
  <c r="AM142" i="3"/>
  <c r="AM143" i="3"/>
  <c r="AM144" i="3"/>
  <c r="AM145" i="3"/>
  <c r="AM146" i="3"/>
  <c r="AM161" i="3"/>
  <c r="AM162" i="3"/>
  <c r="AM163" i="3"/>
  <c r="AM164" i="3"/>
  <c r="AM165" i="3"/>
  <c r="AM166" i="3"/>
  <c r="AM167" i="3"/>
  <c r="AM168" i="3"/>
  <c r="AM169" i="3"/>
  <c r="AM170" i="3"/>
  <c r="AM171" i="3"/>
  <c r="AM172" i="3"/>
  <c r="AM173" i="3"/>
  <c r="AM174" i="3"/>
  <c r="AM175" i="3"/>
  <c r="AM176" i="3"/>
  <c r="AM177" i="3"/>
  <c r="AM178" i="3"/>
  <c r="AM179" i="3"/>
  <c r="AM180" i="3"/>
  <c r="AM181" i="3"/>
  <c r="AM182" i="3"/>
  <c r="AM183" i="3"/>
  <c r="AM184" i="3"/>
  <c r="AM185" i="3"/>
  <c r="AM186" i="3"/>
  <c r="AM187" i="3"/>
  <c r="AM188" i="3"/>
  <c r="AM189" i="3"/>
  <c r="AM190" i="3"/>
  <c r="AM191" i="3"/>
  <c r="AM192" i="3"/>
  <c r="AM193" i="3"/>
  <c r="AM194" i="3"/>
  <c r="AM195" i="3"/>
  <c r="AM196" i="3"/>
  <c r="AM197" i="3"/>
  <c r="AM198" i="3"/>
  <c r="AM199" i="3"/>
  <c r="AM200" i="3"/>
  <c r="AM201" i="3"/>
  <c r="AM202" i="3"/>
  <c r="AM203" i="3"/>
  <c r="AM204" i="3"/>
  <c r="AM205" i="3"/>
  <c r="AM206" i="3"/>
  <c r="AM207" i="3"/>
  <c r="AM208" i="3"/>
  <c r="AM209" i="3"/>
  <c r="AM210" i="3"/>
  <c r="AM211" i="3"/>
  <c r="AM212" i="3"/>
  <c r="AM213" i="3"/>
  <c r="AM214" i="3"/>
  <c r="AM215" i="3"/>
  <c r="AM216" i="3"/>
  <c r="AM217" i="3"/>
  <c r="AM218" i="3"/>
  <c r="AM219" i="3"/>
  <c r="AM220" i="3"/>
  <c r="AM221" i="3"/>
  <c r="AM222" i="3"/>
  <c r="AM223" i="3"/>
  <c r="AM224" i="3"/>
  <c r="AM225" i="3"/>
  <c r="AM226" i="3"/>
  <c r="AM227" i="3"/>
  <c r="AM228" i="3"/>
  <c r="AM229" i="3"/>
  <c r="AM230" i="3"/>
  <c r="AM231" i="3"/>
  <c r="AM232" i="3"/>
  <c r="AM233" i="3"/>
  <c r="AM234" i="3"/>
  <c r="AM235" i="3"/>
  <c r="AM236" i="3"/>
  <c r="AM237" i="3"/>
  <c r="AM238" i="3"/>
  <c r="AM239" i="3"/>
  <c r="AM240" i="3"/>
  <c r="AM241" i="3"/>
  <c r="AM242" i="3"/>
  <c r="AM243" i="3"/>
  <c r="AM244" i="3"/>
  <c r="AM245" i="3"/>
  <c r="AM246" i="3"/>
  <c r="AM247" i="3"/>
  <c r="AM342" i="3"/>
  <c r="AM343" i="3"/>
  <c r="AM344" i="3"/>
  <c r="AM345" i="3"/>
  <c r="AM346" i="3"/>
  <c r="AM347" i="3"/>
  <c r="AM493" i="3"/>
  <c r="AM494" i="3"/>
  <c r="AM495" i="3"/>
  <c r="AM496" i="3"/>
  <c r="AM497" i="3"/>
  <c r="AM3" i="3"/>
  <c r="AM2" i="3"/>
  <c r="AK979" i="3" l="1"/>
  <c r="AJ979" i="3"/>
  <c r="AC979" i="3"/>
  <c r="AB979" i="3"/>
  <c r="Y979" i="3"/>
  <c r="U979" i="3"/>
  <c r="Q979" i="3"/>
  <c r="AK978" i="3"/>
  <c r="AJ978" i="3"/>
  <c r="AC978" i="3"/>
  <c r="AB978" i="3"/>
  <c r="X978" i="3" s="1"/>
  <c r="Y978" i="3"/>
  <c r="U978" i="3"/>
  <c r="Q978" i="3"/>
  <c r="AK977" i="3"/>
  <c r="AJ977" i="3"/>
  <c r="AC977" i="3"/>
  <c r="AB977" i="3"/>
  <c r="Y977" i="3"/>
  <c r="U977" i="3"/>
  <c r="Q977" i="3"/>
  <c r="AK976" i="3"/>
  <c r="AJ976" i="3"/>
  <c r="AL976" i="3" s="1"/>
  <c r="AC976" i="3"/>
  <c r="AB976" i="3"/>
  <c r="Y976" i="3"/>
  <c r="U976" i="3"/>
  <c r="Q976" i="3"/>
  <c r="AK975" i="3"/>
  <c r="AJ975" i="3"/>
  <c r="AC975" i="3"/>
  <c r="AB975" i="3"/>
  <c r="Y975" i="3"/>
  <c r="U975" i="3"/>
  <c r="Q975" i="3"/>
  <c r="AK974" i="3"/>
  <c r="AJ974" i="3"/>
  <c r="AC974" i="3"/>
  <c r="AB974" i="3"/>
  <c r="Y974" i="3"/>
  <c r="U974" i="3"/>
  <c r="Q974" i="3"/>
  <c r="AK973" i="3"/>
  <c r="AJ973" i="3"/>
  <c r="AC973" i="3"/>
  <c r="AB973" i="3"/>
  <c r="X973" i="3" s="1"/>
  <c r="Y973" i="3"/>
  <c r="U973" i="3"/>
  <c r="Q973" i="3"/>
  <c r="AK972" i="3"/>
  <c r="AJ972" i="3"/>
  <c r="AC972" i="3"/>
  <c r="AB972" i="3"/>
  <c r="Y972" i="3"/>
  <c r="U972" i="3"/>
  <c r="Q972" i="3"/>
  <c r="AK971" i="3"/>
  <c r="AJ971" i="3"/>
  <c r="AL971" i="3" s="1"/>
  <c r="AC971" i="3"/>
  <c r="AB971" i="3"/>
  <c r="Y971" i="3"/>
  <c r="U971" i="3"/>
  <c r="Q971" i="3"/>
  <c r="AK970" i="3"/>
  <c r="AJ970" i="3"/>
  <c r="AC970" i="3"/>
  <c r="AB970" i="3"/>
  <c r="Y970" i="3"/>
  <c r="U970" i="3"/>
  <c r="Q970" i="3"/>
  <c r="AK969" i="3"/>
  <c r="AJ969" i="3"/>
  <c r="AC969" i="3"/>
  <c r="AB969" i="3"/>
  <c r="X969" i="3" s="1"/>
  <c r="Y969" i="3"/>
  <c r="U969" i="3"/>
  <c r="Q969" i="3"/>
  <c r="AK968" i="3"/>
  <c r="AJ968" i="3"/>
  <c r="AC968" i="3"/>
  <c r="AB968" i="3"/>
  <c r="Y968" i="3"/>
  <c r="U968" i="3"/>
  <c r="Q968" i="3"/>
  <c r="AK967" i="3"/>
  <c r="AM967" i="3" s="1"/>
  <c r="AJ967" i="3"/>
  <c r="AL967" i="3" s="1"/>
  <c r="AC967" i="3"/>
  <c r="AE967" i="3" s="1"/>
  <c r="AB967" i="3"/>
  <c r="AD967" i="3" s="1"/>
  <c r="Y967" i="3"/>
  <c r="U967" i="3"/>
  <c r="AK966" i="3"/>
  <c r="AM966" i="3" s="1"/>
  <c r="AJ966" i="3"/>
  <c r="AL966" i="3" s="1"/>
  <c r="AC966" i="3"/>
  <c r="AE966" i="3" s="1"/>
  <c r="AB966" i="3"/>
  <c r="AD966" i="3" s="1"/>
  <c r="Y966" i="3"/>
  <c r="U966" i="3"/>
  <c r="AK965" i="3"/>
  <c r="AM965" i="3" s="1"/>
  <c r="AJ965" i="3"/>
  <c r="AL965" i="3" s="1"/>
  <c r="AC965" i="3"/>
  <c r="AE965" i="3" s="1"/>
  <c r="AB965" i="3"/>
  <c r="AD965" i="3" s="1"/>
  <c r="Y965" i="3"/>
  <c r="U965" i="3"/>
  <c r="AK964" i="3"/>
  <c r="AM964" i="3" s="1"/>
  <c r="AJ964" i="3"/>
  <c r="AL964" i="3" s="1"/>
  <c r="AG964" i="3"/>
  <c r="AC964" i="3"/>
  <c r="AE964" i="3" s="1"/>
  <c r="AB964" i="3"/>
  <c r="AD964" i="3" s="1"/>
  <c r="Y964" i="3"/>
  <c r="U964" i="3"/>
  <c r="Q964" i="3"/>
  <c r="P964" i="3" s="1"/>
  <c r="AK963" i="3"/>
  <c r="AM963" i="3" s="1"/>
  <c r="AJ963" i="3"/>
  <c r="AL963" i="3" s="1"/>
  <c r="AG963" i="3"/>
  <c r="AC963" i="3"/>
  <c r="AE963" i="3" s="1"/>
  <c r="AB963" i="3"/>
  <c r="AD963" i="3" s="1"/>
  <c r="Y963" i="3"/>
  <c r="U963" i="3"/>
  <c r="Q963" i="3"/>
  <c r="P963" i="3" s="1"/>
  <c r="AK962" i="3"/>
  <c r="AM962" i="3" s="1"/>
  <c r="AJ962" i="3"/>
  <c r="AL962" i="3" s="1"/>
  <c r="AG962" i="3"/>
  <c r="AC962" i="3"/>
  <c r="AE962" i="3" s="1"/>
  <c r="AB962" i="3"/>
  <c r="AD962" i="3" s="1"/>
  <c r="Y962" i="3"/>
  <c r="AN962" i="3" s="1"/>
  <c r="U962" i="3"/>
  <c r="Q962" i="3"/>
  <c r="P962" i="3" s="1"/>
  <c r="AK961" i="3"/>
  <c r="AM961" i="3" s="1"/>
  <c r="AJ961" i="3"/>
  <c r="AL961" i="3" s="1"/>
  <c r="AG961" i="3"/>
  <c r="AC961" i="3"/>
  <c r="AE961" i="3" s="1"/>
  <c r="AB961" i="3"/>
  <c r="AD961" i="3" s="1"/>
  <c r="Y961" i="3"/>
  <c r="U961" i="3"/>
  <c r="Q961" i="3"/>
  <c r="P961" i="3" s="1"/>
  <c r="AK960" i="3"/>
  <c r="AM960" i="3" s="1"/>
  <c r="AJ960" i="3"/>
  <c r="AL960" i="3" s="1"/>
  <c r="AG960" i="3"/>
  <c r="AC960" i="3"/>
  <c r="AE960" i="3" s="1"/>
  <c r="AB960" i="3"/>
  <c r="AD960" i="3" s="1"/>
  <c r="Y960" i="3"/>
  <c r="U960" i="3"/>
  <c r="Q960" i="3"/>
  <c r="P960" i="3" s="1"/>
  <c r="AK959" i="3"/>
  <c r="AM959" i="3" s="1"/>
  <c r="AJ959" i="3"/>
  <c r="AL959" i="3" s="1"/>
  <c r="AG959" i="3"/>
  <c r="AC959" i="3"/>
  <c r="AE959" i="3" s="1"/>
  <c r="AB959" i="3"/>
  <c r="AD959" i="3" s="1"/>
  <c r="Y959" i="3"/>
  <c r="AN959" i="3" s="1"/>
  <c r="U959" i="3"/>
  <c r="Q959" i="3"/>
  <c r="P959" i="3" s="1"/>
  <c r="AK958" i="3"/>
  <c r="AM958" i="3" s="1"/>
  <c r="AJ958" i="3"/>
  <c r="AL958" i="3" s="1"/>
  <c r="AG958" i="3"/>
  <c r="AC958" i="3"/>
  <c r="AE958" i="3" s="1"/>
  <c r="AB958" i="3"/>
  <c r="AD958" i="3" s="1"/>
  <c r="Y958" i="3"/>
  <c r="U958" i="3"/>
  <c r="Q958" i="3"/>
  <c r="P958" i="3" s="1"/>
  <c r="AK957" i="3"/>
  <c r="AM957" i="3" s="1"/>
  <c r="AJ957" i="3"/>
  <c r="AL957" i="3" s="1"/>
  <c r="AG957" i="3"/>
  <c r="AC957" i="3"/>
  <c r="AE957" i="3" s="1"/>
  <c r="AB957" i="3"/>
  <c r="AD957" i="3" s="1"/>
  <c r="Y957" i="3"/>
  <c r="U957" i="3"/>
  <c r="Q957" i="3"/>
  <c r="P957" i="3" s="1"/>
  <c r="AK956" i="3"/>
  <c r="AM956" i="3" s="1"/>
  <c r="AJ956" i="3"/>
  <c r="AL956" i="3" s="1"/>
  <c r="AG956" i="3"/>
  <c r="AC956" i="3"/>
  <c r="AE956" i="3" s="1"/>
  <c r="AB956" i="3"/>
  <c r="AD956" i="3" s="1"/>
  <c r="Y956" i="3"/>
  <c r="U956" i="3"/>
  <c r="Q956" i="3"/>
  <c r="P956" i="3" s="1"/>
  <c r="AK955" i="3"/>
  <c r="AM955" i="3" s="1"/>
  <c r="AJ955" i="3"/>
  <c r="AL955" i="3" s="1"/>
  <c r="AG955" i="3"/>
  <c r="AC955" i="3"/>
  <c r="AE955" i="3" s="1"/>
  <c r="AB955" i="3"/>
  <c r="AD955" i="3" s="1"/>
  <c r="Y955" i="3"/>
  <c r="U955" i="3"/>
  <c r="Q955" i="3"/>
  <c r="P955" i="3" s="1"/>
  <c r="AK954" i="3"/>
  <c r="AM954" i="3" s="1"/>
  <c r="AJ954" i="3"/>
  <c r="AL954" i="3" s="1"/>
  <c r="AG954" i="3"/>
  <c r="AC954" i="3"/>
  <c r="AE954" i="3" s="1"/>
  <c r="AB954" i="3"/>
  <c r="AD954" i="3" s="1"/>
  <c r="Y954" i="3"/>
  <c r="U954" i="3"/>
  <c r="Q954" i="3"/>
  <c r="P954" i="3" s="1"/>
  <c r="AK953" i="3"/>
  <c r="AM953" i="3" s="1"/>
  <c r="AJ953" i="3"/>
  <c r="AL953" i="3" s="1"/>
  <c r="AG953" i="3"/>
  <c r="AC953" i="3"/>
  <c r="AE953" i="3" s="1"/>
  <c r="AB953" i="3"/>
  <c r="AD953" i="3" s="1"/>
  <c r="Y953" i="3"/>
  <c r="U953" i="3"/>
  <c r="Q953" i="3"/>
  <c r="P953" i="3" s="1"/>
  <c r="AK952" i="3"/>
  <c r="AM952" i="3" s="1"/>
  <c r="AJ952" i="3"/>
  <c r="AL952" i="3" s="1"/>
  <c r="AG952" i="3"/>
  <c r="AC952" i="3"/>
  <c r="AE952" i="3" s="1"/>
  <c r="AB952" i="3"/>
  <c r="AD952" i="3" s="1"/>
  <c r="Y952" i="3"/>
  <c r="U952" i="3"/>
  <c r="Q952" i="3"/>
  <c r="P952" i="3" s="1"/>
  <c r="AK951" i="3"/>
  <c r="AM951" i="3" s="1"/>
  <c r="AJ951" i="3"/>
  <c r="AL951" i="3" s="1"/>
  <c r="AG951" i="3"/>
  <c r="AC951" i="3"/>
  <c r="AE951" i="3" s="1"/>
  <c r="AB951" i="3"/>
  <c r="AD951" i="3" s="1"/>
  <c r="Y951" i="3"/>
  <c r="U951" i="3"/>
  <c r="Q951" i="3"/>
  <c r="P951" i="3" s="1"/>
  <c r="AK950" i="3"/>
  <c r="AM950" i="3" s="1"/>
  <c r="AJ950" i="3"/>
  <c r="AL950" i="3" s="1"/>
  <c r="AG950" i="3"/>
  <c r="AC950" i="3"/>
  <c r="AE950" i="3" s="1"/>
  <c r="AB950" i="3"/>
  <c r="AD950" i="3" s="1"/>
  <c r="Y950" i="3"/>
  <c r="U950" i="3"/>
  <c r="Q950" i="3"/>
  <c r="P950" i="3" s="1"/>
  <c r="AK949" i="3"/>
  <c r="AM949" i="3" s="1"/>
  <c r="AJ949" i="3"/>
  <c r="AL949" i="3" s="1"/>
  <c r="AG949" i="3"/>
  <c r="AC949" i="3"/>
  <c r="AE949" i="3" s="1"/>
  <c r="AB949" i="3"/>
  <c r="AD949" i="3" s="1"/>
  <c r="Y949" i="3"/>
  <c r="U949" i="3"/>
  <c r="Q949" i="3"/>
  <c r="P949" i="3" s="1"/>
  <c r="AK948" i="3"/>
  <c r="AM948" i="3" s="1"/>
  <c r="AJ948" i="3"/>
  <c r="AL948" i="3" s="1"/>
  <c r="AG948" i="3"/>
  <c r="AC948" i="3"/>
  <c r="AE948" i="3" s="1"/>
  <c r="AB948" i="3"/>
  <c r="AD948" i="3" s="1"/>
  <c r="Y948" i="3"/>
  <c r="U948" i="3"/>
  <c r="Q948" i="3"/>
  <c r="P948" i="3" s="1"/>
  <c r="AK947" i="3"/>
  <c r="AM947" i="3" s="1"/>
  <c r="AJ947" i="3"/>
  <c r="AL947" i="3" s="1"/>
  <c r="AG947" i="3"/>
  <c r="AC947" i="3"/>
  <c r="AE947" i="3" s="1"/>
  <c r="AB947" i="3"/>
  <c r="AD947" i="3" s="1"/>
  <c r="Y947" i="3"/>
  <c r="U947" i="3"/>
  <c r="Q947" i="3"/>
  <c r="P947" i="3" s="1"/>
  <c r="AK946" i="3"/>
  <c r="AM946" i="3" s="1"/>
  <c r="AJ946" i="3"/>
  <c r="AL946" i="3" s="1"/>
  <c r="AG946" i="3"/>
  <c r="AC946" i="3"/>
  <c r="AE946" i="3" s="1"/>
  <c r="AB946" i="3"/>
  <c r="AD946" i="3" s="1"/>
  <c r="Y946" i="3"/>
  <c r="U946" i="3"/>
  <c r="Q946" i="3"/>
  <c r="P946" i="3" s="1"/>
  <c r="AK945" i="3"/>
  <c r="AM945" i="3" s="1"/>
  <c r="AJ945" i="3"/>
  <c r="AL945" i="3" s="1"/>
  <c r="AG945" i="3"/>
  <c r="AC945" i="3"/>
  <c r="AE945" i="3" s="1"/>
  <c r="AB945" i="3"/>
  <c r="AD945" i="3" s="1"/>
  <c r="Y945" i="3"/>
  <c r="U945" i="3"/>
  <c r="Q945" i="3"/>
  <c r="P945" i="3" s="1"/>
  <c r="AK944" i="3"/>
  <c r="AM944" i="3" s="1"/>
  <c r="AJ944" i="3"/>
  <c r="AL944" i="3" s="1"/>
  <c r="AG944" i="3"/>
  <c r="AC944" i="3"/>
  <c r="AE944" i="3" s="1"/>
  <c r="AB944" i="3"/>
  <c r="AD944" i="3" s="1"/>
  <c r="Y944" i="3"/>
  <c r="U944" i="3"/>
  <c r="Q944" i="3"/>
  <c r="P944" i="3" s="1"/>
  <c r="AK943" i="3"/>
  <c r="AM943" i="3" s="1"/>
  <c r="AJ943" i="3"/>
  <c r="AL943" i="3" s="1"/>
  <c r="AG943" i="3"/>
  <c r="AC943" i="3"/>
  <c r="AE943" i="3" s="1"/>
  <c r="AB943" i="3"/>
  <c r="AD943" i="3" s="1"/>
  <c r="Y943" i="3"/>
  <c r="U943" i="3"/>
  <c r="Q943" i="3"/>
  <c r="P943" i="3" s="1"/>
  <c r="AK942" i="3"/>
  <c r="AM942" i="3" s="1"/>
  <c r="AJ942" i="3"/>
  <c r="AL942" i="3" s="1"/>
  <c r="AG942" i="3"/>
  <c r="AC942" i="3"/>
  <c r="AE942" i="3" s="1"/>
  <c r="AB942" i="3"/>
  <c r="AD942" i="3" s="1"/>
  <c r="Y942" i="3"/>
  <c r="U942" i="3"/>
  <c r="Q942" i="3"/>
  <c r="P942" i="3" s="1"/>
  <c r="AK941" i="3"/>
  <c r="AM941" i="3" s="1"/>
  <c r="AJ941" i="3"/>
  <c r="AL941" i="3" s="1"/>
  <c r="AG941" i="3"/>
  <c r="AC941" i="3"/>
  <c r="AE941" i="3" s="1"/>
  <c r="AB941" i="3"/>
  <c r="AD941" i="3" s="1"/>
  <c r="Y941" i="3"/>
  <c r="U941" i="3"/>
  <c r="Q941" i="3"/>
  <c r="P941" i="3" s="1"/>
  <c r="AK940" i="3"/>
  <c r="AM940" i="3" s="1"/>
  <c r="AJ940" i="3"/>
  <c r="AL940" i="3" s="1"/>
  <c r="AG940" i="3"/>
  <c r="AC940" i="3"/>
  <c r="AE940" i="3" s="1"/>
  <c r="AB940" i="3"/>
  <c r="AD940" i="3" s="1"/>
  <c r="Y940" i="3"/>
  <c r="U940" i="3"/>
  <c r="Q940" i="3"/>
  <c r="P940" i="3" s="1"/>
  <c r="AK939" i="3"/>
  <c r="AM939" i="3" s="1"/>
  <c r="AJ939" i="3"/>
  <c r="AL939" i="3" s="1"/>
  <c r="AG939" i="3"/>
  <c r="AC939" i="3"/>
  <c r="AE939" i="3" s="1"/>
  <c r="AB939" i="3"/>
  <c r="AD939" i="3" s="1"/>
  <c r="Y939" i="3"/>
  <c r="U939" i="3"/>
  <c r="Q939" i="3"/>
  <c r="P939" i="3" s="1"/>
  <c r="AJ938" i="3"/>
  <c r="AL938" i="3" s="1"/>
  <c r="AG938" i="3"/>
  <c r="AB938" i="3"/>
  <c r="AD938" i="3" s="1"/>
  <c r="Y938" i="3"/>
  <c r="W938" i="3"/>
  <c r="AK938" i="3" s="1"/>
  <c r="AM938" i="3" s="1"/>
  <c r="U938" i="3"/>
  <c r="Q938" i="3"/>
  <c r="P938" i="3" s="1"/>
  <c r="AK937" i="3"/>
  <c r="AM937" i="3" s="1"/>
  <c r="AJ937" i="3"/>
  <c r="AL937" i="3" s="1"/>
  <c r="AG937" i="3"/>
  <c r="AC937" i="3"/>
  <c r="AE937" i="3" s="1"/>
  <c r="AB937" i="3"/>
  <c r="AD937" i="3" s="1"/>
  <c r="Y937" i="3"/>
  <c r="U937" i="3"/>
  <c r="Q937" i="3"/>
  <c r="P937" i="3" s="1"/>
  <c r="AK936" i="3"/>
  <c r="AM936" i="3" s="1"/>
  <c r="AJ936" i="3"/>
  <c r="AL936" i="3" s="1"/>
  <c r="AG936" i="3"/>
  <c r="AC936" i="3"/>
  <c r="AE936" i="3" s="1"/>
  <c r="AB936" i="3"/>
  <c r="AD936" i="3" s="1"/>
  <c r="Y936" i="3"/>
  <c r="U936" i="3"/>
  <c r="Q936" i="3"/>
  <c r="P936" i="3" s="1"/>
  <c r="AK935" i="3"/>
  <c r="AM935" i="3" s="1"/>
  <c r="AJ935" i="3"/>
  <c r="AL935" i="3" s="1"/>
  <c r="AG935" i="3"/>
  <c r="AC935" i="3"/>
  <c r="AE935" i="3" s="1"/>
  <c r="AB935" i="3"/>
  <c r="AD935" i="3" s="1"/>
  <c r="Y935" i="3"/>
  <c r="U935" i="3"/>
  <c r="Q935" i="3"/>
  <c r="P935" i="3" s="1"/>
  <c r="AK934" i="3"/>
  <c r="AM934" i="3" s="1"/>
  <c r="AJ934" i="3"/>
  <c r="AL934" i="3" s="1"/>
  <c r="AG934" i="3"/>
  <c r="AC934" i="3"/>
  <c r="AE934" i="3" s="1"/>
  <c r="AB934" i="3"/>
  <c r="AD934" i="3" s="1"/>
  <c r="Y934" i="3"/>
  <c r="X934" i="3"/>
  <c r="U934" i="3"/>
  <c r="Q934" i="3"/>
  <c r="P934" i="3" s="1"/>
  <c r="AK933" i="3"/>
  <c r="AM933" i="3" s="1"/>
  <c r="AJ933" i="3"/>
  <c r="AL933" i="3" s="1"/>
  <c r="AG933" i="3"/>
  <c r="AC933" i="3"/>
  <c r="AE933" i="3" s="1"/>
  <c r="AB933" i="3"/>
  <c r="AD933" i="3" s="1"/>
  <c r="Y933" i="3"/>
  <c r="U933" i="3"/>
  <c r="Q933" i="3"/>
  <c r="P933" i="3"/>
  <c r="AK932" i="3"/>
  <c r="AM932" i="3" s="1"/>
  <c r="AJ932" i="3"/>
  <c r="AL932" i="3" s="1"/>
  <c r="AG932" i="3"/>
  <c r="AC932" i="3"/>
  <c r="AE932" i="3" s="1"/>
  <c r="AB932" i="3"/>
  <c r="AD932" i="3" s="1"/>
  <c r="Y932" i="3"/>
  <c r="U932" i="3"/>
  <c r="Q932" i="3"/>
  <c r="P932" i="3" s="1"/>
  <c r="AK931" i="3"/>
  <c r="AM931" i="3" s="1"/>
  <c r="AJ931" i="3"/>
  <c r="AL931" i="3" s="1"/>
  <c r="AG931" i="3"/>
  <c r="AC931" i="3"/>
  <c r="AE931" i="3" s="1"/>
  <c r="AB931" i="3"/>
  <c r="AD931" i="3" s="1"/>
  <c r="Y931" i="3"/>
  <c r="U931" i="3"/>
  <c r="Q931" i="3"/>
  <c r="P931" i="3" s="1"/>
  <c r="AK930" i="3"/>
  <c r="AM930" i="3" s="1"/>
  <c r="AJ930" i="3"/>
  <c r="AL930" i="3" s="1"/>
  <c r="AG930" i="3"/>
  <c r="AC930" i="3"/>
  <c r="AE930" i="3" s="1"/>
  <c r="AB930" i="3"/>
  <c r="AD930" i="3" s="1"/>
  <c r="Y930" i="3"/>
  <c r="U930" i="3"/>
  <c r="Q930" i="3"/>
  <c r="P930" i="3" s="1"/>
  <c r="AK929" i="3"/>
  <c r="AM929" i="3" s="1"/>
  <c r="AJ929" i="3"/>
  <c r="AL929" i="3" s="1"/>
  <c r="AG929" i="3"/>
  <c r="AC929" i="3"/>
  <c r="AE929" i="3" s="1"/>
  <c r="AB929" i="3"/>
  <c r="AD929" i="3" s="1"/>
  <c r="Y929" i="3"/>
  <c r="U929" i="3"/>
  <c r="Q929" i="3"/>
  <c r="P929" i="3" s="1"/>
  <c r="AK928" i="3"/>
  <c r="AM928" i="3" s="1"/>
  <c r="AJ928" i="3"/>
  <c r="AL928" i="3" s="1"/>
  <c r="AG928" i="3"/>
  <c r="AN928" i="3" s="1"/>
  <c r="AC928" i="3"/>
  <c r="AE928" i="3" s="1"/>
  <c r="AB928" i="3"/>
  <c r="AD928" i="3" s="1"/>
  <c r="Y928" i="3"/>
  <c r="U928" i="3"/>
  <c r="Q928" i="3"/>
  <c r="P928" i="3" s="1"/>
  <c r="AK927" i="3"/>
  <c r="AM927" i="3" s="1"/>
  <c r="AJ927" i="3"/>
  <c r="AL927" i="3" s="1"/>
  <c r="AG927" i="3"/>
  <c r="AC927" i="3"/>
  <c r="AE927" i="3" s="1"/>
  <c r="AB927" i="3"/>
  <c r="AD927" i="3" s="1"/>
  <c r="Y927" i="3"/>
  <c r="X927" i="3"/>
  <c r="U927" i="3"/>
  <c r="Q927" i="3"/>
  <c r="P927" i="3" s="1"/>
  <c r="AN933" i="3" l="1"/>
  <c r="AN949" i="3"/>
  <c r="AN961" i="3"/>
  <c r="AN936" i="3"/>
  <c r="AM968" i="3"/>
  <c r="AN963" i="3"/>
  <c r="AL970" i="3"/>
  <c r="AN945" i="3"/>
  <c r="AL973" i="3"/>
  <c r="AL978" i="3"/>
  <c r="AE970" i="3"/>
  <c r="AM973" i="3"/>
  <c r="AE975" i="3"/>
  <c r="AM978" i="3"/>
  <c r="AN938" i="3"/>
  <c r="AL975" i="3"/>
  <c r="AN927" i="3"/>
  <c r="AN956" i="3"/>
  <c r="AE969" i="3"/>
  <c r="AE974" i="3"/>
  <c r="AE979" i="3"/>
  <c r="AN943" i="3"/>
  <c r="AL969" i="3"/>
  <c r="AD971" i="3"/>
  <c r="AL974" i="3"/>
  <c r="AD976" i="3"/>
  <c r="AL979" i="3"/>
  <c r="AM969" i="3"/>
  <c r="AE971" i="3"/>
  <c r="AM974" i="3"/>
  <c r="AE976" i="3"/>
  <c r="AM979" i="3"/>
  <c r="AD968" i="3"/>
  <c r="X933" i="3"/>
  <c r="AN944" i="3"/>
  <c r="AE968" i="3"/>
  <c r="AM971" i="3"/>
  <c r="AD973" i="3"/>
  <c r="AM976" i="3"/>
  <c r="AD978" i="3"/>
  <c r="AN953" i="3"/>
  <c r="AN957" i="3"/>
  <c r="AL968" i="3"/>
  <c r="AE973" i="3"/>
  <c r="AE978" i="3"/>
  <c r="AD970" i="3"/>
  <c r="X975" i="3"/>
  <c r="AD975" i="3"/>
  <c r="AN942" i="3"/>
  <c r="AM970" i="3"/>
  <c r="AE972" i="3"/>
  <c r="AM975" i="3"/>
  <c r="AE977" i="3"/>
  <c r="X972" i="3"/>
  <c r="AD972" i="3"/>
  <c r="AD977" i="3"/>
  <c r="X931" i="3"/>
  <c r="AN932" i="3"/>
  <c r="X945" i="3"/>
  <c r="AL972" i="3"/>
  <c r="AL977" i="3"/>
  <c r="AD969" i="3"/>
  <c r="AM972" i="3"/>
  <c r="AD974" i="3"/>
  <c r="AM977" i="3"/>
  <c r="X979" i="3"/>
  <c r="AD979" i="3"/>
  <c r="AN940" i="3"/>
  <c r="AN930" i="3"/>
  <c r="X947" i="3"/>
  <c r="AN947" i="3"/>
  <c r="AN948" i="3"/>
  <c r="X954" i="3"/>
  <c r="AN954" i="3"/>
  <c r="X941" i="3"/>
  <c r="AN929" i="3"/>
  <c r="AN934" i="3"/>
  <c r="X974" i="3"/>
  <c r="X950" i="3"/>
  <c r="X956" i="3"/>
  <c r="AN931" i="3"/>
  <c r="X951" i="3"/>
  <c r="AN952" i="3"/>
  <c r="X936" i="3"/>
  <c r="X937" i="3"/>
  <c r="AC938" i="3"/>
  <c r="AE938" i="3" s="1"/>
  <c r="X957" i="3"/>
  <c r="X958" i="3"/>
  <c r="X963" i="3"/>
  <c r="AN964" i="3"/>
  <c r="X966" i="3"/>
  <c r="X971" i="3"/>
  <c r="X942" i="3"/>
  <c r="X943" i="3"/>
  <c r="AN946" i="3"/>
  <c r="AN950" i="3"/>
  <c r="AN951" i="3"/>
  <c r="X962" i="3"/>
  <c r="X948" i="3"/>
  <c r="X976" i="3"/>
  <c r="X929" i="3"/>
  <c r="X955" i="3"/>
  <c r="AN958" i="3"/>
  <c r="X968" i="3"/>
  <c r="AN941" i="3"/>
  <c r="X949" i="3"/>
  <c r="X928" i="3"/>
  <c r="AN937" i="3"/>
  <c r="X935" i="3"/>
  <c r="X940" i="3"/>
  <c r="X961" i="3"/>
  <c r="X967" i="3"/>
  <c r="X970" i="3"/>
  <c r="X932" i="3"/>
  <c r="AN935" i="3"/>
  <c r="X953" i="3"/>
  <c r="AN955" i="3"/>
  <c r="X965" i="3"/>
  <c r="X960" i="3"/>
  <c r="X938" i="3"/>
  <c r="X959" i="3"/>
  <c r="X964" i="3"/>
  <c r="X977" i="3"/>
  <c r="X939" i="3"/>
  <c r="X952" i="3"/>
  <c r="X930" i="3"/>
  <c r="AN939" i="3"/>
  <c r="X944" i="3"/>
  <c r="X946" i="3"/>
  <c r="AN960" i="3"/>
  <c r="AJ926" i="3"/>
  <c r="AG926" i="3"/>
  <c r="AB926" i="3"/>
  <c r="Y926" i="3"/>
  <c r="AA926" i="3" s="1"/>
  <c r="W926" i="3"/>
  <c r="AK926" i="3" s="1"/>
  <c r="U926" i="3"/>
  <c r="Q926" i="3"/>
  <c r="P926" i="3" s="1"/>
  <c r="L926" i="3"/>
  <c r="AJ925" i="3"/>
  <c r="AG925" i="3"/>
  <c r="AB925" i="3"/>
  <c r="Y925" i="3"/>
  <c r="AA925" i="3" s="1"/>
  <c r="W925" i="3"/>
  <c r="AK925" i="3" s="1"/>
  <c r="U925" i="3"/>
  <c r="Q925" i="3"/>
  <c r="P925" i="3" s="1"/>
  <c r="L925" i="3"/>
  <c r="AJ924" i="3"/>
  <c r="AG924" i="3"/>
  <c r="AB924" i="3"/>
  <c r="Y924" i="3"/>
  <c r="W924" i="3"/>
  <c r="AC924" i="3" s="1"/>
  <c r="U924" i="3"/>
  <c r="Q924" i="3"/>
  <c r="P924" i="3" s="1"/>
  <c r="L924" i="3"/>
  <c r="AJ923" i="3"/>
  <c r="AG923" i="3"/>
  <c r="AB923" i="3"/>
  <c r="Y923" i="3"/>
  <c r="AA923" i="3" s="1"/>
  <c r="W923" i="3"/>
  <c r="AK923" i="3" s="1"/>
  <c r="U923" i="3"/>
  <c r="Q923" i="3"/>
  <c r="P923" i="3" s="1"/>
  <c r="L923" i="3"/>
  <c r="AJ922" i="3"/>
  <c r="AG922" i="3"/>
  <c r="AB922" i="3"/>
  <c r="Y922" i="3"/>
  <c r="AA922" i="3" s="1"/>
  <c r="W922" i="3"/>
  <c r="AK922" i="3" s="1"/>
  <c r="U922" i="3"/>
  <c r="Q922" i="3"/>
  <c r="P922" i="3" s="1"/>
  <c r="L922" i="3"/>
  <c r="AJ921" i="3"/>
  <c r="AG921" i="3"/>
  <c r="AB921" i="3"/>
  <c r="Y921" i="3"/>
  <c r="W921" i="3"/>
  <c r="AC921" i="3" s="1"/>
  <c r="U921" i="3"/>
  <c r="Q921" i="3"/>
  <c r="P921" i="3" s="1"/>
  <c r="L921" i="3"/>
  <c r="AJ920" i="3"/>
  <c r="AG920" i="3"/>
  <c r="AB920" i="3"/>
  <c r="Y920" i="3"/>
  <c r="AA920" i="3" s="1"/>
  <c r="W920" i="3"/>
  <c r="AK920" i="3" s="1"/>
  <c r="U920" i="3"/>
  <c r="Q920" i="3"/>
  <c r="P920" i="3" s="1"/>
  <c r="L920" i="3"/>
  <c r="AJ919" i="3"/>
  <c r="AG919" i="3"/>
  <c r="AB919" i="3"/>
  <c r="Y919" i="3"/>
  <c r="AA919" i="3" s="1"/>
  <c r="W919" i="3"/>
  <c r="AK919" i="3" s="1"/>
  <c r="U919" i="3"/>
  <c r="Q919" i="3"/>
  <c r="P919" i="3" s="1"/>
  <c r="L919" i="3"/>
  <c r="AJ918" i="3"/>
  <c r="AG918" i="3"/>
  <c r="AB918" i="3"/>
  <c r="Y918" i="3"/>
  <c r="AA918" i="3" s="1"/>
  <c r="W918" i="3"/>
  <c r="AC918" i="3" s="1"/>
  <c r="U918" i="3"/>
  <c r="Q918" i="3"/>
  <c r="P918" i="3" s="1"/>
  <c r="L918" i="3"/>
  <c r="AJ917" i="3"/>
  <c r="AG917" i="3"/>
  <c r="AB917" i="3"/>
  <c r="Y917" i="3"/>
  <c r="AA917" i="3" s="1"/>
  <c r="W917" i="3"/>
  <c r="AK917" i="3" s="1"/>
  <c r="U917" i="3"/>
  <c r="Q917" i="3"/>
  <c r="P917" i="3" s="1"/>
  <c r="L917" i="3"/>
  <c r="AJ916" i="3"/>
  <c r="AG916" i="3"/>
  <c r="AB916" i="3"/>
  <c r="Y916" i="3"/>
  <c r="AA916" i="3" s="1"/>
  <c r="W916" i="3"/>
  <c r="AK916" i="3" s="1"/>
  <c r="U916" i="3"/>
  <c r="Q916" i="3"/>
  <c r="P916" i="3" s="1"/>
  <c r="L916" i="3"/>
  <c r="AJ915" i="3"/>
  <c r="AG915" i="3"/>
  <c r="AB915" i="3"/>
  <c r="Y915" i="3"/>
  <c r="AA915" i="3" s="1"/>
  <c r="W915" i="3"/>
  <c r="AC915" i="3" s="1"/>
  <c r="U915" i="3"/>
  <c r="Q915" i="3"/>
  <c r="P915" i="3" s="1"/>
  <c r="L915" i="3"/>
  <c r="AJ914" i="3"/>
  <c r="AG914" i="3"/>
  <c r="AB914" i="3"/>
  <c r="Y914" i="3"/>
  <c r="AA914" i="3" s="1"/>
  <c r="W914" i="3"/>
  <c r="AK914" i="3" s="1"/>
  <c r="U914" i="3"/>
  <c r="Q914" i="3"/>
  <c r="P914" i="3" s="1"/>
  <c r="L914" i="3"/>
  <c r="AJ913" i="3"/>
  <c r="AG913" i="3"/>
  <c r="AB913" i="3"/>
  <c r="Y913" i="3"/>
  <c r="AA913" i="3" s="1"/>
  <c r="W913" i="3"/>
  <c r="AK913" i="3" s="1"/>
  <c r="U913" i="3"/>
  <c r="Q913" i="3"/>
  <c r="P913" i="3" s="1"/>
  <c r="L913" i="3"/>
  <c r="AJ912" i="3"/>
  <c r="AG912" i="3"/>
  <c r="AB912" i="3"/>
  <c r="Y912" i="3"/>
  <c r="AA912" i="3" s="1"/>
  <c r="W912" i="3"/>
  <c r="AC912" i="3" s="1"/>
  <c r="U912" i="3"/>
  <c r="Q912" i="3"/>
  <c r="P912" i="3" s="1"/>
  <c r="L912" i="3"/>
  <c r="AJ911" i="3"/>
  <c r="AG911" i="3"/>
  <c r="AB911" i="3"/>
  <c r="Y911" i="3"/>
  <c r="AA911" i="3" s="1"/>
  <c r="W911" i="3"/>
  <c r="AK911" i="3" s="1"/>
  <c r="U911" i="3"/>
  <c r="Q911" i="3"/>
  <c r="P911" i="3" s="1"/>
  <c r="L911" i="3"/>
  <c r="AJ910" i="3"/>
  <c r="AG910" i="3"/>
  <c r="AB910" i="3"/>
  <c r="Y910" i="3"/>
  <c r="AA910" i="3" s="1"/>
  <c r="W910" i="3"/>
  <c r="AK910" i="3" s="1"/>
  <c r="U910" i="3"/>
  <c r="Q910" i="3"/>
  <c r="P910" i="3" s="1"/>
  <c r="L910" i="3"/>
  <c r="AJ909" i="3"/>
  <c r="AG909" i="3"/>
  <c r="AB909" i="3"/>
  <c r="Y909" i="3"/>
  <c r="AA909" i="3" s="1"/>
  <c r="W909" i="3"/>
  <c r="AC909" i="3" s="1"/>
  <c r="U909" i="3"/>
  <c r="Q909" i="3"/>
  <c r="P909" i="3" s="1"/>
  <c r="L909" i="3"/>
  <c r="AJ908" i="3"/>
  <c r="AG908" i="3"/>
  <c r="AB908" i="3"/>
  <c r="Y908" i="3"/>
  <c r="AA908" i="3" s="1"/>
  <c r="W908" i="3"/>
  <c r="AK908" i="3" s="1"/>
  <c r="U908" i="3"/>
  <c r="Q908" i="3"/>
  <c r="P908" i="3" s="1"/>
  <c r="L908" i="3"/>
  <c r="AJ907" i="3"/>
  <c r="AG907" i="3"/>
  <c r="AB907" i="3"/>
  <c r="Y907" i="3"/>
  <c r="AA907" i="3" s="1"/>
  <c r="W907" i="3"/>
  <c r="AK907" i="3" s="1"/>
  <c r="U907" i="3"/>
  <c r="Q907" i="3"/>
  <c r="P907" i="3" s="1"/>
  <c r="L907" i="3"/>
  <c r="AJ906" i="3"/>
  <c r="AG906" i="3"/>
  <c r="AB906" i="3"/>
  <c r="Y906" i="3"/>
  <c r="AA906" i="3" s="1"/>
  <c r="W906" i="3"/>
  <c r="AC906" i="3" s="1"/>
  <c r="U906" i="3"/>
  <c r="Q906" i="3"/>
  <c r="P906" i="3" s="1"/>
  <c r="L906" i="3"/>
  <c r="AJ905" i="3"/>
  <c r="AG905" i="3"/>
  <c r="AB905" i="3"/>
  <c r="Y905" i="3"/>
  <c r="AA905" i="3" s="1"/>
  <c r="W905" i="3"/>
  <c r="AK905" i="3" s="1"/>
  <c r="U905" i="3"/>
  <c r="Q905" i="3"/>
  <c r="P905" i="3" s="1"/>
  <c r="L905" i="3"/>
  <c r="AJ904" i="3"/>
  <c r="AG904" i="3"/>
  <c r="AB904" i="3"/>
  <c r="Y904" i="3"/>
  <c r="AA904" i="3" s="1"/>
  <c r="W904" i="3"/>
  <c r="AK904" i="3" s="1"/>
  <c r="U904" i="3"/>
  <c r="Q904" i="3"/>
  <c r="P904" i="3" s="1"/>
  <c r="L904" i="3"/>
  <c r="AJ903" i="3"/>
  <c r="AG903" i="3"/>
  <c r="AB903" i="3"/>
  <c r="Y903" i="3"/>
  <c r="AA903" i="3" s="1"/>
  <c r="W903" i="3"/>
  <c r="AC903" i="3" s="1"/>
  <c r="U903" i="3"/>
  <c r="Q903" i="3"/>
  <c r="P903" i="3" s="1"/>
  <c r="L903" i="3"/>
  <c r="AJ902" i="3"/>
  <c r="AG902" i="3"/>
  <c r="AB902" i="3"/>
  <c r="Y902" i="3"/>
  <c r="AA902" i="3" s="1"/>
  <c r="W902" i="3"/>
  <c r="AK902" i="3" s="1"/>
  <c r="U902" i="3"/>
  <c r="Q902" i="3"/>
  <c r="P902" i="3" s="1"/>
  <c r="L902" i="3"/>
  <c r="AJ901" i="3"/>
  <c r="AG901" i="3"/>
  <c r="AB901" i="3"/>
  <c r="Y901" i="3"/>
  <c r="AA901" i="3" s="1"/>
  <c r="W901" i="3"/>
  <c r="AK901" i="3" s="1"/>
  <c r="U901" i="3"/>
  <c r="Q901" i="3"/>
  <c r="P901" i="3" s="1"/>
  <c r="L901" i="3"/>
  <c r="AJ900" i="3"/>
  <c r="AG900" i="3"/>
  <c r="AB900" i="3"/>
  <c r="Y900" i="3"/>
  <c r="AA900" i="3" s="1"/>
  <c r="W900" i="3"/>
  <c r="AC900" i="3" s="1"/>
  <c r="U900" i="3"/>
  <c r="Q900" i="3"/>
  <c r="P900" i="3" s="1"/>
  <c r="L900" i="3"/>
  <c r="AJ899" i="3"/>
  <c r="AG899" i="3"/>
  <c r="AB899" i="3"/>
  <c r="Y899" i="3"/>
  <c r="AA899" i="3" s="1"/>
  <c r="W899" i="3"/>
  <c r="AK899" i="3" s="1"/>
  <c r="U899" i="3"/>
  <c r="Q899" i="3"/>
  <c r="P899" i="3" s="1"/>
  <c r="L899" i="3"/>
  <c r="AJ898" i="3"/>
  <c r="AG898" i="3"/>
  <c r="AB898" i="3"/>
  <c r="Y898" i="3"/>
  <c r="AA898" i="3" s="1"/>
  <c r="W898" i="3"/>
  <c r="AK898" i="3" s="1"/>
  <c r="U898" i="3"/>
  <c r="Q898" i="3"/>
  <c r="P898" i="3" s="1"/>
  <c r="L898" i="3"/>
  <c r="AJ897" i="3"/>
  <c r="AG897" i="3"/>
  <c r="AB897" i="3"/>
  <c r="Y897" i="3"/>
  <c r="W897" i="3"/>
  <c r="AC897" i="3" s="1"/>
  <c r="U897" i="3"/>
  <c r="Q897" i="3"/>
  <c r="P897" i="3" s="1"/>
  <c r="L897" i="3"/>
  <c r="AJ896" i="3"/>
  <c r="AG896" i="3"/>
  <c r="AB896" i="3"/>
  <c r="Y896" i="3"/>
  <c r="AA896" i="3" s="1"/>
  <c r="W896" i="3"/>
  <c r="AK896" i="3" s="1"/>
  <c r="U896" i="3"/>
  <c r="Q896" i="3"/>
  <c r="P896" i="3" s="1"/>
  <c r="L896" i="3"/>
  <c r="AJ895" i="3"/>
  <c r="AG895" i="3"/>
  <c r="AB895" i="3"/>
  <c r="Y895" i="3"/>
  <c r="AA895" i="3" s="1"/>
  <c r="W895" i="3"/>
  <c r="AK895" i="3" s="1"/>
  <c r="U895" i="3"/>
  <c r="Q895" i="3"/>
  <c r="P895" i="3" s="1"/>
  <c r="L895" i="3"/>
  <c r="AJ894" i="3"/>
  <c r="AG894" i="3"/>
  <c r="AB894" i="3"/>
  <c r="Y894" i="3"/>
  <c r="AA894" i="3" s="1"/>
  <c r="W894" i="3"/>
  <c r="AC894" i="3" s="1"/>
  <c r="U894" i="3"/>
  <c r="Q894" i="3"/>
  <c r="P894" i="3" s="1"/>
  <c r="L894" i="3"/>
  <c r="AJ893" i="3"/>
  <c r="AG893" i="3"/>
  <c r="AB893" i="3"/>
  <c r="Y893" i="3"/>
  <c r="AA893" i="3" s="1"/>
  <c r="W893" i="3"/>
  <c r="AK893" i="3" s="1"/>
  <c r="U893" i="3"/>
  <c r="Q893" i="3"/>
  <c r="P893" i="3" s="1"/>
  <c r="L893" i="3"/>
  <c r="AJ892" i="3"/>
  <c r="AG892" i="3"/>
  <c r="AB892" i="3"/>
  <c r="Y892" i="3"/>
  <c r="AA892" i="3" s="1"/>
  <c r="W892" i="3"/>
  <c r="AK892" i="3" s="1"/>
  <c r="U892" i="3"/>
  <c r="Q892" i="3"/>
  <c r="P892" i="3" s="1"/>
  <c r="L892" i="3"/>
  <c r="AJ891" i="3"/>
  <c r="AG891" i="3"/>
  <c r="AB891" i="3"/>
  <c r="Y891" i="3"/>
  <c r="W891" i="3"/>
  <c r="AC891" i="3" s="1"/>
  <c r="U891" i="3"/>
  <c r="Q891" i="3"/>
  <c r="P891" i="3" s="1"/>
  <c r="L891" i="3"/>
  <c r="AJ890" i="3"/>
  <c r="AG890" i="3"/>
  <c r="AB890" i="3"/>
  <c r="Y890" i="3"/>
  <c r="AA890" i="3" s="1"/>
  <c r="W890" i="3"/>
  <c r="AK890" i="3" s="1"/>
  <c r="U890" i="3"/>
  <c r="Q890" i="3"/>
  <c r="P890" i="3" s="1"/>
  <c r="L890" i="3"/>
  <c r="AJ889" i="3"/>
  <c r="AG889" i="3"/>
  <c r="AB889" i="3"/>
  <c r="Y889" i="3"/>
  <c r="AA889" i="3" s="1"/>
  <c r="W889" i="3"/>
  <c r="AK889" i="3" s="1"/>
  <c r="U889" i="3"/>
  <c r="Q889" i="3"/>
  <c r="P889" i="3" s="1"/>
  <c r="L889" i="3"/>
  <c r="AJ888" i="3"/>
  <c r="AG888" i="3"/>
  <c r="AB888" i="3"/>
  <c r="Y888" i="3"/>
  <c r="AA888" i="3" s="1"/>
  <c r="W888" i="3"/>
  <c r="AC888" i="3" s="1"/>
  <c r="U888" i="3"/>
  <c r="Q888" i="3"/>
  <c r="P888" i="3" s="1"/>
  <c r="L888" i="3"/>
  <c r="AJ887" i="3"/>
  <c r="AG887" i="3"/>
  <c r="AB887" i="3"/>
  <c r="Y887" i="3"/>
  <c r="AA887" i="3" s="1"/>
  <c r="W887" i="3"/>
  <c r="AK887" i="3" s="1"/>
  <c r="U887" i="3"/>
  <c r="Q887" i="3"/>
  <c r="P887" i="3" s="1"/>
  <c r="L887" i="3"/>
  <c r="AJ886" i="3"/>
  <c r="AG886" i="3"/>
  <c r="AC886" i="3"/>
  <c r="AB886" i="3"/>
  <c r="Y886" i="3"/>
  <c r="AA886" i="3" s="1"/>
  <c r="W886" i="3"/>
  <c r="AK886" i="3" s="1"/>
  <c r="U886" i="3"/>
  <c r="Q886" i="3"/>
  <c r="P886" i="3" s="1"/>
  <c r="L886" i="3"/>
  <c r="AJ885" i="3"/>
  <c r="AG885" i="3"/>
  <c r="AB885" i="3"/>
  <c r="Y885" i="3"/>
  <c r="AA885" i="3" s="1"/>
  <c r="W885" i="3"/>
  <c r="AC885" i="3" s="1"/>
  <c r="U885" i="3"/>
  <c r="Q885" i="3"/>
  <c r="P885" i="3" s="1"/>
  <c r="L885" i="3"/>
  <c r="AJ884" i="3"/>
  <c r="AG884" i="3"/>
  <c r="AB884" i="3"/>
  <c r="Y884" i="3"/>
  <c r="AA884" i="3" s="1"/>
  <c r="W884" i="3"/>
  <c r="AK884" i="3" s="1"/>
  <c r="U884" i="3"/>
  <c r="Q884" i="3"/>
  <c r="P884" i="3" s="1"/>
  <c r="L884" i="3"/>
  <c r="AJ883" i="3"/>
  <c r="AG883" i="3"/>
  <c r="AB883" i="3"/>
  <c r="Y883" i="3"/>
  <c r="AA883" i="3" s="1"/>
  <c r="W883" i="3"/>
  <c r="AK883" i="3" s="1"/>
  <c r="U883" i="3"/>
  <c r="Q883" i="3"/>
  <c r="P883" i="3" s="1"/>
  <c r="L883" i="3"/>
  <c r="AJ882" i="3"/>
  <c r="AG882" i="3"/>
  <c r="AB882" i="3"/>
  <c r="Y882" i="3"/>
  <c r="AA882" i="3" s="1"/>
  <c r="W882" i="3"/>
  <c r="AC882" i="3" s="1"/>
  <c r="U882" i="3"/>
  <c r="Q882" i="3"/>
  <c r="P882" i="3" s="1"/>
  <c r="L882" i="3"/>
  <c r="AJ881" i="3"/>
  <c r="AG881" i="3"/>
  <c r="AB881" i="3"/>
  <c r="Y881" i="3"/>
  <c r="AA881" i="3" s="1"/>
  <c r="W881" i="3"/>
  <c r="AK881" i="3" s="1"/>
  <c r="U881" i="3"/>
  <c r="Q881" i="3"/>
  <c r="P881" i="3" s="1"/>
  <c r="L881" i="3"/>
  <c r="AJ880" i="3"/>
  <c r="AG880" i="3"/>
  <c r="AB880" i="3"/>
  <c r="Y880" i="3"/>
  <c r="AA880" i="3" s="1"/>
  <c r="W880" i="3"/>
  <c r="AK880" i="3" s="1"/>
  <c r="U880" i="3"/>
  <c r="Q880" i="3"/>
  <c r="P880" i="3" s="1"/>
  <c r="L880" i="3"/>
  <c r="AJ879" i="3"/>
  <c r="AG879" i="3"/>
  <c r="AB879" i="3"/>
  <c r="Y879" i="3"/>
  <c r="AA879" i="3" s="1"/>
  <c r="W879" i="3"/>
  <c r="AC879" i="3" s="1"/>
  <c r="U879" i="3"/>
  <c r="Q879" i="3"/>
  <c r="P879" i="3" s="1"/>
  <c r="L879" i="3"/>
  <c r="AJ878" i="3"/>
  <c r="AG878" i="3"/>
  <c r="AB878" i="3"/>
  <c r="Y878" i="3"/>
  <c r="AA878" i="3" s="1"/>
  <c r="W878" i="3"/>
  <c r="AK878" i="3" s="1"/>
  <c r="U878" i="3"/>
  <c r="Q878" i="3"/>
  <c r="P878" i="3" s="1"/>
  <c r="L878" i="3"/>
  <c r="AJ877" i="3"/>
  <c r="AG877" i="3"/>
  <c r="AB877" i="3"/>
  <c r="Y877" i="3"/>
  <c r="AA877" i="3" s="1"/>
  <c r="W877" i="3"/>
  <c r="AK877" i="3" s="1"/>
  <c r="U877" i="3"/>
  <c r="Q877" i="3"/>
  <c r="P877" i="3" s="1"/>
  <c r="L877" i="3"/>
  <c r="AJ876" i="3"/>
  <c r="AG876" i="3"/>
  <c r="AB876" i="3"/>
  <c r="Y876" i="3"/>
  <c r="AA876" i="3" s="1"/>
  <c r="W876" i="3"/>
  <c r="AC876" i="3" s="1"/>
  <c r="U876" i="3"/>
  <c r="Q876" i="3"/>
  <c r="P876" i="3" s="1"/>
  <c r="L876" i="3"/>
  <c r="AJ875" i="3"/>
  <c r="AG875" i="3"/>
  <c r="AB875" i="3"/>
  <c r="Y875" i="3"/>
  <c r="AA875" i="3" s="1"/>
  <c r="W875" i="3"/>
  <c r="AK875" i="3" s="1"/>
  <c r="U875" i="3"/>
  <c r="Q875" i="3"/>
  <c r="P875" i="3" s="1"/>
  <c r="L875" i="3"/>
  <c r="AJ874" i="3"/>
  <c r="AG874" i="3"/>
  <c r="AB874" i="3"/>
  <c r="Y874" i="3"/>
  <c r="AA874" i="3" s="1"/>
  <c r="W874" i="3"/>
  <c r="AK874" i="3" s="1"/>
  <c r="U874" i="3"/>
  <c r="Q874" i="3"/>
  <c r="P874" i="3" s="1"/>
  <c r="L874" i="3"/>
  <c r="AJ873" i="3"/>
  <c r="AG873" i="3"/>
  <c r="AB873" i="3"/>
  <c r="Y873" i="3"/>
  <c r="AA873" i="3" s="1"/>
  <c r="W873" i="3"/>
  <c r="AC873" i="3" s="1"/>
  <c r="U873" i="3"/>
  <c r="Q873" i="3"/>
  <c r="P873" i="3" s="1"/>
  <c r="L873" i="3"/>
  <c r="AJ872" i="3"/>
  <c r="AG872" i="3"/>
  <c r="AB872" i="3"/>
  <c r="Y872" i="3"/>
  <c r="AA872" i="3" s="1"/>
  <c r="W872" i="3"/>
  <c r="AK872" i="3" s="1"/>
  <c r="U872" i="3"/>
  <c r="Q872" i="3"/>
  <c r="P872" i="3" s="1"/>
  <c r="L872" i="3"/>
  <c r="AJ871" i="3"/>
  <c r="AG871" i="3"/>
  <c r="AB871" i="3"/>
  <c r="Y871" i="3"/>
  <c r="AA871" i="3" s="1"/>
  <c r="W871" i="3"/>
  <c r="AK871" i="3" s="1"/>
  <c r="U871" i="3"/>
  <c r="Q871" i="3"/>
  <c r="P871" i="3" s="1"/>
  <c r="L871" i="3"/>
  <c r="AJ870" i="3"/>
  <c r="AL870" i="3" s="1"/>
  <c r="AG870" i="3"/>
  <c r="AB870" i="3"/>
  <c r="AD870" i="3" s="1"/>
  <c r="AA870" i="3"/>
  <c r="Y870" i="3" s="1"/>
  <c r="W870" i="3"/>
  <c r="AC870" i="3" s="1"/>
  <c r="AE870" i="3" s="1"/>
  <c r="U870" i="3"/>
  <c r="L870" i="3"/>
  <c r="AJ869" i="3"/>
  <c r="AL869" i="3" s="1"/>
  <c r="AG869" i="3"/>
  <c r="AB869" i="3"/>
  <c r="AD869" i="3" s="1"/>
  <c r="AA869" i="3"/>
  <c r="Y869" i="3" s="1"/>
  <c r="W869" i="3"/>
  <c r="AK869" i="3" s="1"/>
  <c r="AM869" i="3" s="1"/>
  <c r="U869" i="3"/>
  <c r="L869" i="3"/>
  <c r="AJ868" i="3"/>
  <c r="AL868" i="3" s="1"/>
  <c r="AG868" i="3"/>
  <c r="AB868" i="3"/>
  <c r="AD868" i="3" s="1"/>
  <c r="AA868" i="3"/>
  <c r="Y868" i="3" s="1"/>
  <c r="W868" i="3"/>
  <c r="AK868" i="3" s="1"/>
  <c r="AM868" i="3" s="1"/>
  <c r="U868" i="3"/>
  <c r="L868" i="3"/>
  <c r="AJ867" i="3"/>
  <c r="AL867" i="3" s="1"/>
  <c r="AG867" i="3"/>
  <c r="AB867" i="3"/>
  <c r="AD867" i="3" s="1"/>
  <c r="AA867" i="3"/>
  <c r="Y867" i="3" s="1"/>
  <c r="W867" i="3"/>
  <c r="AK867" i="3" s="1"/>
  <c r="AM867" i="3" s="1"/>
  <c r="U867" i="3"/>
  <c r="L867" i="3"/>
  <c r="AJ866" i="3"/>
  <c r="AL866" i="3" s="1"/>
  <c r="AG866" i="3"/>
  <c r="AB866" i="3"/>
  <c r="AD866" i="3" s="1"/>
  <c r="AA866" i="3"/>
  <c r="Y866" i="3" s="1"/>
  <c r="W866" i="3"/>
  <c r="AK866" i="3" s="1"/>
  <c r="AM866" i="3" s="1"/>
  <c r="U866" i="3"/>
  <c r="L866" i="3"/>
  <c r="AN899" i="3" l="1"/>
  <c r="AK870" i="3"/>
  <c r="AM870" i="3" s="1"/>
  <c r="AN886" i="3"/>
  <c r="X872" i="3"/>
  <c r="AK873" i="3"/>
  <c r="AC916" i="3"/>
  <c r="AN888" i="3"/>
  <c r="AN916" i="3"/>
  <c r="AD879" i="3"/>
  <c r="AL876" i="3"/>
  <c r="AD898" i="3"/>
  <c r="AL912" i="3"/>
  <c r="AN866" i="3"/>
  <c r="AN869" i="3"/>
  <c r="AL879" i="3"/>
  <c r="AN882" i="3"/>
  <c r="AD885" i="3"/>
  <c r="AL889" i="3"/>
  <c r="AN892" i="3"/>
  <c r="AN895" i="3"/>
  <c r="AD901" i="3"/>
  <c r="AM904" i="3"/>
  <c r="AL905" i="3"/>
  <c r="AM907" i="3"/>
  <c r="AL908" i="3"/>
  <c r="AM914" i="3"/>
  <c r="AN915" i="3"/>
  <c r="AL919" i="3"/>
  <c r="AL922" i="3"/>
  <c r="AL925" i="3"/>
  <c r="AM873" i="3"/>
  <c r="AD882" i="3"/>
  <c r="AL886" i="3"/>
  <c r="AC892" i="3"/>
  <c r="AD895" i="3"/>
  <c r="AD911" i="3"/>
  <c r="AD915" i="3"/>
  <c r="AL916" i="3"/>
  <c r="AM871" i="3"/>
  <c r="AL872" i="3"/>
  <c r="AD875" i="3"/>
  <c r="X878" i="3"/>
  <c r="AM881" i="3"/>
  <c r="AL882" i="3"/>
  <c r="AD888" i="3"/>
  <c r="AN891" i="3"/>
  <c r="AL892" i="3"/>
  <c r="AL895" i="3"/>
  <c r="AL898" i="3"/>
  <c r="AM910" i="3"/>
  <c r="AL911" i="3"/>
  <c r="AL915" i="3"/>
  <c r="AD918" i="3"/>
  <c r="AN921" i="3"/>
  <c r="AN924" i="3"/>
  <c r="AD878" i="3"/>
  <c r="AL885" i="3"/>
  <c r="AD891" i="3"/>
  <c r="AL901" i="3"/>
  <c r="AD904" i="3"/>
  <c r="AD907" i="3"/>
  <c r="AD914" i="3"/>
  <c r="AD921" i="3"/>
  <c r="AD924" i="3"/>
  <c r="AD872" i="3"/>
  <c r="AL875" i="3"/>
  <c r="AD881" i="3"/>
  <c r="X884" i="3"/>
  <c r="AM887" i="3"/>
  <c r="AL888" i="3"/>
  <c r="AD894" i="3"/>
  <c r="AD897" i="3"/>
  <c r="AD910" i="3"/>
  <c r="AM917" i="3"/>
  <c r="AL918" i="3"/>
  <c r="AL877" i="3"/>
  <c r="AM875" i="3"/>
  <c r="AD871" i="3"/>
  <c r="AM877" i="3"/>
  <c r="AL904" i="3"/>
  <c r="AM913" i="3"/>
  <c r="AL914" i="3"/>
  <c r="AM923" i="3"/>
  <c r="AL924" i="3"/>
  <c r="AM926" i="3"/>
  <c r="AM884" i="3"/>
  <c r="AL878" i="3"/>
  <c r="AM890" i="3"/>
  <c r="AD900" i="3"/>
  <c r="AD874" i="3"/>
  <c r="AM880" i="3"/>
  <c r="AL881" i="3"/>
  <c r="AD887" i="3"/>
  <c r="AM893" i="3"/>
  <c r="AL894" i="3"/>
  <c r="AM896" i="3"/>
  <c r="AL897" i="3"/>
  <c r="AM899" i="3"/>
  <c r="AL910" i="3"/>
  <c r="AD917" i="3"/>
  <c r="AM874" i="3"/>
  <c r="AN871" i="3"/>
  <c r="AN894" i="3"/>
  <c r="AD903" i="3"/>
  <c r="AL907" i="3"/>
  <c r="AM920" i="3"/>
  <c r="AM883" i="3"/>
  <c r="AL884" i="3"/>
  <c r="AM886" i="3"/>
  <c r="AD890" i="3"/>
  <c r="AL900" i="3"/>
  <c r="AM902" i="3"/>
  <c r="AL903" i="3"/>
  <c r="AD906" i="3"/>
  <c r="AD909" i="3"/>
  <c r="AD913" i="3"/>
  <c r="AM916" i="3"/>
  <c r="AD920" i="3"/>
  <c r="AD923" i="3"/>
  <c r="AD926" i="3"/>
  <c r="AD883" i="3"/>
  <c r="AD884" i="3"/>
  <c r="AL891" i="3"/>
  <c r="AL921" i="3"/>
  <c r="AL871" i="3"/>
  <c r="AD877" i="3"/>
  <c r="AD873" i="3"/>
  <c r="AL874" i="3"/>
  <c r="AN877" i="3"/>
  <c r="AD880" i="3"/>
  <c r="AL887" i="3"/>
  <c r="AD893" i="3"/>
  <c r="AD896" i="3"/>
  <c r="AD899" i="3"/>
  <c r="AK903" i="3"/>
  <c r="AM903" i="3" s="1"/>
  <c r="AL917" i="3"/>
  <c r="AD886" i="3"/>
  <c r="AM889" i="3"/>
  <c r="AL890" i="3"/>
  <c r="AM892" i="3"/>
  <c r="AD902" i="3"/>
  <c r="AM905" i="3"/>
  <c r="AL906" i="3"/>
  <c r="AM908" i="3"/>
  <c r="AL909" i="3"/>
  <c r="AL913" i="3"/>
  <c r="AD916" i="3"/>
  <c r="AM919" i="3"/>
  <c r="AL920" i="3"/>
  <c r="AM922" i="3"/>
  <c r="AL923" i="3"/>
  <c r="AM925" i="3"/>
  <c r="AL926" i="3"/>
  <c r="AM872" i="3"/>
  <c r="AL873" i="3"/>
  <c r="AD876" i="3"/>
  <c r="AL880" i="3"/>
  <c r="AL893" i="3"/>
  <c r="AM895" i="3"/>
  <c r="AL896" i="3"/>
  <c r="AM898" i="3"/>
  <c r="AL899" i="3"/>
  <c r="AM911" i="3"/>
  <c r="AD912" i="3"/>
  <c r="AL883" i="3"/>
  <c r="AD889" i="3"/>
  <c r="AD892" i="3"/>
  <c r="AM901" i="3"/>
  <c r="AL902" i="3"/>
  <c r="AD905" i="3"/>
  <c r="AD908" i="3"/>
  <c r="X911" i="3"/>
  <c r="AD919" i="3"/>
  <c r="AD922" i="3"/>
  <c r="AD925" i="3"/>
  <c r="AN867" i="3"/>
  <c r="AK879" i="3"/>
  <c r="AM879" i="3" s="1"/>
  <c r="AC883" i="3"/>
  <c r="AK888" i="3"/>
  <c r="AM888" i="3" s="1"/>
  <c r="AN902" i="3"/>
  <c r="X914" i="3"/>
  <c r="AN923" i="3"/>
  <c r="AC874" i="3"/>
  <c r="AN883" i="3"/>
  <c r="AC910" i="3"/>
  <c r="AN919" i="3"/>
  <c r="AN874" i="3"/>
  <c r="X905" i="3"/>
  <c r="AN926" i="3"/>
  <c r="AC866" i="3"/>
  <c r="AE866" i="3" s="1"/>
  <c r="X881" i="3"/>
  <c r="X890" i="3"/>
  <c r="AN909" i="3"/>
  <c r="X868" i="3"/>
  <c r="AC877" i="3"/>
  <c r="AK909" i="3"/>
  <c r="AM909" i="3" s="1"/>
  <c r="AC913" i="3"/>
  <c r="X917" i="3"/>
  <c r="AK894" i="3"/>
  <c r="AM894" i="3" s="1"/>
  <c r="AN913" i="3"/>
  <c r="AK885" i="3"/>
  <c r="AM885" i="3" s="1"/>
  <c r="AC904" i="3"/>
  <c r="X875" i="3"/>
  <c r="AN876" i="3"/>
  <c r="AC880" i="3"/>
  <c r="AC889" i="3"/>
  <c r="X896" i="3"/>
  <c r="AN912" i="3"/>
  <c r="AK921" i="3"/>
  <c r="AM921" i="3" s="1"/>
  <c r="AC871" i="3"/>
  <c r="AN880" i="3"/>
  <c r="AN889" i="3"/>
  <c r="AC907" i="3"/>
  <c r="AN920" i="3"/>
  <c r="X887" i="3"/>
  <c r="X902" i="3"/>
  <c r="AN873" i="3"/>
  <c r="AN879" i="3"/>
  <c r="AN885" i="3"/>
  <c r="AK897" i="3"/>
  <c r="AM897" i="3" s="1"/>
  <c r="AC901" i="3"/>
  <c r="X918" i="3"/>
  <c r="AA924" i="3"/>
  <c r="X924" i="3" s="1"/>
  <c r="AK912" i="3"/>
  <c r="AM912" i="3" s="1"/>
  <c r="AC925" i="3"/>
  <c r="AN868" i="3"/>
  <c r="AN872" i="3"/>
  <c r="AN878" i="3"/>
  <c r="AN884" i="3"/>
  <c r="AN890" i="3"/>
  <c r="AK891" i="3"/>
  <c r="AM891" i="3" s="1"/>
  <c r="AC895" i="3"/>
  <c r="X899" i="3"/>
  <c r="AN900" i="3"/>
  <c r="AN905" i="3"/>
  <c r="AK906" i="3"/>
  <c r="AM906" i="3" s="1"/>
  <c r="X923" i="3"/>
  <c r="AC869" i="3"/>
  <c r="AE869" i="3" s="1"/>
  <c r="AN896" i="3"/>
  <c r="AN906" i="3"/>
  <c r="AC919" i="3"/>
  <c r="X925" i="3"/>
  <c r="X900" i="3"/>
  <c r="AN911" i="3"/>
  <c r="AN917" i="3"/>
  <c r="AK918" i="3"/>
  <c r="AM918" i="3" s="1"/>
  <c r="X894" i="3"/>
  <c r="AK900" i="3"/>
  <c r="AM900" i="3" s="1"/>
  <c r="X904" i="3"/>
  <c r="X909" i="3"/>
  <c r="X916" i="3"/>
  <c r="AN918" i="3"/>
  <c r="AK924" i="3"/>
  <c r="AM924" i="3" s="1"/>
  <c r="X876" i="3"/>
  <c r="X882" i="3"/>
  <c r="X888" i="3"/>
  <c r="X893" i="3"/>
  <c r="X908" i="3"/>
  <c r="X915" i="3"/>
  <c r="X869" i="3"/>
  <c r="X867" i="3"/>
  <c r="X866" i="3"/>
  <c r="X898" i="3"/>
  <c r="X903" i="3"/>
  <c r="AA921" i="3"/>
  <c r="X921" i="3" s="1"/>
  <c r="X870" i="3"/>
  <c r="AN870" i="3"/>
  <c r="AN893" i="3"/>
  <c r="AC898" i="3"/>
  <c r="AN897" i="3"/>
  <c r="AN903" i="3"/>
  <c r="AN908" i="3"/>
  <c r="AC922" i="3"/>
  <c r="AN875" i="3"/>
  <c r="AK876" i="3"/>
  <c r="AM876" i="3" s="1"/>
  <c r="AN881" i="3"/>
  <c r="AK882" i="3"/>
  <c r="AM882" i="3" s="1"/>
  <c r="AN887" i="3"/>
  <c r="AA897" i="3"/>
  <c r="X897" i="3" s="1"/>
  <c r="AN914" i="3"/>
  <c r="AK915" i="3"/>
  <c r="AM915" i="3" s="1"/>
  <c r="X920" i="3"/>
  <c r="X926" i="3"/>
  <c r="AA891" i="3"/>
  <c r="X891" i="3" s="1"/>
  <c r="X912" i="3"/>
  <c r="X906" i="3"/>
  <c r="X873" i="3"/>
  <c r="X879" i="3"/>
  <c r="X885" i="3"/>
  <c r="X871" i="3"/>
  <c r="X877" i="3"/>
  <c r="X883" i="3"/>
  <c r="X889" i="3"/>
  <c r="X910" i="3"/>
  <c r="X895" i="3"/>
  <c r="X922" i="3"/>
  <c r="X892" i="3"/>
  <c r="X874" i="3"/>
  <c r="X880" i="3"/>
  <c r="X886" i="3"/>
  <c r="X907" i="3"/>
  <c r="X913" i="3"/>
  <c r="X901" i="3"/>
  <c r="X919" i="3"/>
  <c r="AC867" i="3"/>
  <c r="AE867" i="3" s="1"/>
  <c r="AC868" i="3"/>
  <c r="AE868" i="3" s="1"/>
  <c r="AC872" i="3"/>
  <c r="AC875" i="3"/>
  <c r="AC878" i="3"/>
  <c r="AC881" i="3"/>
  <c r="AC884" i="3"/>
  <c r="AC887" i="3"/>
  <c r="AC890" i="3"/>
  <c r="AC893" i="3"/>
  <c r="AC896" i="3"/>
  <c r="AC899" i="3"/>
  <c r="AC902" i="3"/>
  <c r="AC905" i="3"/>
  <c r="AC908" i="3"/>
  <c r="AC911" i="3"/>
  <c r="AC914" i="3"/>
  <c r="AC917" i="3"/>
  <c r="AC920" i="3"/>
  <c r="AC923" i="3"/>
  <c r="AC926" i="3"/>
  <c r="AN898" i="3"/>
  <c r="AN901" i="3"/>
  <c r="AN904" i="3"/>
  <c r="AN907" i="3"/>
  <c r="AN910" i="3"/>
  <c r="AN922" i="3"/>
  <c r="AN925" i="3"/>
  <c r="AE905" i="3" l="1"/>
  <c r="AM878" i="3"/>
  <c r="AE873" i="3"/>
  <c r="AE890" i="3"/>
  <c r="AE889" i="3"/>
  <c r="AE906" i="3"/>
  <c r="AE924" i="3"/>
  <c r="AE880" i="3"/>
  <c r="AE926" i="3"/>
  <c r="AE919" i="3"/>
  <c r="AE923" i="3"/>
  <c r="AE881" i="3"/>
  <c r="AE887" i="3"/>
  <c r="AE917" i="3"/>
  <c r="AE908" i="3"/>
  <c r="AE872" i="3"/>
  <c r="AE876" i="3"/>
  <c r="AE912" i="3"/>
  <c r="AE897" i="3"/>
  <c r="AE914" i="3"/>
  <c r="AE878" i="3"/>
  <c r="AE904" i="3"/>
  <c r="AE883" i="3"/>
  <c r="AE886" i="3"/>
  <c r="AE900" i="3"/>
  <c r="AE911" i="3"/>
  <c r="AE875" i="3"/>
  <c r="AE922" i="3"/>
  <c r="AE925" i="3"/>
  <c r="AE907" i="3"/>
  <c r="AE885" i="3"/>
  <c r="AE882" i="3"/>
  <c r="AE915" i="3"/>
  <c r="AE894" i="3"/>
  <c r="AE879" i="3"/>
  <c r="AE902" i="3"/>
  <c r="AE916" i="3"/>
  <c r="AE892" i="3"/>
  <c r="AE871" i="3"/>
  <c r="AE901" i="3"/>
  <c r="AE913" i="3"/>
  <c r="AE910" i="3"/>
  <c r="AE918" i="3"/>
  <c r="AE899" i="3"/>
  <c r="AE895" i="3"/>
  <c r="AE909" i="3"/>
  <c r="AE898" i="3"/>
  <c r="AE896" i="3"/>
  <c r="AE893" i="3"/>
  <c r="AE877" i="3"/>
  <c r="AE874" i="3"/>
  <c r="AE888" i="3"/>
  <c r="AE891" i="3"/>
  <c r="AE920" i="3"/>
  <c r="AE884" i="3"/>
  <c r="AE903" i="3"/>
  <c r="AE921" i="3"/>
  <c r="AN739" i="3"/>
  <c r="AJ739" i="3"/>
  <c r="AI739" i="3"/>
  <c r="AB739" i="3"/>
  <c r="AA739" i="3"/>
  <c r="W739" i="3"/>
  <c r="AC739" i="3" s="1"/>
  <c r="U739" i="3"/>
  <c r="AN738" i="3"/>
  <c r="AJ738" i="3"/>
  <c r="AI738" i="3"/>
  <c r="AB738" i="3"/>
  <c r="AA738" i="3"/>
  <c r="W738" i="3"/>
  <c r="AC738" i="3" s="1"/>
  <c r="U738" i="3"/>
  <c r="AN737" i="3"/>
  <c r="AJ737" i="3"/>
  <c r="AI737" i="3"/>
  <c r="AB737" i="3"/>
  <c r="AA737" i="3"/>
  <c r="W737" i="3"/>
  <c r="AC737" i="3" s="1"/>
  <c r="U737" i="3"/>
  <c r="AN736" i="3"/>
  <c r="AJ736" i="3"/>
  <c r="AI736" i="3"/>
  <c r="AB736" i="3"/>
  <c r="AA736" i="3"/>
  <c r="W736" i="3"/>
  <c r="AC736" i="3" s="1"/>
  <c r="U736" i="3"/>
  <c r="AN735" i="3"/>
  <c r="AJ735" i="3"/>
  <c r="AI735" i="3"/>
  <c r="AB735" i="3"/>
  <c r="AA735" i="3"/>
  <c r="W735" i="3"/>
  <c r="AC735" i="3" s="1"/>
  <c r="U735" i="3"/>
  <c r="AN734" i="3"/>
  <c r="AJ734" i="3"/>
  <c r="AI734" i="3"/>
  <c r="AB734" i="3"/>
  <c r="AA734" i="3"/>
  <c r="W734" i="3"/>
  <c r="AC734" i="3" s="1"/>
  <c r="U734" i="3"/>
  <c r="AN733" i="3"/>
  <c r="AJ733" i="3"/>
  <c r="AI733" i="3"/>
  <c r="AB733" i="3"/>
  <c r="AA733" i="3"/>
  <c r="W733" i="3"/>
  <c r="AC733" i="3" s="1"/>
  <c r="U733" i="3"/>
  <c r="AN732" i="3"/>
  <c r="AJ732" i="3"/>
  <c r="AI732" i="3"/>
  <c r="AB732" i="3"/>
  <c r="AA732" i="3"/>
  <c r="W732" i="3"/>
  <c r="AC732" i="3" s="1"/>
  <c r="U732" i="3"/>
  <c r="AN731" i="3"/>
  <c r="AJ731" i="3"/>
  <c r="AI731" i="3"/>
  <c r="AB731" i="3"/>
  <c r="AA731" i="3"/>
  <c r="W731" i="3"/>
  <c r="AC731" i="3" s="1"/>
  <c r="U731" i="3"/>
  <c r="AN730" i="3"/>
  <c r="AJ730" i="3"/>
  <c r="AI730" i="3"/>
  <c r="AB730" i="3"/>
  <c r="AA730" i="3"/>
  <c r="W730" i="3"/>
  <c r="AC730" i="3" s="1"/>
  <c r="U730" i="3"/>
  <c r="AN729" i="3"/>
  <c r="AJ729" i="3"/>
  <c r="AI729" i="3"/>
  <c r="AB729" i="3"/>
  <c r="AA729" i="3"/>
  <c r="W729" i="3"/>
  <c r="AC729" i="3" s="1"/>
  <c r="U729" i="3"/>
  <c r="AN728" i="3"/>
  <c r="AJ728" i="3"/>
  <c r="AI728" i="3"/>
  <c r="AB728" i="3"/>
  <c r="AA728" i="3"/>
  <c r="W728" i="3"/>
  <c r="AC728" i="3" s="1"/>
  <c r="U728" i="3"/>
  <c r="AN727" i="3"/>
  <c r="AJ727" i="3"/>
  <c r="AI727" i="3"/>
  <c r="AB727" i="3"/>
  <c r="AA727" i="3"/>
  <c r="W727" i="3"/>
  <c r="AC727" i="3" s="1"/>
  <c r="U727" i="3"/>
  <c r="AN726" i="3"/>
  <c r="AJ726" i="3"/>
  <c r="AI726" i="3"/>
  <c r="AB726" i="3"/>
  <c r="AA726" i="3"/>
  <c r="W726" i="3"/>
  <c r="AC726" i="3" s="1"/>
  <c r="U726" i="3"/>
  <c r="AN725" i="3"/>
  <c r="AJ725" i="3"/>
  <c r="AI725" i="3"/>
  <c r="AB725" i="3"/>
  <c r="AA725" i="3"/>
  <c r="W725" i="3"/>
  <c r="AC725" i="3" s="1"/>
  <c r="U725" i="3"/>
  <c r="AN724" i="3"/>
  <c r="AJ724" i="3"/>
  <c r="AI724" i="3"/>
  <c r="AB724" i="3"/>
  <c r="AA724" i="3"/>
  <c r="W724" i="3"/>
  <c r="AC724" i="3" s="1"/>
  <c r="U724" i="3"/>
  <c r="AN723" i="3"/>
  <c r="AJ723" i="3"/>
  <c r="AI723" i="3"/>
  <c r="AB723" i="3"/>
  <c r="AA723" i="3"/>
  <c r="W723" i="3"/>
  <c r="AC723" i="3" s="1"/>
  <c r="U723" i="3"/>
  <c r="AN722" i="3"/>
  <c r="AJ722" i="3"/>
  <c r="AL722" i="3" s="1"/>
  <c r="AI722" i="3"/>
  <c r="AB722" i="3"/>
  <c r="AD722" i="3" s="1"/>
  <c r="AA722" i="3"/>
  <c r="W722" i="3"/>
  <c r="AC722" i="3" s="1"/>
  <c r="AE722" i="3" s="1"/>
  <c r="U722" i="3"/>
  <c r="AN721" i="3"/>
  <c r="AJ721" i="3"/>
  <c r="AL721" i="3" s="1"/>
  <c r="AI721" i="3"/>
  <c r="AB721" i="3"/>
  <c r="AD721" i="3" s="1"/>
  <c r="AA721" i="3"/>
  <c r="W721" i="3"/>
  <c r="AC721" i="3" s="1"/>
  <c r="AE721" i="3" s="1"/>
  <c r="U721" i="3"/>
  <c r="AN720" i="3"/>
  <c r="AJ720" i="3"/>
  <c r="AL720" i="3" s="1"/>
  <c r="AI720" i="3"/>
  <c r="AB720" i="3"/>
  <c r="AD720" i="3" s="1"/>
  <c r="AA720" i="3"/>
  <c r="W720" i="3"/>
  <c r="AC720" i="3" s="1"/>
  <c r="AE720" i="3" s="1"/>
  <c r="U720" i="3"/>
  <c r="AN719" i="3"/>
  <c r="AJ719" i="3"/>
  <c r="AL719" i="3" s="1"/>
  <c r="AI719" i="3"/>
  <c r="AB719" i="3"/>
  <c r="AD719" i="3" s="1"/>
  <c r="AA719" i="3"/>
  <c r="W719" i="3"/>
  <c r="AC719" i="3" s="1"/>
  <c r="AE719" i="3" s="1"/>
  <c r="U719" i="3"/>
  <c r="AN718" i="3"/>
  <c r="AJ718" i="3"/>
  <c r="AI718" i="3"/>
  <c r="AB718" i="3"/>
  <c r="AA718" i="3"/>
  <c r="W718" i="3"/>
  <c r="AC718" i="3" s="1"/>
  <c r="U718" i="3"/>
  <c r="AN717" i="3"/>
  <c r="AJ717" i="3"/>
  <c r="AI717" i="3"/>
  <c r="AB717" i="3"/>
  <c r="AA717" i="3"/>
  <c r="W717" i="3"/>
  <c r="AC717" i="3" s="1"/>
  <c r="U717" i="3"/>
  <c r="AN716" i="3"/>
  <c r="AJ716" i="3"/>
  <c r="AI716" i="3"/>
  <c r="AB716" i="3"/>
  <c r="AA716" i="3"/>
  <c r="W716" i="3"/>
  <c r="AC716" i="3" s="1"/>
  <c r="U716" i="3"/>
  <c r="AN715" i="3"/>
  <c r="AJ715" i="3"/>
  <c r="AI715" i="3"/>
  <c r="AB715" i="3"/>
  <c r="AA715" i="3"/>
  <c r="W715" i="3"/>
  <c r="AC715" i="3" s="1"/>
  <c r="U715" i="3"/>
  <c r="AN714" i="3"/>
  <c r="AJ714" i="3"/>
  <c r="AI714" i="3"/>
  <c r="AB714" i="3"/>
  <c r="AA714" i="3"/>
  <c r="W714" i="3"/>
  <c r="AC714" i="3" s="1"/>
  <c r="U714" i="3"/>
  <c r="AN713" i="3"/>
  <c r="AJ713" i="3"/>
  <c r="AI713" i="3"/>
  <c r="AB713" i="3"/>
  <c r="AA713" i="3"/>
  <c r="W713" i="3"/>
  <c r="AC713" i="3" s="1"/>
  <c r="U713" i="3"/>
  <c r="AN712" i="3"/>
  <c r="AJ712" i="3"/>
  <c r="AI712" i="3"/>
  <c r="AB712" i="3"/>
  <c r="AA712" i="3"/>
  <c r="W712" i="3"/>
  <c r="AC712" i="3" s="1"/>
  <c r="U712" i="3"/>
  <c r="AN711" i="3"/>
  <c r="AJ711" i="3"/>
  <c r="AI711" i="3"/>
  <c r="AB711" i="3"/>
  <c r="AA711" i="3"/>
  <c r="W711" i="3"/>
  <c r="AC711" i="3" s="1"/>
  <c r="U711" i="3"/>
  <c r="AN710" i="3"/>
  <c r="AJ710" i="3"/>
  <c r="AI710" i="3"/>
  <c r="AB710" i="3"/>
  <c r="AA710" i="3"/>
  <c r="W710" i="3"/>
  <c r="AC710" i="3" s="1"/>
  <c r="U710" i="3"/>
  <c r="AN709" i="3"/>
  <c r="AJ709" i="3"/>
  <c r="AI709" i="3"/>
  <c r="AB709" i="3"/>
  <c r="AA709" i="3"/>
  <c r="W709" i="3"/>
  <c r="AC709" i="3" s="1"/>
  <c r="U709" i="3"/>
  <c r="AN708" i="3"/>
  <c r="AJ708" i="3"/>
  <c r="AI708" i="3"/>
  <c r="AB708" i="3"/>
  <c r="AA708" i="3"/>
  <c r="W708" i="3"/>
  <c r="AC708" i="3" s="1"/>
  <c r="U708" i="3"/>
  <c r="AN707" i="3"/>
  <c r="AJ707" i="3"/>
  <c r="AI707" i="3"/>
  <c r="AB707" i="3"/>
  <c r="AA707" i="3"/>
  <c r="W707" i="3"/>
  <c r="AC707" i="3" s="1"/>
  <c r="U707" i="3"/>
  <c r="AN706" i="3"/>
  <c r="AJ706" i="3"/>
  <c r="AI706" i="3"/>
  <c r="AB706" i="3"/>
  <c r="AA706" i="3"/>
  <c r="W706" i="3"/>
  <c r="AC706" i="3" s="1"/>
  <c r="U706" i="3"/>
  <c r="AN705" i="3"/>
  <c r="AJ705" i="3"/>
  <c r="AI705" i="3"/>
  <c r="AB705" i="3"/>
  <c r="AA705" i="3"/>
  <c r="W705" i="3"/>
  <c r="AC705" i="3" s="1"/>
  <c r="U705" i="3"/>
  <c r="AN704" i="3"/>
  <c r="AJ704" i="3"/>
  <c r="AI704" i="3"/>
  <c r="AB704" i="3"/>
  <c r="AA704" i="3"/>
  <c r="W704" i="3"/>
  <c r="AC704" i="3" s="1"/>
  <c r="U704" i="3"/>
  <c r="AN703" i="3"/>
  <c r="AJ703" i="3"/>
  <c r="AI703" i="3"/>
  <c r="AB703" i="3"/>
  <c r="AA703" i="3"/>
  <c r="W703" i="3"/>
  <c r="AC703" i="3" s="1"/>
  <c r="U703" i="3"/>
  <c r="AN702" i="3"/>
  <c r="AJ702" i="3"/>
  <c r="AI702" i="3"/>
  <c r="AB702" i="3"/>
  <c r="AA702" i="3"/>
  <c r="W702" i="3"/>
  <c r="AC702" i="3" s="1"/>
  <c r="U702" i="3"/>
  <c r="AN701" i="3"/>
  <c r="AJ701" i="3"/>
  <c r="AI701" i="3"/>
  <c r="AB701" i="3"/>
  <c r="AA701" i="3"/>
  <c r="W701" i="3"/>
  <c r="AC701" i="3" s="1"/>
  <c r="U701" i="3"/>
  <c r="AN700" i="3"/>
  <c r="AJ700" i="3"/>
  <c r="AI700" i="3"/>
  <c r="AB700" i="3"/>
  <c r="AA700" i="3"/>
  <c r="W700" i="3"/>
  <c r="AC700" i="3" s="1"/>
  <c r="U700" i="3"/>
  <c r="AN699" i="3"/>
  <c r="AJ699" i="3"/>
  <c r="AI699" i="3"/>
  <c r="AB699" i="3"/>
  <c r="AA699" i="3"/>
  <c r="W699" i="3"/>
  <c r="AC699" i="3" s="1"/>
  <c r="U699" i="3"/>
  <c r="AN698" i="3"/>
  <c r="AK698" i="3"/>
  <c r="AJ698" i="3"/>
  <c r="AI698" i="3"/>
  <c r="AB698" i="3"/>
  <c r="AA698" i="3"/>
  <c r="W698" i="3"/>
  <c r="AC698" i="3" s="1"/>
  <c r="U698" i="3"/>
  <c r="AN697" i="3"/>
  <c r="AJ697" i="3"/>
  <c r="AL697" i="3" s="1"/>
  <c r="AI697" i="3"/>
  <c r="AB697" i="3"/>
  <c r="AD697" i="3" s="1"/>
  <c r="AA697" i="3"/>
  <c r="W697" i="3"/>
  <c r="AC697" i="3" s="1"/>
  <c r="AE697" i="3" s="1"/>
  <c r="U697" i="3"/>
  <c r="AN696" i="3"/>
  <c r="AJ696" i="3"/>
  <c r="AL696" i="3" s="1"/>
  <c r="AI696" i="3"/>
  <c r="AB696" i="3"/>
  <c r="AD696" i="3" s="1"/>
  <c r="AA696" i="3"/>
  <c r="W696" i="3"/>
  <c r="AC696" i="3" s="1"/>
  <c r="AE696" i="3" s="1"/>
  <c r="U696" i="3"/>
  <c r="AN695" i="3"/>
  <c r="AJ695" i="3"/>
  <c r="AL695" i="3" s="1"/>
  <c r="AI695" i="3"/>
  <c r="AB695" i="3"/>
  <c r="AD695" i="3" s="1"/>
  <c r="AA695" i="3"/>
  <c r="W695" i="3"/>
  <c r="AC695" i="3" s="1"/>
  <c r="AE695" i="3" s="1"/>
  <c r="U695" i="3"/>
  <c r="AN694" i="3"/>
  <c r="AJ694" i="3"/>
  <c r="AL694" i="3" s="1"/>
  <c r="AI694" i="3"/>
  <c r="AB694" i="3"/>
  <c r="AD694" i="3" s="1"/>
  <c r="AA694" i="3"/>
  <c r="W694" i="3"/>
  <c r="AC694" i="3" s="1"/>
  <c r="AE694" i="3" s="1"/>
  <c r="U694" i="3"/>
  <c r="AN693" i="3"/>
  <c r="AJ693" i="3"/>
  <c r="AL693" i="3" s="1"/>
  <c r="AI693" i="3"/>
  <c r="AB693" i="3"/>
  <c r="AD693" i="3" s="1"/>
  <c r="AA693" i="3"/>
  <c r="W693" i="3"/>
  <c r="AC693" i="3" s="1"/>
  <c r="AE693" i="3" s="1"/>
  <c r="U693" i="3"/>
  <c r="AN692" i="3"/>
  <c r="AJ692" i="3"/>
  <c r="AI692" i="3"/>
  <c r="AB692" i="3"/>
  <c r="AA692" i="3"/>
  <c r="W692" i="3"/>
  <c r="AC692" i="3" s="1"/>
  <c r="U692" i="3"/>
  <c r="AN691" i="3"/>
  <c r="AJ691" i="3"/>
  <c r="AI691" i="3"/>
  <c r="AB691" i="3"/>
  <c r="AA691" i="3"/>
  <c r="W691" i="3"/>
  <c r="AC691" i="3" s="1"/>
  <c r="U691" i="3"/>
  <c r="AN690" i="3"/>
  <c r="AJ690" i="3"/>
  <c r="AI690" i="3"/>
  <c r="AB690" i="3"/>
  <c r="AA690" i="3"/>
  <c r="W690" i="3"/>
  <c r="AC690" i="3" s="1"/>
  <c r="U690" i="3"/>
  <c r="AN689" i="3"/>
  <c r="AJ689" i="3"/>
  <c r="AI689" i="3"/>
  <c r="AB689" i="3"/>
  <c r="AA689" i="3"/>
  <c r="W689" i="3"/>
  <c r="AC689" i="3" s="1"/>
  <c r="U689" i="3"/>
  <c r="AN688" i="3"/>
  <c r="AJ688" i="3"/>
  <c r="AI688" i="3"/>
  <c r="AB688" i="3"/>
  <c r="AA688" i="3"/>
  <c r="W688" i="3"/>
  <c r="AC688" i="3" s="1"/>
  <c r="U688" i="3"/>
  <c r="AN687" i="3"/>
  <c r="AJ687" i="3"/>
  <c r="AI687" i="3"/>
  <c r="AB687" i="3"/>
  <c r="AA687" i="3"/>
  <c r="W687" i="3"/>
  <c r="AC687" i="3" s="1"/>
  <c r="U687" i="3"/>
  <c r="AN686" i="3"/>
  <c r="AJ686" i="3"/>
  <c r="AI686" i="3"/>
  <c r="AB686" i="3"/>
  <c r="AA686" i="3"/>
  <c r="W686" i="3"/>
  <c r="AC686" i="3" s="1"/>
  <c r="U686" i="3"/>
  <c r="AN685" i="3"/>
  <c r="AJ685" i="3"/>
  <c r="AI685" i="3"/>
  <c r="AB685" i="3"/>
  <c r="AA685" i="3"/>
  <c r="W685" i="3"/>
  <c r="AC685" i="3" s="1"/>
  <c r="U685" i="3"/>
  <c r="AN684" i="3"/>
  <c r="AJ684" i="3"/>
  <c r="AI684" i="3"/>
  <c r="AB684" i="3"/>
  <c r="AA684" i="3"/>
  <c r="W684" i="3"/>
  <c r="AC684" i="3" s="1"/>
  <c r="U684" i="3"/>
  <c r="AN683" i="3"/>
  <c r="AJ683" i="3"/>
  <c r="AI683" i="3"/>
  <c r="AB683" i="3"/>
  <c r="AA683" i="3"/>
  <c r="W683" i="3"/>
  <c r="AC683" i="3" s="1"/>
  <c r="U683" i="3"/>
  <c r="AN682" i="3"/>
  <c r="AJ682" i="3"/>
  <c r="AI682" i="3"/>
  <c r="AB682" i="3"/>
  <c r="AA682" i="3"/>
  <c r="W682" i="3"/>
  <c r="AC682" i="3" s="1"/>
  <c r="U682" i="3"/>
  <c r="AN681" i="3"/>
  <c r="AJ681" i="3"/>
  <c r="AI681" i="3"/>
  <c r="AB681" i="3"/>
  <c r="AA681" i="3"/>
  <c r="W681" i="3"/>
  <c r="AC681" i="3" s="1"/>
  <c r="U681" i="3"/>
  <c r="AN680" i="3"/>
  <c r="AJ680" i="3"/>
  <c r="AI680" i="3"/>
  <c r="AB680" i="3"/>
  <c r="AA680" i="3"/>
  <c r="W680" i="3"/>
  <c r="AC680" i="3" s="1"/>
  <c r="U680" i="3"/>
  <c r="AN679" i="3"/>
  <c r="AJ679" i="3"/>
  <c r="AI679" i="3"/>
  <c r="AB679" i="3"/>
  <c r="AA679" i="3"/>
  <c r="W679" i="3"/>
  <c r="AC679" i="3" s="1"/>
  <c r="U679" i="3"/>
  <c r="AN678" i="3"/>
  <c r="AJ678" i="3"/>
  <c r="AL678" i="3" s="1"/>
  <c r="AI678" i="3"/>
  <c r="AB678" i="3"/>
  <c r="AD678" i="3" s="1"/>
  <c r="AA678" i="3"/>
  <c r="W678" i="3"/>
  <c r="AC678" i="3" s="1"/>
  <c r="AE678" i="3" s="1"/>
  <c r="U678" i="3"/>
  <c r="AN677" i="3"/>
  <c r="AJ677" i="3"/>
  <c r="AL677" i="3" s="1"/>
  <c r="AI677" i="3"/>
  <c r="AB677" i="3"/>
  <c r="AD677" i="3" s="1"/>
  <c r="AA677" i="3"/>
  <c r="W677" i="3"/>
  <c r="AC677" i="3" s="1"/>
  <c r="AE677" i="3" s="1"/>
  <c r="U677" i="3"/>
  <c r="AN676" i="3"/>
  <c r="AJ676" i="3"/>
  <c r="AL676" i="3" s="1"/>
  <c r="AI676" i="3"/>
  <c r="AB676" i="3"/>
  <c r="AD676" i="3" s="1"/>
  <c r="AA676" i="3"/>
  <c r="W676" i="3"/>
  <c r="AC676" i="3" s="1"/>
  <c r="AE676" i="3" s="1"/>
  <c r="U676" i="3"/>
  <c r="AN675" i="3"/>
  <c r="AJ675" i="3"/>
  <c r="AI675" i="3"/>
  <c r="AB675" i="3"/>
  <c r="AA675" i="3"/>
  <c r="W675" i="3"/>
  <c r="AC675" i="3" s="1"/>
  <c r="U675" i="3"/>
  <c r="AN674" i="3"/>
  <c r="AJ674" i="3"/>
  <c r="AI674" i="3"/>
  <c r="AB674" i="3"/>
  <c r="AA674" i="3"/>
  <c r="W674" i="3"/>
  <c r="AC674" i="3" s="1"/>
  <c r="U674" i="3"/>
  <c r="AN673" i="3"/>
  <c r="AJ673" i="3"/>
  <c r="AI673" i="3"/>
  <c r="AB673" i="3"/>
  <c r="AA673" i="3"/>
  <c r="W673" i="3"/>
  <c r="AC673" i="3" s="1"/>
  <c r="U673" i="3"/>
  <c r="AN672" i="3"/>
  <c r="AJ672" i="3"/>
  <c r="AI672" i="3"/>
  <c r="AB672" i="3"/>
  <c r="AA672" i="3"/>
  <c r="W672" i="3"/>
  <c r="AC672" i="3" s="1"/>
  <c r="U672" i="3"/>
  <c r="AN671" i="3"/>
  <c r="AJ671" i="3"/>
  <c r="AI671" i="3"/>
  <c r="AB671" i="3"/>
  <c r="AA671" i="3"/>
  <c r="W671" i="3"/>
  <c r="AC671" i="3" s="1"/>
  <c r="U671" i="3"/>
  <c r="AN670" i="3"/>
  <c r="AJ670" i="3"/>
  <c r="AI670" i="3"/>
  <c r="AB670" i="3"/>
  <c r="AA670" i="3"/>
  <c r="W670" i="3"/>
  <c r="AC670" i="3" s="1"/>
  <c r="U670" i="3"/>
  <c r="AN669" i="3"/>
  <c r="AJ669" i="3"/>
  <c r="AI669" i="3"/>
  <c r="AB669" i="3"/>
  <c r="AA669" i="3"/>
  <c r="W669" i="3"/>
  <c r="AC669" i="3" s="1"/>
  <c r="U669" i="3"/>
  <c r="AN668" i="3"/>
  <c r="AJ668" i="3"/>
  <c r="AI668" i="3"/>
  <c r="AB668" i="3"/>
  <c r="AA668" i="3"/>
  <c r="W668" i="3"/>
  <c r="AC668" i="3" s="1"/>
  <c r="U668" i="3"/>
  <c r="AN667" i="3"/>
  <c r="AJ667" i="3"/>
  <c r="AI667" i="3"/>
  <c r="AB667" i="3"/>
  <c r="AA667" i="3"/>
  <c r="W667" i="3"/>
  <c r="AC667" i="3" s="1"/>
  <c r="U667" i="3"/>
  <c r="AN666" i="3"/>
  <c r="AJ666" i="3"/>
  <c r="AI666" i="3"/>
  <c r="AB666" i="3"/>
  <c r="AA666" i="3"/>
  <c r="W666" i="3"/>
  <c r="AC666" i="3" s="1"/>
  <c r="U666" i="3"/>
  <c r="AN665" i="3"/>
  <c r="AJ665" i="3"/>
  <c r="AI665" i="3"/>
  <c r="AB665" i="3"/>
  <c r="AA665" i="3"/>
  <c r="W665" i="3"/>
  <c r="AC665" i="3" s="1"/>
  <c r="U665" i="3"/>
  <c r="AN664" i="3"/>
  <c r="AJ664" i="3"/>
  <c r="AI664" i="3"/>
  <c r="AB664" i="3"/>
  <c r="AA664" i="3"/>
  <c r="W664" i="3"/>
  <c r="AC664" i="3" s="1"/>
  <c r="U664" i="3"/>
  <c r="AN663" i="3"/>
  <c r="AJ663" i="3"/>
  <c r="AI663" i="3"/>
  <c r="AB663" i="3"/>
  <c r="AA663" i="3"/>
  <c r="W663" i="3"/>
  <c r="AC663" i="3" s="1"/>
  <c r="U663" i="3"/>
  <c r="AN662" i="3"/>
  <c r="AJ662" i="3"/>
  <c r="AL662" i="3" s="1"/>
  <c r="AI662" i="3"/>
  <c r="AB662" i="3"/>
  <c r="AD662" i="3" s="1"/>
  <c r="AA662" i="3"/>
  <c r="W662" i="3"/>
  <c r="AC662" i="3" s="1"/>
  <c r="AE662" i="3" s="1"/>
  <c r="U662" i="3"/>
  <c r="AN661" i="3"/>
  <c r="AJ661" i="3"/>
  <c r="AL661" i="3" s="1"/>
  <c r="AI661" i="3"/>
  <c r="AB661" i="3"/>
  <c r="AD661" i="3" s="1"/>
  <c r="AA661" i="3"/>
  <c r="W661" i="3"/>
  <c r="AC661" i="3" s="1"/>
  <c r="AE661" i="3" s="1"/>
  <c r="U661" i="3"/>
  <c r="AK713" i="3" l="1"/>
  <c r="AE670" i="3"/>
  <c r="AE665" i="3"/>
  <c r="AE668" i="3"/>
  <c r="AL688" i="3"/>
  <c r="AD690" i="3"/>
  <c r="AE692" i="3"/>
  <c r="AE663" i="3"/>
  <c r="AE675" i="3"/>
  <c r="AL673" i="3"/>
  <c r="AE707" i="3"/>
  <c r="AD663" i="3"/>
  <c r="AE712" i="3"/>
  <c r="AE674" i="3"/>
  <c r="AE669" i="3"/>
  <c r="AK728" i="3"/>
  <c r="AE664" i="3"/>
  <c r="AE737" i="3"/>
  <c r="AL668" i="3"/>
  <c r="AD670" i="3"/>
  <c r="AE672" i="3"/>
  <c r="AD675" i="3"/>
  <c r="AD680" i="3"/>
  <c r="AL683" i="3"/>
  <c r="AD685" i="3"/>
  <c r="AE687" i="3"/>
  <c r="AD700" i="3"/>
  <c r="AE702" i="3"/>
  <c r="AL710" i="3"/>
  <c r="AE717" i="3"/>
  <c r="AL725" i="3"/>
  <c r="AD727" i="3"/>
  <c r="AL730" i="3"/>
  <c r="AL698" i="3"/>
  <c r="AD705" i="3"/>
  <c r="AE732" i="3"/>
  <c r="AD735" i="3"/>
  <c r="AL663" i="3"/>
  <c r="AD665" i="3"/>
  <c r="AE667" i="3"/>
  <c r="AE682" i="3"/>
  <c r="AL690" i="3"/>
  <c r="AD692" i="3"/>
  <c r="AL705" i="3"/>
  <c r="AD707" i="3"/>
  <c r="AE709" i="3"/>
  <c r="AK710" i="3"/>
  <c r="AD712" i="3"/>
  <c r="AL715" i="3"/>
  <c r="AE724" i="3"/>
  <c r="AE729" i="3"/>
  <c r="AD732" i="3"/>
  <c r="AE734" i="3"/>
  <c r="AL735" i="3"/>
  <c r="AD737" i="3"/>
  <c r="AE739" i="3"/>
  <c r="AL675" i="3"/>
  <c r="AL680" i="3"/>
  <c r="AL685" i="3"/>
  <c r="AD687" i="3"/>
  <c r="AE689" i="3"/>
  <c r="AK695" i="3"/>
  <c r="AM695" i="3" s="1"/>
  <c r="AL700" i="3"/>
  <c r="AD702" i="3"/>
  <c r="AE704" i="3"/>
  <c r="AE714" i="3"/>
  <c r="AD717" i="3"/>
  <c r="AL727" i="3"/>
  <c r="AD715" i="3"/>
  <c r="AE679" i="3"/>
  <c r="AK680" i="3"/>
  <c r="AD682" i="3"/>
  <c r="AE684" i="3"/>
  <c r="AL692" i="3"/>
  <c r="AE699" i="3"/>
  <c r="AL707" i="3"/>
  <c r="AD709" i="3"/>
  <c r="AL712" i="3"/>
  <c r="AD724" i="3"/>
  <c r="AE726" i="3"/>
  <c r="AD729" i="3"/>
  <c r="AE731" i="3"/>
  <c r="AL732" i="3"/>
  <c r="AD734" i="3"/>
  <c r="AL737" i="3"/>
  <c r="AD739" i="3"/>
  <c r="AD667" i="3"/>
  <c r="AD674" i="3"/>
  <c r="AL687" i="3"/>
  <c r="AL702" i="3"/>
  <c r="AD704" i="3"/>
  <c r="AE706" i="3"/>
  <c r="AE711" i="3"/>
  <c r="AD714" i="3"/>
  <c r="AE716" i="3"/>
  <c r="AL717" i="3"/>
  <c r="AE736" i="3"/>
  <c r="AL670" i="3"/>
  <c r="AL665" i="3"/>
  <c r="AL672" i="3"/>
  <c r="AE691" i="3"/>
  <c r="AL667" i="3"/>
  <c r="AD669" i="3"/>
  <c r="AE671" i="3"/>
  <c r="AK677" i="3"/>
  <c r="AM677" i="3" s="1"/>
  <c r="AD679" i="3"/>
  <c r="AL682" i="3"/>
  <c r="AD684" i="3"/>
  <c r="AE686" i="3"/>
  <c r="AD699" i="3"/>
  <c r="AE701" i="3"/>
  <c r="AL709" i="3"/>
  <c r="AL724" i="3"/>
  <c r="AD726" i="3"/>
  <c r="AE728" i="3"/>
  <c r="AL729" i="3"/>
  <c r="AD731" i="3"/>
  <c r="AL734" i="3"/>
  <c r="AL739" i="3"/>
  <c r="AL703" i="3"/>
  <c r="AK692" i="3"/>
  <c r="AK662" i="3"/>
  <c r="AM662" i="3" s="1"/>
  <c r="AD664" i="3"/>
  <c r="AE666" i="3"/>
  <c r="AL674" i="3"/>
  <c r="AE681" i="3"/>
  <c r="AL689" i="3"/>
  <c r="AD691" i="3"/>
  <c r="AL704" i="3"/>
  <c r="AD706" i="3"/>
  <c r="AE708" i="3"/>
  <c r="AD711" i="3"/>
  <c r="AE713" i="3"/>
  <c r="AL714" i="3"/>
  <c r="AD716" i="3"/>
  <c r="AE723" i="3"/>
  <c r="AE733" i="3"/>
  <c r="AK734" i="3"/>
  <c r="AD736" i="3"/>
  <c r="AE738" i="3"/>
  <c r="AL718" i="3"/>
  <c r="AD672" i="3"/>
  <c r="AD689" i="3"/>
  <c r="AL669" i="3"/>
  <c r="AD671" i="3"/>
  <c r="AE673" i="3"/>
  <c r="AK674" i="3"/>
  <c r="AL679" i="3"/>
  <c r="AL684" i="3"/>
  <c r="AD686" i="3"/>
  <c r="AE688" i="3"/>
  <c r="AE698" i="3"/>
  <c r="AL699" i="3"/>
  <c r="AD701" i="3"/>
  <c r="AE703" i="3"/>
  <c r="AE718" i="3"/>
  <c r="AL726" i="3"/>
  <c r="AD728" i="3"/>
  <c r="AL731" i="3"/>
  <c r="AL664" i="3"/>
  <c r="AD666" i="3"/>
  <c r="AD681" i="3"/>
  <c r="AE683" i="3"/>
  <c r="AL691" i="3"/>
  <c r="AL706" i="3"/>
  <c r="AD708" i="3"/>
  <c r="AE710" i="3"/>
  <c r="AL711" i="3"/>
  <c r="AD713" i="3"/>
  <c r="AL716" i="3"/>
  <c r="AD723" i="3"/>
  <c r="AE725" i="3"/>
  <c r="AE730" i="3"/>
  <c r="AK731" i="3"/>
  <c r="AD733" i="3"/>
  <c r="AL736" i="3"/>
  <c r="AD738" i="3"/>
  <c r="AL671" i="3"/>
  <c r="AD673" i="3"/>
  <c r="AL686" i="3"/>
  <c r="AD688" i="3"/>
  <c r="AE690" i="3"/>
  <c r="AD698" i="3"/>
  <c r="AL701" i="3"/>
  <c r="AD703" i="3"/>
  <c r="AE705" i="3"/>
  <c r="AE715" i="3"/>
  <c r="AK716" i="3"/>
  <c r="AD718" i="3"/>
  <c r="AL728" i="3"/>
  <c r="AE735" i="3"/>
  <c r="AL666" i="3"/>
  <c r="AD668" i="3"/>
  <c r="AE680" i="3"/>
  <c r="AL681" i="3"/>
  <c r="AD683" i="3"/>
  <c r="AE685" i="3"/>
  <c r="AE700" i="3"/>
  <c r="AL708" i="3"/>
  <c r="AD710" i="3"/>
  <c r="AL713" i="3"/>
  <c r="AL723" i="3"/>
  <c r="AD725" i="3"/>
  <c r="AE727" i="3"/>
  <c r="AD730" i="3"/>
  <c r="AL733" i="3"/>
  <c r="AL738" i="3"/>
  <c r="AK671" i="3"/>
  <c r="AK689" i="3"/>
  <c r="AK707" i="3"/>
  <c r="AK725" i="3"/>
  <c r="AK668" i="3"/>
  <c r="AK686" i="3"/>
  <c r="AK704" i="3"/>
  <c r="AK722" i="3"/>
  <c r="AM722" i="3" s="1"/>
  <c r="AK665" i="3"/>
  <c r="AK683" i="3"/>
  <c r="AK701" i="3"/>
  <c r="AK719" i="3"/>
  <c r="AM719" i="3" s="1"/>
  <c r="AK737" i="3"/>
  <c r="X690" i="3"/>
  <c r="X714" i="3"/>
  <c r="X735" i="3"/>
  <c r="X675" i="3"/>
  <c r="X708" i="3"/>
  <c r="X720" i="3"/>
  <c r="X678" i="3"/>
  <c r="X702" i="3"/>
  <c r="X723" i="3"/>
  <c r="X726" i="3"/>
  <c r="AK663" i="3"/>
  <c r="AK666" i="3"/>
  <c r="AK669" i="3"/>
  <c r="AK672" i="3"/>
  <c r="AK675" i="3"/>
  <c r="AK678" i="3"/>
  <c r="AM678" i="3" s="1"/>
  <c r="AK681" i="3"/>
  <c r="AM681" i="3" s="1"/>
  <c r="AK684" i="3"/>
  <c r="AK687" i="3"/>
  <c r="AM687" i="3" s="1"/>
  <c r="AK690" i="3"/>
  <c r="AK693" i="3"/>
  <c r="AM693" i="3" s="1"/>
  <c r="AK696" i="3"/>
  <c r="AM696" i="3" s="1"/>
  <c r="AK699" i="3"/>
  <c r="AK702" i="3"/>
  <c r="AK705" i="3"/>
  <c r="AK708" i="3"/>
  <c r="AK711" i="3"/>
  <c r="AK714" i="3"/>
  <c r="AK717" i="3"/>
  <c r="AK720" i="3"/>
  <c r="AM720" i="3" s="1"/>
  <c r="AK723" i="3"/>
  <c r="AK726" i="3"/>
  <c r="AK729" i="3"/>
  <c r="AK732" i="3"/>
  <c r="AK735" i="3"/>
  <c r="AK738" i="3"/>
  <c r="X666" i="3"/>
  <c r="X717" i="3"/>
  <c r="X738" i="3"/>
  <c r="X662" i="3"/>
  <c r="X668" i="3"/>
  <c r="X671" i="3"/>
  <c r="X674" i="3"/>
  <c r="X677" i="3"/>
  <c r="X680" i="3"/>
  <c r="X683" i="3"/>
  <c r="X686" i="3"/>
  <c r="X689" i="3"/>
  <c r="X692" i="3"/>
  <c r="X695" i="3"/>
  <c r="X698" i="3"/>
  <c r="X701" i="3"/>
  <c r="X704" i="3"/>
  <c r="X707" i="3"/>
  <c r="X710" i="3"/>
  <c r="X713" i="3"/>
  <c r="X716" i="3"/>
  <c r="X719" i="3"/>
  <c r="X722" i="3"/>
  <c r="X725" i="3"/>
  <c r="X728" i="3"/>
  <c r="X731" i="3"/>
  <c r="X734" i="3"/>
  <c r="X737" i="3"/>
  <c r="X669" i="3"/>
  <c r="X684" i="3"/>
  <c r="X693" i="3"/>
  <c r="X729" i="3"/>
  <c r="X665" i="3"/>
  <c r="X663" i="3"/>
  <c r="X681" i="3"/>
  <c r="X696" i="3"/>
  <c r="X732" i="3"/>
  <c r="X687" i="3"/>
  <c r="X661" i="3"/>
  <c r="X664" i="3"/>
  <c r="X667" i="3"/>
  <c r="X670" i="3"/>
  <c r="X673" i="3"/>
  <c r="X676" i="3"/>
  <c r="X679" i="3"/>
  <c r="X682" i="3"/>
  <c r="X685" i="3"/>
  <c r="X688" i="3"/>
  <c r="X691" i="3"/>
  <c r="X694" i="3"/>
  <c r="X697" i="3"/>
  <c r="X700" i="3"/>
  <c r="X703" i="3"/>
  <c r="X706" i="3"/>
  <c r="X709" i="3"/>
  <c r="X712" i="3"/>
  <c r="X715" i="3"/>
  <c r="X718" i="3"/>
  <c r="X721" i="3"/>
  <c r="X724" i="3"/>
  <c r="X727" i="3"/>
  <c r="X730" i="3"/>
  <c r="X733" i="3"/>
  <c r="X736" i="3"/>
  <c r="X739" i="3"/>
  <c r="X699" i="3"/>
  <c r="X711" i="3"/>
  <c r="X672" i="3"/>
  <c r="X705" i="3"/>
  <c r="AK661" i="3"/>
  <c r="AM661" i="3" s="1"/>
  <c r="AK664" i="3"/>
  <c r="AK667" i="3"/>
  <c r="AK670" i="3"/>
  <c r="AK673" i="3"/>
  <c r="AK676" i="3"/>
  <c r="AM676" i="3" s="1"/>
  <c r="AK679" i="3"/>
  <c r="AM679" i="3" s="1"/>
  <c r="AK682" i="3"/>
  <c r="AM682" i="3" s="1"/>
  <c r="AK685" i="3"/>
  <c r="AK688" i="3"/>
  <c r="AM688" i="3" s="1"/>
  <c r="AK691" i="3"/>
  <c r="AM691" i="3" s="1"/>
  <c r="AK694" i="3"/>
  <c r="AM694" i="3" s="1"/>
  <c r="AK697" i="3"/>
  <c r="AM697" i="3" s="1"/>
  <c r="AK700" i="3"/>
  <c r="AK703" i="3"/>
  <c r="AK706" i="3"/>
  <c r="AK709" i="3"/>
  <c r="AK712" i="3"/>
  <c r="AK715" i="3"/>
  <c r="AK718" i="3"/>
  <c r="AK721" i="3"/>
  <c r="AM721" i="3" s="1"/>
  <c r="AK724" i="3"/>
  <c r="AM724" i="3" s="1"/>
  <c r="AK727" i="3"/>
  <c r="AK730" i="3"/>
  <c r="AK733" i="3"/>
  <c r="AK736" i="3"/>
  <c r="AK739" i="3"/>
  <c r="AG614" i="3"/>
  <c r="AG612" i="3"/>
  <c r="AG611" i="3"/>
  <c r="AG610" i="3"/>
  <c r="AG609" i="3"/>
  <c r="AA612" i="3"/>
  <c r="Y612" i="3" s="1"/>
  <c r="Z617" i="3"/>
  <c r="Z610" i="3"/>
  <c r="Z611" i="3"/>
  <c r="Z612" i="3"/>
  <c r="Z609" i="3"/>
  <c r="AH660" i="3"/>
  <c r="Z660" i="3"/>
  <c r="AA660" i="3"/>
  <c r="V660" i="3"/>
  <c r="AG660" i="3" s="1"/>
  <c r="W660" i="3"/>
  <c r="U660" i="3"/>
  <c r="AH659" i="3"/>
  <c r="AA659" i="3"/>
  <c r="Z659" i="3"/>
  <c r="V659" i="3"/>
  <c r="AG659" i="3" s="1"/>
  <c r="W659" i="3"/>
  <c r="U659" i="3"/>
  <c r="AH658" i="3"/>
  <c r="AA658" i="3"/>
  <c r="Z658" i="3"/>
  <c r="V658" i="3"/>
  <c r="AG658" i="3" s="1"/>
  <c r="W658" i="3"/>
  <c r="U658" i="3"/>
  <c r="AH657" i="3"/>
  <c r="Z657" i="3"/>
  <c r="AA657" i="3"/>
  <c r="V657" i="3"/>
  <c r="AG657" i="3" s="1"/>
  <c r="W657" i="3"/>
  <c r="U657" i="3"/>
  <c r="AH656" i="3"/>
  <c r="Z656" i="3"/>
  <c r="AA656" i="3"/>
  <c r="V656" i="3"/>
  <c r="AG656" i="3" s="1"/>
  <c r="W656" i="3"/>
  <c r="U656" i="3"/>
  <c r="AH655" i="3"/>
  <c r="Z655" i="3"/>
  <c r="V655" i="3"/>
  <c r="AG655" i="3" s="1"/>
  <c r="W655" i="3"/>
  <c r="U655" i="3"/>
  <c r="AH654" i="3"/>
  <c r="AA654" i="3"/>
  <c r="V654" i="3"/>
  <c r="AG654" i="3" s="1"/>
  <c r="W654" i="3"/>
  <c r="U654" i="3"/>
  <c r="AH653" i="3"/>
  <c r="AA653" i="3"/>
  <c r="Z653" i="3"/>
  <c r="V653" i="3"/>
  <c r="AG653" i="3" s="1"/>
  <c r="W653" i="3"/>
  <c r="U653" i="3"/>
  <c r="AH652" i="3"/>
  <c r="AA652" i="3"/>
  <c r="V652" i="3"/>
  <c r="AG652" i="3" s="1"/>
  <c r="W652" i="3"/>
  <c r="U652" i="3"/>
  <c r="AH651" i="3"/>
  <c r="AA651" i="3"/>
  <c r="Z651" i="3"/>
  <c r="V651" i="3"/>
  <c r="AG651" i="3" s="1"/>
  <c r="W651" i="3"/>
  <c r="U651" i="3"/>
  <c r="AH650" i="3"/>
  <c r="AA650" i="3"/>
  <c r="V650" i="3"/>
  <c r="AG650" i="3" s="1"/>
  <c r="W650" i="3"/>
  <c r="U650" i="3"/>
  <c r="AH649" i="3"/>
  <c r="AA649" i="3"/>
  <c r="Z649" i="3"/>
  <c r="V649" i="3"/>
  <c r="AG649" i="3" s="1"/>
  <c r="W649" i="3"/>
  <c r="U649" i="3"/>
  <c r="AH648" i="3"/>
  <c r="AA648" i="3"/>
  <c r="V648" i="3"/>
  <c r="AG648" i="3" s="1"/>
  <c r="W648" i="3"/>
  <c r="U648" i="3"/>
  <c r="AH647" i="3"/>
  <c r="AA647" i="3"/>
  <c r="Z647" i="3"/>
  <c r="V647" i="3"/>
  <c r="AG647" i="3" s="1"/>
  <c r="W647" i="3"/>
  <c r="U647" i="3"/>
  <c r="AH646" i="3"/>
  <c r="AA646" i="3"/>
  <c r="V646" i="3"/>
  <c r="AG646" i="3" s="1"/>
  <c r="W646" i="3"/>
  <c r="U646" i="3"/>
  <c r="AH645" i="3"/>
  <c r="AA645" i="3"/>
  <c r="Z645" i="3"/>
  <c r="V645" i="3"/>
  <c r="AG645" i="3" s="1"/>
  <c r="W645" i="3"/>
  <c r="U645" i="3"/>
  <c r="AH644" i="3"/>
  <c r="AA644" i="3"/>
  <c r="Z644" i="3"/>
  <c r="V644" i="3"/>
  <c r="AG644" i="3" s="1"/>
  <c r="W644" i="3"/>
  <c r="U644" i="3"/>
  <c r="AH643" i="3"/>
  <c r="AA643" i="3"/>
  <c r="V643" i="3"/>
  <c r="AG643" i="3" s="1"/>
  <c r="W643" i="3"/>
  <c r="U643" i="3"/>
  <c r="AH642" i="3"/>
  <c r="AA642" i="3"/>
  <c r="Z642" i="3"/>
  <c r="V642" i="3"/>
  <c r="AG642" i="3" s="1"/>
  <c r="W642" i="3"/>
  <c r="U642" i="3"/>
  <c r="AH641" i="3"/>
  <c r="Z641" i="3"/>
  <c r="AA641" i="3"/>
  <c r="V641" i="3"/>
  <c r="AG641" i="3" s="1"/>
  <c r="W641" i="3"/>
  <c r="U641" i="3"/>
  <c r="AH640" i="3"/>
  <c r="AA640" i="3"/>
  <c r="Z640" i="3"/>
  <c r="V640" i="3"/>
  <c r="AG640" i="3" s="1"/>
  <c r="W640" i="3"/>
  <c r="U640" i="3"/>
  <c r="AH639" i="3"/>
  <c r="Z639" i="3"/>
  <c r="AA639" i="3"/>
  <c r="V639" i="3"/>
  <c r="AG639" i="3" s="1"/>
  <c r="W639" i="3"/>
  <c r="U639" i="3"/>
  <c r="AH638" i="3"/>
  <c r="AA638" i="3"/>
  <c r="Z638" i="3"/>
  <c r="V638" i="3"/>
  <c r="AG638" i="3" s="1"/>
  <c r="W638" i="3"/>
  <c r="U638" i="3"/>
  <c r="AH637" i="3"/>
  <c r="AA637" i="3"/>
  <c r="Z637" i="3"/>
  <c r="V637" i="3"/>
  <c r="AG637" i="3" s="1"/>
  <c r="W637" i="3"/>
  <c r="U637" i="3"/>
  <c r="AH636" i="3"/>
  <c r="Z636" i="3"/>
  <c r="AA636" i="3"/>
  <c r="V636" i="3"/>
  <c r="AG636" i="3" s="1"/>
  <c r="W636" i="3"/>
  <c r="U636" i="3"/>
  <c r="AH635" i="3"/>
  <c r="Z635" i="3"/>
  <c r="AA635" i="3"/>
  <c r="V635" i="3"/>
  <c r="AG635" i="3" s="1"/>
  <c r="W635" i="3"/>
  <c r="U635" i="3"/>
  <c r="AH634" i="3"/>
  <c r="Z634" i="3"/>
  <c r="V634" i="3"/>
  <c r="AG634" i="3" s="1"/>
  <c r="W634" i="3"/>
  <c r="U634" i="3"/>
  <c r="AH633" i="3"/>
  <c r="AA633" i="3"/>
  <c r="V633" i="3"/>
  <c r="AG633" i="3" s="1"/>
  <c r="W633" i="3"/>
  <c r="U633" i="3"/>
  <c r="AH632" i="3"/>
  <c r="AA632" i="3"/>
  <c r="Z632" i="3"/>
  <c r="V632" i="3"/>
  <c r="AG632" i="3" s="1"/>
  <c r="W632" i="3"/>
  <c r="U632" i="3"/>
  <c r="AH631" i="3"/>
  <c r="AA631" i="3"/>
  <c r="V631" i="3"/>
  <c r="AG631" i="3" s="1"/>
  <c r="W631" i="3"/>
  <c r="U631" i="3"/>
  <c r="AH630" i="3"/>
  <c r="AA630" i="3"/>
  <c r="Z630" i="3"/>
  <c r="V630" i="3"/>
  <c r="AG630" i="3" s="1"/>
  <c r="W630" i="3"/>
  <c r="U630" i="3"/>
  <c r="AH629" i="3"/>
  <c r="AA629" i="3"/>
  <c r="Z629" i="3"/>
  <c r="V629" i="3"/>
  <c r="AG629" i="3" s="1"/>
  <c r="W629" i="3"/>
  <c r="U629" i="3"/>
  <c r="Q629" i="3"/>
  <c r="P629" i="3" s="1"/>
  <c r="AH628" i="3"/>
  <c r="AA628" i="3"/>
  <c r="Z628" i="3"/>
  <c r="V628" i="3"/>
  <c r="AG628" i="3" s="1"/>
  <c r="W628" i="3"/>
  <c r="U628" i="3"/>
  <c r="Q628" i="3"/>
  <c r="P628" i="3" s="1"/>
  <c r="AH627" i="3"/>
  <c r="Z627" i="3"/>
  <c r="AA627" i="3"/>
  <c r="V627" i="3"/>
  <c r="AG627" i="3" s="1"/>
  <c r="W627" i="3"/>
  <c r="U627" i="3"/>
  <c r="Q627" i="3"/>
  <c r="P627" i="3" s="1"/>
  <c r="AH626" i="3"/>
  <c r="Z626" i="3"/>
  <c r="AA626" i="3"/>
  <c r="V626" i="3"/>
  <c r="AG626" i="3" s="1"/>
  <c r="W626" i="3"/>
  <c r="U626" i="3"/>
  <c r="AH625" i="3"/>
  <c r="AA625" i="3"/>
  <c r="Z625" i="3"/>
  <c r="V625" i="3"/>
  <c r="AG625" i="3" s="1"/>
  <c r="W625" i="3"/>
  <c r="U625" i="3"/>
  <c r="Q625" i="3"/>
  <c r="P625" i="3" s="1"/>
  <c r="AH624" i="3"/>
  <c r="AA624" i="3"/>
  <c r="V624" i="3"/>
  <c r="AG624" i="3" s="1"/>
  <c r="W624" i="3"/>
  <c r="U624" i="3"/>
  <c r="Q624" i="3"/>
  <c r="P624" i="3" s="1"/>
  <c r="AH623" i="3"/>
  <c r="AA623" i="3"/>
  <c r="Z623" i="3"/>
  <c r="V623" i="3"/>
  <c r="AG623" i="3" s="1"/>
  <c r="W623" i="3"/>
  <c r="U623" i="3"/>
  <c r="Q623" i="3"/>
  <c r="P623" i="3" s="1"/>
  <c r="AH622" i="3"/>
  <c r="AA622" i="3"/>
  <c r="V622" i="3"/>
  <c r="AG622" i="3" s="1"/>
  <c r="W622" i="3"/>
  <c r="U622" i="3"/>
  <c r="Q622" i="3"/>
  <c r="P622" i="3" s="1"/>
  <c r="AH621" i="3"/>
  <c r="AA621" i="3"/>
  <c r="V621" i="3"/>
  <c r="AG621" i="3" s="1"/>
  <c r="W621" i="3"/>
  <c r="U621" i="3"/>
  <c r="Q621" i="3"/>
  <c r="P621" i="3" s="1"/>
  <c r="AH620" i="3"/>
  <c r="AK620" i="3" s="1"/>
  <c r="Z620" i="3"/>
  <c r="AC620" i="3" s="1"/>
  <c r="AA620" i="3"/>
  <c r="V620" i="3"/>
  <c r="AG620" i="3" s="1"/>
  <c r="W620" i="3"/>
  <c r="U620" i="3"/>
  <c r="Q620" i="3"/>
  <c r="P620" i="3" s="1"/>
  <c r="AH619" i="3"/>
  <c r="AA619" i="3"/>
  <c r="Z619" i="3"/>
  <c r="V619" i="3"/>
  <c r="AG619" i="3" s="1"/>
  <c r="W619" i="3"/>
  <c r="U619" i="3"/>
  <c r="AH618" i="3"/>
  <c r="AA618" i="3"/>
  <c r="Z618" i="3"/>
  <c r="V618" i="3"/>
  <c r="AG618" i="3" s="1"/>
  <c r="W618" i="3"/>
  <c r="U618" i="3"/>
  <c r="Q618" i="3"/>
  <c r="P618" i="3" s="1"/>
  <c r="AH617" i="3"/>
  <c r="V617" i="3"/>
  <c r="AG617" i="3" s="1"/>
  <c r="W617" i="3"/>
  <c r="U617" i="3"/>
  <c r="Q617" i="3"/>
  <c r="P617" i="3" s="1"/>
  <c r="AH616" i="3"/>
  <c r="AA616" i="3"/>
  <c r="Z616" i="3"/>
  <c r="V616" i="3"/>
  <c r="AG616" i="3" s="1"/>
  <c r="W616" i="3"/>
  <c r="U616" i="3"/>
  <c r="Q616" i="3"/>
  <c r="P616" i="3" s="1"/>
  <c r="AH615" i="3"/>
  <c r="Z615" i="3"/>
  <c r="V615" i="3"/>
  <c r="AG615" i="3" s="1"/>
  <c r="W615" i="3"/>
  <c r="U615" i="3"/>
  <c r="Q615" i="3"/>
  <c r="P615" i="3" s="1"/>
  <c r="AH614" i="3"/>
  <c r="AA614" i="3"/>
  <c r="Z614" i="3"/>
  <c r="V614" i="3"/>
  <c r="W614" i="3"/>
  <c r="U614" i="3"/>
  <c r="Q614" i="3"/>
  <c r="P614" i="3" s="1"/>
  <c r="AH613" i="3"/>
  <c r="AA613" i="3"/>
  <c r="V613" i="3"/>
  <c r="AG613" i="3" s="1"/>
  <c r="W613" i="3"/>
  <c r="U613" i="3"/>
  <c r="Q613" i="3"/>
  <c r="P613" i="3" s="1"/>
  <c r="AH612" i="3"/>
  <c r="V612" i="3"/>
  <c r="W612" i="3"/>
  <c r="U612" i="3"/>
  <c r="Q612" i="3"/>
  <c r="P612" i="3" s="1"/>
  <c r="AH611" i="3"/>
  <c r="AA611" i="3"/>
  <c r="Y611" i="3" s="1"/>
  <c r="V611" i="3"/>
  <c r="W611" i="3"/>
  <c r="U611" i="3"/>
  <c r="Q611" i="3"/>
  <c r="P611" i="3" s="1"/>
  <c r="AH610" i="3"/>
  <c r="Y610" i="3"/>
  <c r="V610" i="3"/>
  <c r="W610" i="3"/>
  <c r="U610" i="3"/>
  <c r="Q610" i="3"/>
  <c r="P610" i="3" s="1"/>
  <c r="AH609" i="3"/>
  <c r="AA609" i="3"/>
  <c r="Y609" i="3" s="1"/>
  <c r="V609" i="3"/>
  <c r="W609" i="3"/>
  <c r="U609" i="3"/>
  <c r="AK639" i="3" l="1"/>
  <c r="AM733" i="3"/>
  <c r="AM732" i="3"/>
  <c r="AK618" i="3"/>
  <c r="AC638" i="3"/>
  <c r="AC642" i="3"/>
  <c r="AK646" i="3"/>
  <c r="AC655" i="3"/>
  <c r="AM723" i="3"/>
  <c r="AC636" i="3"/>
  <c r="Y642" i="3"/>
  <c r="AN642" i="3" s="1"/>
  <c r="AC653" i="3"/>
  <c r="AK655" i="3"/>
  <c r="AK657" i="3"/>
  <c r="AM657" i="3" s="1"/>
  <c r="AK659" i="3"/>
  <c r="AM659" i="3" s="1"/>
  <c r="Y657" i="3"/>
  <c r="AK638" i="3"/>
  <c r="AK640" i="3"/>
  <c r="AK642" i="3"/>
  <c r="AM642" i="3" s="1"/>
  <c r="AK653" i="3"/>
  <c r="AC658" i="3"/>
  <c r="AC628" i="3"/>
  <c r="Y628" i="3"/>
  <c r="AN628" i="3" s="1"/>
  <c r="AK628" i="3"/>
  <c r="AK632" i="3"/>
  <c r="AM685" i="3"/>
  <c r="AM686" i="3"/>
  <c r="AK641" i="3"/>
  <c r="AM641" i="3" s="1"/>
  <c r="AM731" i="3"/>
  <c r="AM706" i="3"/>
  <c r="AM670" i="3"/>
  <c r="AM689" i="3"/>
  <c r="AM701" i="3"/>
  <c r="AM674" i="3"/>
  <c r="AC614" i="3"/>
  <c r="AK623" i="3"/>
  <c r="AK630" i="3"/>
  <c r="AM630" i="3" s="1"/>
  <c r="AM730" i="3"/>
  <c r="AM729" i="3"/>
  <c r="AM683" i="3"/>
  <c r="AK621" i="3"/>
  <c r="Y614" i="3"/>
  <c r="AM727" i="3"/>
  <c r="AM726" i="3"/>
  <c r="AM690" i="3"/>
  <c r="AM665" i="3"/>
  <c r="AM728" i="3"/>
  <c r="AM692" i="3"/>
  <c r="AM698" i="3"/>
  <c r="AK635" i="3"/>
  <c r="AM635" i="3" s="1"/>
  <c r="AC656" i="3"/>
  <c r="AC660" i="3"/>
  <c r="AM684" i="3"/>
  <c r="AM704" i="3"/>
  <c r="AM680" i="3"/>
  <c r="AM710" i="3"/>
  <c r="AM713" i="3"/>
  <c r="AK625" i="3"/>
  <c r="AM718" i="3"/>
  <c r="AM632" i="3"/>
  <c r="AK622" i="3"/>
  <c r="AM715" i="3"/>
  <c r="AM714" i="3"/>
  <c r="AM668" i="3"/>
  <c r="AM712" i="3"/>
  <c r="AM711" i="3"/>
  <c r="AM675" i="3"/>
  <c r="AM725" i="3"/>
  <c r="AM716" i="3"/>
  <c r="AM717" i="3"/>
  <c r="AK613" i="3"/>
  <c r="Y636" i="3"/>
  <c r="AM709" i="3"/>
  <c r="AM673" i="3"/>
  <c r="AM708" i="3"/>
  <c r="AM672" i="3"/>
  <c r="AM707" i="3"/>
  <c r="AM705" i="3"/>
  <c r="AC610" i="3"/>
  <c r="AM669" i="3"/>
  <c r="AM734" i="3"/>
  <c r="AC632" i="3"/>
  <c r="AK636" i="3"/>
  <c r="AM636" i="3" s="1"/>
  <c r="AK644" i="3"/>
  <c r="AM644" i="3" s="1"/>
  <c r="AC657" i="3"/>
  <c r="AM739" i="3"/>
  <c r="AM703" i="3"/>
  <c r="AM667" i="3"/>
  <c r="AM738" i="3"/>
  <c r="AM702" i="3"/>
  <c r="AM666" i="3"/>
  <c r="AM737" i="3"/>
  <c r="AM671" i="3"/>
  <c r="AM638" i="3"/>
  <c r="AM640" i="3"/>
  <c r="AM655" i="3"/>
  <c r="AM736" i="3"/>
  <c r="AM700" i="3"/>
  <c r="AM664" i="3"/>
  <c r="AM735" i="3"/>
  <c r="AM699" i="3"/>
  <c r="AM663" i="3"/>
  <c r="AK637" i="3"/>
  <c r="AM637" i="3" s="1"/>
  <c r="AC639" i="3"/>
  <c r="AC641" i="3"/>
  <c r="AK643" i="3"/>
  <c r="AM643" i="3" s="1"/>
  <c r="AK645" i="3"/>
  <c r="Y658" i="3"/>
  <c r="AN658" i="3" s="1"/>
  <c r="AK647" i="3"/>
  <c r="Y660" i="3"/>
  <c r="AN660" i="3" s="1"/>
  <c r="Y629" i="3"/>
  <c r="AK654" i="3"/>
  <c r="AK624" i="3"/>
  <c r="AK629" i="3"/>
  <c r="AK634" i="3"/>
  <c r="AM634" i="3" s="1"/>
  <c r="AK611" i="3"/>
  <c r="AK631" i="3"/>
  <c r="AM631" i="3" s="1"/>
  <c r="AC626" i="3"/>
  <c r="AE626" i="3" s="1"/>
  <c r="AK619" i="3"/>
  <c r="AM619" i="3" s="1"/>
  <c r="AK648" i="3"/>
  <c r="Y630" i="3"/>
  <c r="AN630" i="3" s="1"/>
  <c r="AC625" i="3"/>
  <c r="AC649" i="3"/>
  <c r="Y651" i="3"/>
  <c r="AN651" i="3" s="1"/>
  <c r="AK616" i="3"/>
  <c r="Y618" i="3"/>
  <c r="AN618" i="3" s="1"/>
  <c r="Y627" i="3"/>
  <c r="AN627" i="3" s="1"/>
  <c r="Y649" i="3"/>
  <c r="AK626" i="3"/>
  <c r="AM626" i="3" s="1"/>
  <c r="AK656" i="3"/>
  <c r="AM656" i="3" s="1"/>
  <c r="AK658" i="3"/>
  <c r="AK660" i="3"/>
  <c r="AK614" i="3"/>
  <c r="AK609" i="3"/>
  <c r="AM609" i="3" s="1"/>
  <c r="AC623" i="3"/>
  <c r="AC634" i="3"/>
  <c r="AK652" i="3"/>
  <c r="AC609" i="3"/>
  <c r="Y621" i="3"/>
  <c r="AN621" i="3" s="1"/>
  <c r="AC618" i="3"/>
  <c r="AE618" i="3" s="1"/>
  <c r="AC644" i="3"/>
  <c r="AE644" i="3" s="1"/>
  <c r="AK650" i="3"/>
  <c r="AM650" i="3" s="1"/>
  <c r="AC612" i="3"/>
  <c r="Y625" i="3"/>
  <c r="AN625" i="3" s="1"/>
  <c r="AC617" i="3"/>
  <c r="AC615" i="3"/>
  <c r="AC651" i="3"/>
  <c r="AK615" i="3"/>
  <c r="AC619" i="3"/>
  <c r="AE619" i="3" s="1"/>
  <c r="AK627" i="3"/>
  <c r="AC637" i="3"/>
  <c r="Y645" i="3"/>
  <c r="AN645" i="3" s="1"/>
  <c r="AC647" i="3"/>
  <c r="AK651" i="3"/>
  <c r="AM651" i="3" s="1"/>
  <c r="AC627" i="3"/>
  <c r="AK612" i="3"/>
  <c r="AK617" i="3"/>
  <c r="Y619" i="3"/>
  <c r="AN619" i="3" s="1"/>
  <c r="Y626" i="3"/>
  <c r="AN626" i="3" s="1"/>
  <c r="AC629" i="3"/>
  <c r="AK633" i="3"/>
  <c r="Y637" i="3"/>
  <c r="AN637" i="3" s="1"/>
  <c r="Y639" i="3"/>
  <c r="AN639" i="3" s="1"/>
  <c r="AC645" i="3"/>
  <c r="Y647" i="3"/>
  <c r="AN647" i="3" s="1"/>
  <c r="AK649" i="3"/>
  <c r="AM649" i="3" s="1"/>
  <c r="AN610" i="3"/>
  <c r="AC659" i="3"/>
  <c r="Y638" i="3"/>
  <c r="AN638" i="3" s="1"/>
  <c r="AC635" i="3"/>
  <c r="Y648" i="3"/>
  <c r="AN648" i="3" s="1"/>
  <c r="AN629" i="3"/>
  <c r="AK610" i="3"/>
  <c r="Y623" i="3"/>
  <c r="AN623" i="3" s="1"/>
  <c r="AN649" i="3"/>
  <c r="Y644" i="3"/>
  <c r="AN644" i="3" s="1"/>
  <c r="Y640" i="3"/>
  <c r="AN640" i="3" s="1"/>
  <c r="AN636" i="3"/>
  <c r="AC630" i="3"/>
  <c r="AE630" i="3" s="1"/>
  <c r="AN609" i="3"/>
  <c r="Y653" i="3"/>
  <c r="AN653" i="3" s="1"/>
  <c r="Y643" i="3"/>
  <c r="AN643" i="3" s="1"/>
  <c r="Y656" i="3"/>
  <c r="AN656" i="3" s="1"/>
  <c r="Y646" i="3"/>
  <c r="AN646" i="3" s="1"/>
  <c r="Y632" i="3"/>
  <c r="AN632" i="3" s="1"/>
  <c r="AC640" i="3"/>
  <c r="Y650" i="3"/>
  <c r="AN650" i="3" s="1"/>
  <c r="Y659" i="3"/>
  <c r="AN659" i="3" s="1"/>
  <c r="AC616" i="3"/>
  <c r="AA615" i="3"/>
  <c r="Y615" i="3" s="1"/>
  <c r="AN615" i="3" s="1"/>
  <c r="AA617" i="3"/>
  <c r="Y617" i="3" s="1"/>
  <c r="AN617" i="3" s="1"/>
  <c r="Y622" i="3"/>
  <c r="AN622" i="3" s="1"/>
  <c r="Y652" i="3"/>
  <c r="AN652" i="3" s="1"/>
  <c r="Y613" i="3"/>
  <c r="AN613" i="3" s="1"/>
  <c r="AN657" i="3"/>
  <c r="AN614" i="3"/>
  <c r="Y620" i="3"/>
  <c r="AN620" i="3" s="1"/>
  <c r="Y633" i="3"/>
  <c r="AN633" i="3" s="1"/>
  <c r="AN611" i="3"/>
  <c r="AN612" i="3"/>
  <c r="Y631" i="3"/>
  <c r="AN631" i="3" s="1"/>
  <c r="Y654" i="3"/>
  <c r="AN654" i="3" s="1"/>
  <c r="Y616" i="3"/>
  <c r="AN616" i="3" s="1"/>
  <c r="Y624" i="3"/>
  <c r="AN624" i="3" s="1"/>
  <c r="Y635" i="3"/>
  <c r="AN635" i="3" s="1"/>
  <c r="Y641" i="3"/>
  <c r="AN641" i="3" s="1"/>
  <c r="Z621" i="3"/>
  <c r="AC621" i="3" s="1"/>
  <c r="AE621" i="3" s="1"/>
  <c r="AA634" i="3"/>
  <c r="Y634" i="3" s="1"/>
  <c r="AN634" i="3" s="1"/>
  <c r="AA655" i="3"/>
  <c r="Y655" i="3" s="1"/>
  <c r="AN655" i="3" s="1"/>
  <c r="AC611" i="3"/>
  <c r="Z622" i="3"/>
  <c r="AC622" i="3" s="1"/>
  <c r="AE622" i="3" s="1"/>
  <c r="Z633" i="3"/>
  <c r="AC633" i="3" s="1"/>
  <c r="Z654" i="3"/>
  <c r="AC654" i="3" s="1"/>
  <c r="Z613" i="3"/>
  <c r="AC613" i="3" s="1"/>
  <c r="AE613" i="3" s="1"/>
  <c r="Z624" i="3"/>
  <c r="AC624" i="3" s="1"/>
  <c r="AE624" i="3" s="1"/>
  <c r="Z643" i="3"/>
  <c r="AC643" i="3" s="1"/>
  <c r="Z646" i="3"/>
  <c r="AC646" i="3" s="1"/>
  <c r="Z650" i="3"/>
  <c r="AC650" i="3" s="1"/>
  <c r="Z652" i="3"/>
  <c r="AC652" i="3" s="1"/>
  <c r="Z631" i="3"/>
  <c r="AC631" i="3" s="1"/>
  <c r="Z648" i="3"/>
  <c r="AC648" i="3" s="1"/>
  <c r="AE648" i="3" l="1"/>
  <c r="AE655" i="3"/>
  <c r="AE650" i="3"/>
  <c r="AE647" i="3"/>
  <c r="AE652" i="3"/>
  <c r="AE646" i="3"/>
  <c r="AE654" i="3"/>
  <c r="AE615" i="3"/>
  <c r="AM617" i="3"/>
  <c r="AE617" i="3"/>
  <c r="AM647" i="3"/>
  <c r="AE659" i="3"/>
  <c r="AM660" i="3"/>
  <c r="AM648" i="3"/>
  <c r="AE611" i="3"/>
  <c r="AE616" i="3"/>
  <c r="AE627" i="3"/>
  <c r="AE612" i="3"/>
  <c r="AM658" i="3"/>
  <c r="AM645" i="3"/>
  <c r="AE620" i="3"/>
  <c r="AM621" i="3"/>
  <c r="AE645" i="3"/>
  <c r="AE656" i="3"/>
  <c r="AM627" i="3"/>
  <c r="AM622" i="3"/>
  <c r="AM654" i="3"/>
  <c r="AE658" i="3"/>
  <c r="AE651" i="3"/>
  <c r="AM646" i="3"/>
  <c r="AE625" i="3"/>
  <c r="AM612" i="3"/>
  <c r="AM614" i="3"/>
  <c r="AE636" i="3"/>
  <c r="AM620" i="3"/>
  <c r="AE660" i="3"/>
  <c r="AM618" i="3"/>
  <c r="AE640" i="3"/>
  <c r="AE657" i="3"/>
  <c r="AE642" i="3"/>
  <c r="AE641" i="3"/>
  <c r="AE653" i="3"/>
  <c r="AM623" i="3"/>
  <c r="AE637" i="3"/>
  <c r="AM611" i="3"/>
  <c r="AE639" i="3"/>
  <c r="AM639" i="3"/>
  <c r="AE614" i="3"/>
  <c r="AE643" i="3"/>
  <c r="AM625" i="3"/>
  <c r="AM633" i="3"/>
  <c r="AM629" i="3"/>
  <c r="AE632" i="3"/>
  <c r="AM628" i="3"/>
  <c r="AE631" i="3"/>
  <c r="AM610" i="3"/>
  <c r="AE629" i="3"/>
  <c r="AM615" i="3"/>
  <c r="AM652" i="3"/>
  <c r="AM616" i="3"/>
  <c r="AM624" i="3"/>
  <c r="AM653" i="3"/>
  <c r="AE634" i="3"/>
  <c r="AE628" i="3"/>
  <c r="AE633" i="3"/>
  <c r="AE635" i="3"/>
  <c r="AE623" i="3"/>
  <c r="AE649" i="3"/>
  <c r="AE610" i="3"/>
  <c r="AM613" i="3"/>
  <c r="AE638" i="3"/>
  <c r="AE609" i="3"/>
  <c r="AH608" i="3"/>
  <c r="Z608" i="3"/>
  <c r="W608" i="3"/>
  <c r="U608" i="3"/>
  <c r="Q608" i="3"/>
  <c r="P608" i="3" s="1"/>
  <c r="L608" i="3"/>
  <c r="AH607" i="3"/>
  <c r="Z607" i="3"/>
  <c r="W607" i="3"/>
  <c r="U607" i="3"/>
  <c r="Q607" i="3"/>
  <c r="P607" i="3" s="1"/>
  <c r="L607" i="3"/>
  <c r="AH606" i="3"/>
  <c r="Z606" i="3"/>
  <c r="W606" i="3"/>
  <c r="U606" i="3"/>
  <c r="Q606" i="3"/>
  <c r="P606" i="3" s="1"/>
  <c r="L606" i="3"/>
  <c r="AH605" i="3"/>
  <c r="Z605" i="3"/>
  <c r="W605" i="3"/>
  <c r="U605" i="3"/>
  <c r="Q605" i="3"/>
  <c r="P605" i="3" s="1"/>
  <c r="L605" i="3"/>
  <c r="AH604" i="3"/>
  <c r="Z604" i="3"/>
  <c r="W604" i="3"/>
  <c r="U604" i="3"/>
  <c r="Q604" i="3"/>
  <c r="P604" i="3" s="1"/>
  <c r="L604" i="3"/>
  <c r="AH603" i="3"/>
  <c r="Z603" i="3"/>
  <c r="W603" i="3"/>
  <c r="U603" i="3"/>
  <c r="Q603" i="3"/>
  <c r="P603" i="3" s="1"/>
  <c r="L603" i="3"/>
  <c r="AH602" i="3"/>
  <c r="Z602" i="3"/>
  <c r="W602" i="3"/>
  <c r="U602" i="3"/>
  <c r="Q602" i="3"/>
  <c r="P602" i="3"/>
  <c r="L602" i="3"/>
  <c r="AH601" i="3"/>
  <c r="Z601" i="3"/>
  <c r="W601" i="3"/>
  <c r="U601" i="3"/>
  <c r="Q601" i="3"/>
  <c r="P601" i="3" s="1"/>
  <c r="L601" i="3"/>
  <c r="AH600" i="3"/>
  <c r="Z600" i="3"/>
  <c r="W600" i="3"/>
  <c r="U600" i="3"/>
  <c r="Q600" i="3"/>
  <c r="P600" i="3" s="1"/>
  <c r="L600" i="3"/>
  <c r="AH599" i="3"/>
  <c r="Z599" i="3"/>
  <c r="W599" i="3"/>
  <c r="U599" i="3"/>
  <c r="Q599" i="3"/>
  <c r="P599" i="3" s="1"/>
  <c r="L599" i="3"/>
  <c r="AH598" i="3"/>
  <c r="Z598" i="3"/>
  <c r="W598" i="3"/>
  <c r="U598" i="3"/>
  <c r="Q598" i="3"/>
  <c r="P598" i="3" s="1"/>
  <c r="L598" i="3"/>
  <c r="AH597" i="3"/>
  <c r="Z597" i="3"/>
  <c r="W597" i="3"/>
  <c r="U597" i="3"/>
  <c r="Q597" i="3"/>
  <c r="P597" i="3" s="1"/>
  <c r="L597" i="3"/>
  <c r="AH596" i="3"/>
  <c r="Z596" i="3"/>
  <c r="W596" i="3"/>
  <c r="U596" i="3"/>
  <c r="Q596" i="3"/>
  <c r="P596" i="3" s="1"/>
  <c r="L596" i="3"/>
  <c r="AH595" i="3"/>
  <c r="Z595" i="3"/>
  <c r="W595" i="3"/>
  <c r="U595" i="3"/>
  <c r="Q595" i="3"/>
  <c r="P595" i="3" s="1"/>
  <c r="L595" i="3"/>
  <c r="AH594" i="3"/>
  <c r="Z594" i="3"/>
  <c r="W594" i="3"/>
  <c r="U594" i="3"/>
  <c r="Q594" i="3"/>
  <c r="P594" i="3" s="1"/>
  <c r="L594" i="3"/>
  <c r="AH593" i="3"/>
  <c r="Z593" i="3"/>
  <c r="W593" i="3"/>
  <c r="U593" i="3"/>
  <c r="Q593" i="3"/>
  <c r="P593" i="3" s="1"/>
  <c r="L593" i="3"/>
  <c r="AH592" i="3"/>
  <c r="Z592" i="3"/>
  <c r="W592" i="3"/>
  <c r="U592" i="3"/>
  <c r="Q592" i="3"/>
  <c r="P592" i="3" s="1"/>
  <c r="L592" i="3"/>
  <c r="AH591" i="3"/>
  <c r="Z591" i="3"/>
  <c r="W591" i="3"/>
  <c r="U591" i="3"/>
  <c r="Q591" i="3"/>
  <c r="P591" i="3" s="1"/>
  <c r="L591" i="3"/>
  <c r="AH590" i="3"/>
  <c r="Z590" i="3"/>
  <c r="W590" i="3"/>
  <c r="U590" i="3"/>
  <c r="Q590" i="3"/>
  <c r="P590" i="3" s="1"/>
  <c r="L590" i="3"/>
  <c r="AH589" i="3"/>
  <c r="Z589" i="3"/>
  <c r="W589" i="3"/>
  <c r="U589" i="3"/>
  <c r="Q589" i="3"/>
  <c r="P589" i="3"/>
  <c r="L589" i="3"/>
  <c r="AH588" i="3"/>
  <c r="Z588" i="3"/>
  <c r="W588" i="3"/>
  <c r="U588" i="3"/>
  <c r="Q588" i="3"/>
  <c r="P588" i="3" s="1"/>
  <c r="L588" i="3"/>
  <c r="AH587" i="3"/>
  <c r="Z587" i="3"/>
  <c r="W587" i="3"/>
  <c r="U587" i="3"/>
  <c r="Q587" i="3"/>
  <c r="P587" i="3" s="1"/>
  <c r="L587" i="3"/>
  <c r="AH586" i="3"/>
  <c r="Z586" i="3"/>
  <c r="W586" i="3"/>
  <c r="U586" i="3"/>
  <c r="Q586" i="3"/>
  <c r="P586" i="3" s="1"/>
  <c r="L586" i="3"/>
  <c r="AH585" i="3"/>
  <c r="Z585" i="3"/>
  <c r="W585" i="3"/>
  <c r="U585" i="3"/>
  <c r="Q585" i="3"/>
  <c r="P585" i="3" s="1"/>
  <c r="L585" i="3"/>
  <c r="AH584" i="3"/>
  <c r="Z584" i="3"/>
  <c r="W584" i="3"/>
  <c r="U584" i="3"/>
  <c r="Q584" i="3"/>
  <c r="P584" i="3"/>
  <c r="L584" i="3"/>
  <c r="AH583" i="3"/>
  <c r="Z583" i="3"/>
  <c r="W583" i="3"/>
  <c r="U583" i="3"/>
  <c r="Q583" i="3"/>
  <c r="P583" i="3"/>
  <c r="L583" i="3"/>
  <c r="AH582" i="3"/>
  <c r="Z582" i="3"/>
  <c r="W582" i="3"/>
  <c r="U582" i="3"/>
  <c r="Q582" i="3"/>
  <c r="P582" i="3" s="1"/>
  <c r="L582" i="3"/>
  <c r="AH581" i="3"/>
  <c r="Z581" i="3"/>
  <c r="W581" i="3"/>
  <c r="U581" i="3"/>
  <c r="Q581" i="3"/>
  <c r="P581" i="3" s="1"/>
  <c r="L581" i="3"/>
  <c r="AH580" i="3"/>
  <c r="Z580" i="3"/>
  <c r="W580" i="3"/>
  <c r="U580" i="3"/>
  <c r="Q580" i="3"/>
  <c r="P580" i="3" s="1"/>
  <c r="L580" i="3"/>
  <c r="AH579" i="3"/>
  <c r="Z579" i="3"/>
  <c r="W579" i="3"/>
  <c r="U579" i="3"/>
  <c r="Q579" i="3"/>
  <c r="P579" i="3" s="1"/>
  <c r="L579" i="3"/>
  <c r="AH578" i="3"/>
  <c r="Z578" i="3"/>
  <c r="W578" i="3"/>
  <c r="U578" i="3"/>
  <c r="L578" i="3"/>
  <c r="AK595" i="3" l="1"/>
  <c r="AK607" i="3"/>
  <c r="AC592" i="3"/>
  <c r="AK589" i="3"/>
  <c r="AK580" i="3"/>
  <c r="AC604" i="3"/>
  <c r="AK604" i="3"/>
  <c r="AC580" i="3"/>
  <c r="AC595" i="3"/>
  <c r="AC597" i="3"/>
  <c r="AK597" i="3"/>
  <c r="AC582" i="3"/>
  <c r="AE582" i="3" s="1"/>
  <c r="AC607" i="3"/>
  <c r="AC583" i="3"/>
  <c r="AC601" i="3"/>
  <c r="AK583" i="3"/>
  <c r="AK601" i="3"/>
  <c r="AK581" i="3"/>
  <c r="AK592" i="3"/>
  <c r="AC589" i="3"/>
  <c r="AC596" i="3"/>
  <c r="AC598" i="3"/>
  <c r="AK582" i="3"/>
  <c r="AK598" i="3"/>
  <c r="AM598" i="3" s="1"/>
  <c r="AC586" i="3"/>
  <c r="AK596" i="3"/>
  <c r="AK586" i="3"/>
  <c r="AC581" i="3"/>
  <c r="AC588" i="3"/>
  <c r="AC603" i="3"/>
  <c r="AC578" i="3"/>
  <c r="AE578" i="3" s="1"/>
  <c r="AC593" i="3"/>
  <c r="AK603" i="3"/>
  <c r="AC608" i="3"/>
  <c r="AE608" i="3" s="1"/>
  <c r="AK578" i="3"/>
  <c r="AM578" i="3" s="1"/>
  <c r="AK593" i="3"/>
  <c r="AM593" i="3" s="1"/>
  <c r="AC600" i="3"/>
  <c r="AC585" i="3"/>
  <c r="AC590" i="3"/>
  <c r="AK600" i="3"/>
  <c r="AC605" i="3"/>
  <c r="AK585" i="3"/>
  <c r="AK590" i="3"/>
  <c r="AK605" i="3"/>
  <c r="AC587" i="3"/>
  <c r="AC579" i="3"/>
  <c r="AE579" i="3" s="1"/>
  <c r="AK587" i="3"/>
  <c r="AM587" i="3" s="1"/>
  <c r="AC594" i="3"/>
  <c r="AE594" i="3" s="1"/>
  <c r="AK594" i="3"/>
  <c r="AC599" i="3"/>
  <c r="AC602" i="3"/>
  <c r="AK602" i="3"/>
  <c r="AK579" i="3"/>
  <c r="AC584" i="3"/>
  <c r="AC591" i="3"/>
  <c r="AE591" i="3" s="1"/>
  <c r="AK599" i="3"/>
  <c r="AC606" i="3"/>
  <c r="AE606" i="3" s="1"/>
  <c r="AK584" i="3"/>
  <c r="AK591" i="3"/>
  <c r="AK606" i="3"/>
  <c r="AM606" i="3" s="1"/>
  <c r="AK588" i="3"/>
  <c r="AK608" i="3"/>
  <c r="AK577" i="3"/>
  <c r="AC577" i="3"/>
  <c r="U577" i="3"/>
  <c r="Q577" i="3"/>
  <c r="P577" i="3" s="1"/>
  <c r="AK576" i="3"/>
  <c r="AC576" i="3"/>
  <c r="U576" i="3"/>
  <c r="Q576" i="3"/>
  <c r="P576" i="3" s="1"/>
  <c r="AK575" i="3"/>
  <c r="AC575" i="3"/>
  <c r="U575" i="3"/>
  <c r="Q575" i="3"/>
  <c r="P575" i="3" s="1"/>
  <c r="AK574" i="3"/>
  <c r="AC574" i="3"/>
  <c r="U574" i="3"/>
  <c r="Q574" i="3"/>
  <c r="P574" i="3" s="1"/>
  <c r="AK573" i="3"/>
  <c r="AC573" i="3"/>
  <c r="U573" i="3"/>
  <c r="Q573" i="3"/>
  <c r="P573" i="3" s="1"/>
  <c r="AK572" i="3"/>
  <c r="AC572" i="3"/>
  <c r="U572" i="3"/>
  <c r="Q572" i="3"/>
  <c r="P572" i="3" s="1"/>
  <c r="AK571" i="3"/>
  <c r="AC571" i="3"/>
  <c r="U571" i="3"/>
  <c r="Q571" i="3"/>
  <c r="P571" i="3" s="1"/>
  <c r="AK570" i="3"/>
  <c r="AC570" i="3"/>
  <c r="U570" i="3"/>
  <c r="Q570" i="3"/>
  <c r="P570" i="3" s="1"/>
  <c r="AK569" i="3"/>
  <c r="AC569" i="3"/>
  <c r="U569" i="3"/>
  <c r="Q569" i="3"/>
  <c r="P569" i="3" s="1"/>
  <c r="AK568" i="3"/>
  <c r="AC568" i="3"/>
  <c r="U568" i="3"/>
  <c r="Q568" i="3"/>
  <c r="P568" i="3" s="1"/>
  <c r="AK567" i="3"/>
  <c r="AC567" i="3"/>
  <c r="U567" i="3"/>
  <c r="Q567" i="3"/>
  <c r="P567" i="3" s="1"/>
  <c r="AK566" i="3"/>
  <c r="AC566" i="3"/>
  <c r="U566" i="3"/>
  <c r="Q566" i="3"/>
  <c r="P566" i="3" s="1"/>
  <c r="AK565" i="3"/>
  <c r="AC565" i="3"/>
  <c r="U565" i="3"/>
  <c r="Q565" i="3"/>
  <c r="P565" i="3" s="1"/>
  <c r="AK564" i="3"/>
  <c r="AC564" i="3"/>
  <c r="U564" i="3"/>
  <c r="Q564" i="3"/>
  <c r="P564" i="3"/>
  <c r="AK563" i="3"/>
  <c r="AC563" i="3"/>
  <c r="U563" i="3"/>
  <c r="Q563" i="3"/>
  <c r="P563" i="3" s="1"/>
  <c r="AK562" i="3"/>
  <c r="AC562" i="3"/>
  <c r="U562" i="3"/>
  <c r="Q562" i="3"/>
  <c r="P562" i="3" s="1"/>
  <c r="AK561" i="3"/>
  <c r="AC561" i="3"/>
  <c r="U561" i="3"/>
  <c r="Q561" i="3"/>
  <c r="P561" i="3" s="1"/>
  <c r="AK560" i="3"/>
  <c r="AC560" i="3"/>
  <c r="U560" i="3"/>
  <c r="Q560" i="3"/>
  <c r="P560" i="3" s="1"/>
  <c r="AK559" i="3"/>
  <c r="AC559" i="3"/>
  <c r="U559" i="3"/>
  <c r="Q559" i="3"/>
  <c r="P559" i="3" s="1"/>
  <c r="AK558" i="3"/>
  <c r="AC558" i="3"/>
  <c r="U558" i="3"/>
  <c r="Q558" i="3"/>
  <c r="P558" i="3" s="1"/>
  <c r="AH557" i="3"/>
  <c r="AG557" i="3"/>
  <c r="Z557" i="3"/>
  <c r="W557" i="3"/>
  <c r="AH556" i="3"/>
  <c r="AG556" i="3"/>
  <c r="Z556" i="3"/>
  <c r="W556" i="3"/>
  <c r="AH555" i="3"/>
  <c r="AG555" i="3"/>
  <c r="Z555" i="3"/>
  <c r="W555" i="3"/>
  <c r="AH554" i="3"/>
  <c r="AG554" i="3"/>
  <c r="Z554" i="3"/>
  <c r="W554" i="3"/>
  <c r="AH553" i="3"/>
  <c r="Z553" i="3"/>
  <c r="W553" i="3"/>
  <c r="AM584" i="3" l="1"/>
  <c r="AM591" i="3"/>
  <c r="AE598" i="3"/>
  <c r="AE597" i="3"/>
  <c r="AE587" i="3"/>
  <c r="AE596" i="3"/>
  <c r="AE592" i="3"/>
  <c r="AE593" i="3"/>
  <c r="AE589" i="3"/>
  <c r="AE595" i="3"/>
  <c r="AE584" i="3"/>
  <c r="AE603" i="3"/>
  <c r="AE605" i="3"/>
  <c r="AE588" i="3"/>
  <c r="AE599" i="3"/>
  <c r="AE585" i="3"/>
  <c r="AM582" i="3"/>
  <c r="AM597" i="3"/>
  <c r="AM603" i="3"/>
  <c r="AM599" i="3"/>
  <c r="AM605" i="3"/>
  <c r="AM590" i="3"/>
  <c r="AM592" i="3"/>
  <c r="AE580" i="3"/>
  <c r="AC553" i="3"/>
  <c r="AM585" i="3"/>
  <c r="AM581" i="3"/>
  <c r="AM604" i="3"/>
  <c r="AM579" i="3"/>
  <c r="AM601" i="3"/>
  <c r="AE604" i="3"/>
  <c r="AM602" i="3"/>
  <c r="AM600" i="3"/>
  <c r="AE581" i="3"/>
  <c r="AM583" i="3"/>
  <c r="AM589" i="3"/>
  <c r="AE602" i="3"/>
  <c r="AE590" i="3"/>
  <c r="AM586" i="3"/>
  <c r="AE601" i="3"/>
  <c r="AM607" i="3"/>
  <c r="AM596" i="3"/>
  <c r="AE583" i="3"/>
  <c r="AM580" i="3"/>
  <c r="AM608" i="3"/>
  <c r="AM588" i="3"/>
  <c r="AM594" i="3"/>
  <c r="AE600" i="3"/>
  <c r="AE586" i="3"/>
  <c r="AE607" i="3"/>
  <c r="AM595" i="3"/>
  <c r="AK554" i="3"/>
  <c r="AM554" i="3" s="1"/>
  <c r="AK557" i="3"/>
  <c r="AM557" i="3" s="1"/>
  <c r="AK555" i="3"/>
  <c r="AM555" i="3" s="1"/>
  <c r="AC556" i="3"/>
  <c r="AE556" i="3" s="1"/>
  <c r="AK553" i="3"/>
  <c r="AM553" i="3" s="1"/>
  <c r="AK556" i="3"/>
  <c r="AM556" i="3" s="1"/>
  <c r="AC554" i="3"/>
  <c r="AE554" i="3" s="1"/>
  <c r="AC557" i="3"/>
  <c r="AE557" i="3" s="1"/>
  <c r="AC555" i="3"/>
  <c r="AE555" i="3" s="1"/>
  <c r="AG497" i="3"/>
  <c r="Y497" i="3"/>
  <c r="W497" i="3"/>
  <c r="AH497" i="3" s="1"/>
  <c r="AJ497" i="3" s="1"/>
  <c r="U497" i="3"/>
  <c r="Q497" i="3"/>
  <c r="AG496" i="3"/>
  <c r="Y496" i="3"/>
  <c r="W496" i="3"/>
  <c r="AH496" i="3" s="1"/>
  <c r="AJ496" i="3" s="1"/>
  <c r="U496" i="3"/>
  <c r="Q496" i="3"/>
  <c r="AG495" i="3"/>
  <c r="Y495" i="3"/>
  <c r="W495" i="3"/>
  <c r="AH495" i="3" s="1"/>
  <c r="AJ495" i="3" s="1"/>
  <c r="U495" i="3"/>
  <c r="Q495" i="3"/>
  <c r="AG494" i="3"/>
  <c r="AE494" i="3"/>
  <c r="Y494" i="3"/>
  <c r="W494" i="3"/>
  <c r="AH494" i="3" s="1"/>
  <c r="AJ494" i="3" s="1"/>
  <c r="AL494" i="3" s="1"/>
  <c r="U494" i="3"/>
  <c r="AG493" i="3"/>
  <c r="AE493" i="3"/>
  <c r="Y493" i="3"/>
  <c r="W493" i="3"/>
  <c r="Z493" i="3" s="1"/>
  <c r="AB493" i="3" s="1"/>
  <c r="AD493" i="3" s="1"/>
  <c r="U493" i="3"/>
  <c r="AM565" i="3" l="1"/>
  <c r="AE564" i="3"/>
  <c r="AE560" i="3"/>
  <c r="AM564" i="3"/>
  <c r="AE573" i="3"/>
  <c r="AE562" i="3"/>
  <c r="AE561" i="3"/>
  <c r="AM569" i="3"/>
  <c r="AM570" i="3"/>
  <c r="AE558" i="3"/>
  <c r="AM576" i="3"/>
  <c r="AM567" i="3"/>
  <c r="AE553" i="3"/>
  <c r="AM573" i="3"/>
  <c r="AE570" i="3"/>
  <c r="AE568" i="3"/>
  <c r="AM572" i="3"/>
  <c r="AM577" i="3"/>
  <c r="AE571" i="3"/>
  <c r="AE565" i="3"/>
  <c r="AE575" i="3"/>
  <c r="AE567" i="3"/>
  <c r="AE572" i="3"/>
  <c r="AL497" i="3"/>
  <c r="AM566" i="3"/>
  <c r="AM562" i="3"/>
  <c r="AE569" i="3"/>
  <c r="AM574" i="3"/>
  <c r="AE577" i="3"/>
  <c r="AM568" i="3"/>
  <c r="AE566" i="3"/>
  <c r="AE574" i="3"/>
  <c r="AM559" i="3"/>
  <c r="AE576" i="3"/>
  <c r="AM561" i="3"/>
  <c r="AL495" i="3"/>
  <c r="AM563" i="3"/>
  <c r="AM571" i="3"/>
  <c r="AM575" i="3"/>
  <c r="AE559" i="3"/>
  <c r="AM558" i="3"/>
  <c r="AM560" i="3"/>
  <c r="AE563" i="3"/>
  <c r="AN494" i="3"/>
  <c r="AN496" i="3"/>
  <c r="AN497" i="3"/>
  <c r="AN495" i="3"/>
  <c r="X493" i="3"/>
  <c r="AN493" i="3"/>
  <c r="Z494" i="3"/>
  <c r="AB494" i="3" s="1"/>
  <c r="AD494" i="3" s="1"/>
  <c r="Z495" i="3"/>
  <c r="AB495" i="3" s="1"/>
  <c r="Z496" i="3"/>
  <c r="AB496" i="3" s="1"/>
  <c r="AH493" i="3"/>
  <c r="AJ493" i="3" s="1"/>
  <c r="AL493" i="3" s="1"/>
  <c r="Z497" i="3"/>
  <c r="AB497" i="3" s="1"/>
  <c r="AD495" i="3" l="1"/>
  <c r="AL496" i="3"/>
  <c r="AD497" i="3"/>
  <c r="AD496" i="3"/>
  <c r="X497" i="3"/>
  <c r="X496" i="3"/>
  <c r="X494" i="3"/>
  <c r="X495" i="3"/>
  <c r="AJ537" i="3"/>
  <c r="AG537" i="3"/>
  <c r="AJ536" i="3"/>
  <c r="AG536" i="3"/>
  <c r="AJ535" i="3"/>
  <c r="AG535" i="3"/>
  <c r="AJ534" i="3"/>
  <c r="AG534" i="3"/>
  <c r="AJ533" i="3"/>
  <c r="AG533" i="3"/>
  <c r="AJ532" i="3"/>
  <c r="AG532" i="3"/>
  <c r="AJ531" i="3"/>
  <c r="AG531" i="3"/>
  <c r="AJ530" i="3"/>
  <c r="AG530" i="3"/>
  <c r="AJ529" i="3"/>
  <c r="AG529" i="3"/>
  <c r="AJ528" i="3"/>
  <c r="AG528" i="3"/>
  <c r="AJ527" i="3"/>
  <c r="AG527" i="3"/>
  <c r="AJ526" i="3"/>
  <c r="AG526" i="3"/>
  <c r="AJ525" i="3"/>
  <c r="AG525" i="3"/>
  <c r="AJ524" i="3"/>
  <c r="AG524" i="3"/>
  <c r="AJ523" i="3"/>
  <c r="AG523" i="3"/>
  <c r="AJ522" i="3"/>
  <c r="AG522" i="3"/>
  <c r="AJ521" i="3"/>
  <c r="AG521" i="3"/>
  <c r="AJ520" i="3"/>
  <c r="AG520" i="3"/>
  <c r="AJ519" i="3"/>
  <c r="AG519" i="3"/>
  <c r="AJ518" i="3"/>
  <c r="AG518" i="3"/>
  <c r="AJ517" i="3"/>
  <c r="AG517" i="3"/>
  <c r="AJ516" i="3"/>
  <c r="AG516" i="3"/>
  <c r="AJ515" i="3"/>
  <c r="AG515" i="3"/>
  <c r="AJ514" i="3"/>
  <c r="AG514" i="3"/>
  <c r="AJ513" i="3"/>
  <c r="AL513" i="3" s="1"/>
  <c r="AG513" i="3"/>
  <c r="AJ512" i="3"/>
  <c r="AL512" i="3" s="1"/>
  <c r="AG512" i="3"/>
  <c r="AJ511" i="3"/>
  <c r="AL511" i="3" s="1"/>
  <c r="AG511" i="3"/>
  <c r="AJ510" i="3"/>
  <c r="AG510" i="3"/>
  <c r="AJ509" i="3"/>
  <c r="AG509" i="3"/>
  <c r="AJ508" i="3"/>
  <c r="AG508" i="3"/>
  <c r="AJ507" i="3"/>
  <c r="AL507" i="3" s="1"/>
  <c r="AG507" i="3"/>
  <c r="AJ506" i="3"/>
  <c r="AG506" i="3"/>
  <c r="AJ505" i="3"/>
  <c r="AG505" i="3"/>
  <c r="AJ504" i="3"/>
  <c r="AG504" i="3"/>
  <c r="AJ503" i="3"/>
  <c r="AG503" i="3"/>
  <c r="AJ502" i="3"/>
  <c r="AG502" i="3"/>
  <c r="AJ501" i="3"/>
  <c r="AG501" i="3"/>
  <c r="AJ500" i="3"/>
  <c r="AG500" i="3"/>
  <c r="AJ499" i="3"/>
  <c r="AL499" i="3" s="1"/>
  <c r="AG499" i="3"/>
  <c r="AJ498" i="3"/>
  <c r="AL498" i="3" s="1"/>
  <c r="AG498" i="3"/>
  <c r="AB537" i="3"/>
  <c r="Y537" i="3"/>
  <c r="W537" i="3"/>
  <c r="AK537" i="3" s="1"/>
  <c r="U537" i="3"/>
  <c r="AB536" i="3"/>
  <c r="Y536" i="3"/>
  <c r="W536" i="3"/>
  <c r="AC536" i="3" s="1"/>
  <c r="U536" i="3"/>
  <c r="AB535" i="3"/>
  <c r="Y535" i="3"/>
  <c r="W535" i="3"/>
  <c r="AC535" i="3" s="1"/>
  <c r="U535" i="3"/>
  <c r="AB534" i="3"/>
  <c r="Y534" i="3"/>
  <c r="W534" i="3"/>
  <c r="AK534" i="3" s="1"/>
  <c r="U534" i="3"/>
  <c r="AB533" i="3"/>
  <c r="Y533" i="3"/>
  <c r="W533" i="3"/>
  <c r="AC533" i="3" s="1"/>
  <c r="U533" i="3"/>
  <c r="AB532" i="3"/>
  <c r="Y532" i="3"/>
  <c r="W532" i="3"/>
  <c r="AC532" i="3" s="1"/>
  <c r="U532" i="3"/>
  <c r="AB531" i="3"/>
  <c r="Y531" i="3"/>
  <c r="W531" i="3"/>
  <c r="AK531" i="3" s="1"/>
  <c r="U531" i="3"/>
  <c r="AB530" i="3"/>
  <c r="Y530" i="3"/>
  <c r="W530" i="3"/>
  <c r="AC530" i="3" s="1"/>
  <c r="U530" i="3"/>
  <c r="AB529" i="3"/>
  <c r="Y529" i="3"/>
  <c r="W529" i="3"/>
  <c r="AC529" i="3" s="1"/>
  <c r="U529" i="3"/>
  <c r="AB528" i="3"/>
  <c r="Y528" i="3"/>
  <c r="W528" i="3"/>
  <c r="AK528" i="3" s="1"/>
  <c r="U528" i="3"/>
  <c r="AB527" i="3"/>
  <c r="Y527" i="3"/>
  <c r="W527" i="3"/>
  <c r="AC527" i="3" s="1"/>
  <c r="U527" i="3"/>
  <c r="AB526" i="3"/>
  <c r="Y526" i="3"/>
  <c r="W526" i="3"/>
  <c r="AC526" i="3" s="1"/>
  <c r="U526" i="3"/>
  <c r="AB525" i="3"/>
  <c r="Y525" i="3"/>
  <c r="W525" i="3"/>
  <c r="AK525" i="3" s="1"/>
  <c r="U525" i="3"/>
  <c r="AB524" i="3"/>
  <c r="Y524" i="3"/>
  <c r="W524" i="3"/>
  <c r="AC524" i="3" s="1"/>
  <c r="U524" i="3"/>
  <c r="AB523" i="3"/>
  <c r="Y523" i="3"/>
  <c r="W523" i="3"/>
  <c r="AC523" i="3" s="1"/>
  <c r="U523" i="3"/>
  <c r="AB522" i="3"/>
  <c r="Y522" i="3"/>
  <c r="W522" i="3"/>
  <c r="AC522" i="3" s="1"/>
  <c r="U522" i="3"/>
  <c r="AB521" i="3"/>
  <c r="Y521" i="3"/>
  <c r="W521" i="3"/>
  <c r="AC521" i="3" s="1"/>
  <c r="U521" i="3"/>
  <c r="AB520" i="3"/>
  <c r="Y520" i="3"/>
  <c r="W520" i="3"/>
  <c r="AC520" i="3" s="1"/>
  <c r="U520" i="3"/>
  <c r="AB519" i="3"/>
  <c r="Y519" i="3"/>
  <c r="W519" i="3"/>
  <c r="AK519" i="3" s="1"/>
  <c r="U519" i="3"/>
  <c r="AB518" i="3"/>
  <c r="Y518" i="3"/>
  <c r="W518" i="3"/>
  <c r="AC518" i="3" s="1"/>
  <c r="U518" i="3"/>
  <c r="AB517" i="3"/>
  <c r="Y517" i="3"/>
  <c r="W517" i="3"/>
  <c r="AC517" i="3" s="1"/>
  <c r="U517" i="3"/>
  <c r="AB516" i="3"/>
  <c r="Y516" i="3"/>
  <c r="W516" i="3"/>
  <c r="AK516" i="3" s="1"/>
  <c r="U516" i="3"/>
  <c r="AB515" i="3"/>
  <c r="Y515" i="3"/>
  <c r="W515" i="3"/>
  <c r="AC515" i="3" s="1"/>
  <c r="U515" i="3"/>
  <c r="AB514" i="3"/>
  <c r="Y514" i="3"/>
  <c r="W514" i="3"/>
  <c r="AC514" i="3" s="1"/>
  <c r="U514" i="3"/>
  <c r="AB513" i="3"/>
  <c r="AD513" i="3" s="1"/>
  <c r="Y513" i="3"/>
  <c r="W513" i="3"/>
  <c r="AC513" i="3" s="1"/>
  <c r="AE513" i="3" s="1"/>
  <c r="U513" i="3"/>
  <c r="AB512" i="3"/>
  <c r="AD512" i="3" s="1"/>
  <c r="Y512" i="3"/>
  <c r="W512" i="3"/>
  <c r="AC512" i="3" s="1"/>
  <c r="AE512" i="3" s="1"/>
  <c r="U512" i="3"/>
  <c r="AB511" i="3"/>
  <c r="AD511" i="3" s="1"/>
  <c r="Y511" i="3"/>
  <c r="W511" i="3"/>
  <c r="AC511" i="3" s="1"/>
  <c r="AE511" i="3" s="1"/>
  <c r="U511" i="3"/>
  <c r="AB510" i="3"/>
  <c r="Y510" i="3"/>
  <c r="W510" i="3"/>
  <c r="AC510" i="3" s="1"/>
  <c r="U510" i="3"/>
  <c r="AB509" i="3"/>
  <c r="Y509" i="3"/>
  <c r="AN509" i="3" s="1"/>
  <c r="W509" i="3"/>
  <c r="AC509" i="3" s="1"/>
  <c r="U509" i="3"/>
  <c r="AB508" i="3"/>
  <c r="Y508" i="3"/>
  <c r="W508" i="3"/>
  <c r="AC508" i="3" s="1"/>
  <c r="U508" i="3"/>
  <c r="AB507" i="3"/>
  <c r="Y507" i="3"/>
  <c r="W507" i="3"/>
  <c r="AC507" i="3" s="1"/>
  <c r="U507" i="3"/>
  <c r="AB506" i="3"/>
  <c r="Y506" i="3"/>
  <c r="W506" i="3"/>
  <c r="AC506" i="3" s="1"/>
  <c r="U506" i="3"/>
  <c r="AB505" i="3"/>
  <c r="Y505" i="3"/>
  <c r="W505" i="3"/>
  <c r="AC505" i="3" s="1"/>
  <c r="U505" i="3"/>
  <c r="AB504" i="3"/>
  <c r="Y504" i="3"/>
  <c r="W504" i="3"/>
  <c r="AC504" i="3" s="1"/>
  <c r="U504" i="3"/>
  <c r="AB503" i="3"/>
  <c r="Y503" i="3"/>
  <c r="W503" i="3"/>
  <c r="AC503" i="3" s="1"/>
  <c r="U503" i="3"/>
  <c r="AB502" i="3"/>
  <c r="Y502" i="3"/>
  <c r="W502" i="3"/>
  <c r="AC502" i="3" s="1"/>
  <c r="U502" i="3"/>
  <c r="AB501" i="3"/>
  <c r="Y501" i="3"/>
  <c r="W501" i="3"/>
  <c r="AK501" i="3" s="1"/>
  <c r="U501" i="3"/>
  <c r="AB500" i="3"/>
  <c r="Y500" i="3"/>
  <c r="W500" i="3"/>
  <c r="AC500" i="3" s="1"/>
  <c r="U500" i="3"/>
  <c r="AB499" i="3"/>
  <c r="AD499" i="3" s="1"/>
  <c r="Y499" i="3"/>
  <c r="W499" i="3"/>
  <c r="AC499" i="3" s="1"/>
  <c r="AE499" i="3" s="1"/>
  <c r="U499" i="3"/>
  <c r="AB498" i="3"/>
  <c r="AD498" i="3" s="1"/>
  <c r="Y498" i="3"/>
  <c r="W498" i="3"/>
  <c r="AK498" i="3" s="1"/>
  <c r="AM498" i="3" s="1"/>
  <c r="U498" i="3"/>
  <c r="AL503" i="3" l="1"/>
  <c r="AN507" i="3"/>
  <c r="AC519" i="3"/>
  <c r="AN526" i="3"/>
  <c r="AL524" i="3"/>
  <c r="AN501" i="3"/>
  <c r="AN502" i="3"/>
  <c r="AN531" i="3"/>
  <c r="AD504" i="3"/>
  <c r="AE522" i="3"/>
  <c r="AL502" i="3"/>
  <c r="AD501" i="3"/>
  <c r="AD516" i="3"/>
  <c r="AN519" i="3"/>
  <c r="AC516" i="3"/>
  <c r="AE516" i="3" s="1"/>
  <c r="AL508" i="3"/>
  <c r="AL504" i="3"/>
  <c r="AL535" i="3"/>
  <c r="AD519" i="3"/>
  <c r="AL519" i="3"/>
  <c r="AN525" i="3"/>
  <c r="AL530" i="3"/>
  <c r="AE514" i="3"/>
  <c r="AE519" i="3"/>
  <c r="AD522" i="3"/>
  <c r="AD525" i="3"/>
  <c r="AD528" i="3"/>
  <c r="AD531" i="3"/>
  <c r="AL525" i="3"/>
  <c r="AL536" i="3"/>
  <c r="AE517" i="3"/>
  <c r="AC531" i="3"/>
  <c r="AE531" i="3" s="1"/>
  <c r="AD534" i="3"/>
  <c r="AD537" i="3"/>
  <c r="AN503" i="3"/>
  <c r="AL514" i="3"/>
  <c r="AL531" i="3"/>
  <c r="AN537" i="3"/>
  <c r="AD502" i="3"/>
  <c r="AD514" i="3"/>
  <c r="AE520" i="3"/>
  <c r="AE526" i="3"/>
  <c r="AE529" i="3"/>
  <c r="AN515" i="3"/>
  <c r="AL520" i="3"/>
  <c r="AL526" i="3"/>
  <c r="AL537" i="3"/>
  <c r="AE523" i="3"/>
  <c r="AD517" i="3"/>
  <c r="AE532" i="3"/>
  <c r="AE535" i="3"/>
  <c r="AL509" i="3"/>
  <c r="AL515" i="3"/>
  <c r="AN527" i="3"/>
  <c r="AN532" i="3"/>
  <c r="AD507" i="3"/>
  <c r="AE515" i="3"/>
  <c r="AD520" i="3"/>
  <c r="AD523" i="3"/>
  <c r="AD526" i="3"/>
  <c r="AD529" i="3"/>
  <c r="AL521" i="3"/>
  <c r="AL527" i="3"/>
  <c r="AL532" i="3"/>
  <c r="AE518" i="3"/>
  <c r="AD532" i="3"/>
  <c r="AD535" i="3"/>
  <c r="AL510" i="3"/>
  <c r="AL516" i="3"/>
  <c r="AD508" i="3"/>
  <c r="AD503" i="3"/>
  <c r="AD509" i="3"/>
  <c r="AD515" i="3"/>
  <c r="AE521" i="3"/>
  <c r="AE524" i="3"/>
  <c r="AE527" i="3"/>
  <c r="AE530" i="3"/>
  <c r="AL505" i="3"/>
  <c r="AL522" i="3"/>
  <c r="AL528" i="3"/>
  <c r="AL533" i="3"/>
  <c r="AD510" i="3"/>
  <c r="AD505" i="3"/>
  <c r="AD506" i="3"/>
  <c r="AD518" i="3"/>
  <c r="AE533" i="3"/>
  <c r="AE536" i="3"/>
  <c r="AL500" i="3"/>
  <c r="AN506" i="3"/>
  <c r="AL517" i="3"/>
  <c r="AD521" i="3"/>
  <c r="AD524" i="3"/>
  <c r="AD527" i="3"/>
  <c r="AD530" i="3"/>
  <c r="AL506" i="3"/>
  <c r="AL523" i="3"/>
  <c r="AL529" i="3"/>
  <c r="AL534" i="3"/>
  <c r="AD500" i="3"/>
  <c r="AD533" i="3"/>
  <c r="AD536" i="3"/>
  <c r="AL501" i="3"/>
  <c r="AL518" i="3"/>
  <c r="AK529" i="3"/>
  <c r="AK511" i="3"/>
  <c r="AM511" i="3" s="1"/>
  <c r="AC537" i="3"/>
  <c r="AE537" i="3" s="1"/>
  <c r="AN508" i="3"/>
  <c r="AN513" i="3"/>
  <c r="AN518" i="3"/>
  <c r="AN498" i="3"/>
  <c r="AK513" i="3"/>
  <c r="AM513" i="3" s="1"/>
  <c r="AK518" i="3"/>
  <c r="AN514" i="3"/>
  <c r="AN533" i="3"/>
  <c r="AK524" i="3"/>
  <c r="AC501" i="3"/>
  <c r="AN516" i="3"/>
  <c r="AN535" i="3"/>
  <c r="AN520" i="3"/>
  <c r="AN530" i="3"/>
  <c r="AN521" i="3"/>
  <c r="AK530" i="3"/>
  <c r="AK522" i="3"/>
  <c r="X505" i="3"/>
  <c r="X519" i="3"/>
  <c r="X530" i="3"/>
  <c r="AK499" i="3"/>
  <c r="AM499" i="3" s="1"/>
  <c r="AK506" i="3"/>
  <c r="AK509" i="3"/>
  <c r="AN523" i="3"/>
  <c r="AK526" i="3"/>
  <c r="AK536" i="3"/>
  <c r="X508" i="3"/>
  <c r="X533" i="3"/>
  <c r="X511" i="3"/>
  <c r="X525" i="3"/>
  <c r="X536" i="3"/>
  <c r="AK503" i="3"/>
  <c r="AN510" i="3"/>
  <c r="AN517" i="3"/>
  <c r="AK523" i="3"/>
  <c r="AK533" i="3"/>
  <c r="X522" i="3"/>
  <c r="AN500" i="3"/>
  <c r="X503" i="3"/>
  <c r="X514" i="3"/>
  <c r="AC525" i="3"/>
  <c r="AE525" i="3" s="1"/>
  <c r="X528" i="3"/>
  <c r="AK500" i="3"/>
  <c r="AK520" i="3"/>
  <c r="AN524" i="3"/>
  <c r="X516" i="3"/>
  <c r="X500" i="3"/>
  <c r="X506" i="3"/>
  <c r="X517" i="3"/>
  <c r="AC528" i="3"/>
  <c r="AE528" i="3" s="1"/>
  <c r="X531" i="3"/>
  <c r="AN504" i="3"/>
  <c r="AK507" i="3"/>
  <c r="AK510" i="3"/>
  <c r="AK517" i="3"/>
  <c r="AK527" i="3"/>
  <c r="AN534" i="3"/>
  <c r="X527" i="3"/>
  <c r="X498" i="3"/>
  <c r="X509" i="3"/>
  <c r="AC498" i="3"/>
  <c r="AE509" i="3" s="1"/>
  <c r="X501" i="3"/>
  <c r="X512" i="3"/>
  <c r="X523" i="3"/>
  <c r="AC534" i="3"/>
  <c r="AE534" i="3" s="1"/>
  <c r="X537" i="3"/>
  <c r="AK504" i="3"/>
  <c r="AN528" i="3"/>
  <c r="X520" i="3"/>
  <c r="X507" i="3"/>
  <c r="X518" i="3"/>
  <c r="X529" i="3"/>
  <c r="AK508" i="3"/>
  <c r="AM508" i="3" s="1"/>
  <c r="AN512" i="3"/>
  <c r="AN511" i="3"/>
  <c r="X515" i="3"/>
  <c r="AN505" i="3"/>
  <c r="X510" i="3"/>
  <c r="X521" i="3"/>
  <c r="X532" i="3"/>
  <c r="AK505" i="3"/>
  <c r="AM505" i="3" s="1"/>
  <c r="AK515" i="3"/>
  <c r="AN522" i="3"/>
  <c r="AN529" i="3"/>
  <c r="AK535" i="3"/>
  <c r="X502" i="3"/>
  <c r="X534" i="3"/>
  <c r="AK514" i="3"/>
  <c r="X504" i="3"/>
  <c r="X526" i="3"/>
  <c r="AK521" i="3"/>
  <c r="X499" i="3"/>
  <c r="X513" i="3"/>
  <c r="X524" i="3"/>
  <c r="X535" i="3"/>
  <c r="AN499" i="3"/>
  <c r="AK502" i="3"/>
  <c r="AM502" i="3" s="1"/>
  <c r="AK512" i="3"/>
  <c r="AM512" i="3" s="1"/>
  <c r="AK532" i="3"/>
  <c r="AN536" i="3"/>
  <c r="AJ372" i="3"/>
  <c r="AG372" i="3"/>
  <c r="AB372" i="3"/>
  <c r="Y372" i="3"/>
  <c r="W372" i="3"/>
  <c r="AK372" i="3" s="1"/>
  <c r="U372" i="3"/>
  <c r="Q372" i="3"/>
  <c r="AJ371" i="3"/>
  <c r="AG371" i="3"/>
  <c r="AB371" i="3"/>
  <c r="Y371" i="3"/>
  <c r="W371" i="3"/>
  <c r="AK371" i="3" s="1"/>
  <c r="U371" i="3"/>
  <c r="Q371" i="3"/>
  <c r="AJ370" i="3"/>
  <c r="AG370" i="3"/>
  <c r="AB370" i="3"/>
  <c r="Y370" i="3"/>
  <c r="W370" i="3"/>
  <c r="AK370" i="3" s="1"/>
  <c r="U370" i="3"/>
  <c r="Q370" i="3"/>
  <c r="AJ369" i="3"/>
  <c r="AG369" i="3"/>
  <c r="AB369" i="3"/>
  <c r="Y369" i="3"/>
  <c r="W369" i="3"/>
  <c r="AC369" i="3" s="1"/>
  <c r="U369" i="3"/>
  <c r="Q369" i="3"/>
  <c r="AJ368" i="3"/>
  <c r="AG368" i="3"/>
  <c r="AB368" i="3"/>
  <c r="Y368" i="3"/>
  <c r="W368" i="3"/>
  <c r="AK368" i="3" s="1"/>
  <c r="U368" i="3"/>
  <c r="Q368" i="3"/>
  <c r="AJ367" i="3"/>
  <c r="AG367" i="3"/>
  <c r="AB367" i="3"/>
  <c r="Y367" i="3"/>
  <c r="W367" i="3"/>
  <c r="AK367" i="3" s="1"/>
  <c r="U367" i="3"/>
  <c r="Q367" i="3"/>
  <c r="AJ366" i="3"/>
  <c r="AG366" i="3"/>
  <c r="AB366" i="3"/>
  <c r="X366" i="3" s="1"/>
  <c r="Y366" i="3"/>
  <c r="W366" i="3"/>
  <c r="AK366" i="3" s="1"/>
  <c r="U366" i="3"/>
  <c r="Q366" i="3"/>
  <c r="AJ365" i="3"/>
  <c r="AG365" i="3"/>
  <c r="AB365" i="3"/>
  <c r="Y365" i="3"/>
  <c r="W365" i="3"/>
  <c r="AC365" i="3" s="1"/>
  <c r="U365" i="3"/>
  <c r="Q365" i="3"/>
  <c r="AJ364" i="3"/>
  <c r="AG364" i="3"/>
  <c r="AB364" i="3"/>
  <c r="Y364" i="3"/>
  <c r="W364" i="3"/>
  <c r="AK364" i="3" s="1"/>
  <c r="U364" i="3"/>
  <c r="AJ363" i="3"/>
  <c r="AG363" i="3"/>
  <c r="AB363" i="3"/>
  <c r="Y363" i="3"/>
  <c r="W363" i="3"/>
  <c r="AK363" i="3" s="1"/>
  <c r="U363" i="3"/>
  <c r="AJ362" i="3"/>
  <c r="AG362" i="3"/>
  <c r="AB362" i="3"/>
  <c r="Y362" i="3"/>
  <c r="W362" i="3"/>
  <c r="AK362" i="3" s="1"/>
  <c r="U362" i="3"/>
  <c r="AJ361" i="3"/>
  <c r="AG361" i="3"/>
  <c r="AB361" i="3"/>
  <c r="Y361" i="3"/>
  <c r="W361" i="3"/>
  <c r="AK361" i="3" s="1"/>
  <c r="U361" i="3"/>
  <c r="AJ360" i="3"/>
  <c r="AG360" i="3"/>
  <c r="AB360" i="3"/>
  <c r="Y360" i="3"/>
  <c r="W360" i="3"/>
  <c r="AK360" i="3" s="1"/>
  <c r="U360" i="3"/>
  <c r="AJ359" i="3"/>
  <c r="AG359" i="3"/>
  <c r="AB359" i="3"/>
  <c r="Y359" i="3"/>
  <c r="W359" i="3"/>
  <c r="AK359" i="3" s="1"/>
  <c r="U359" i="3"/>
  <c r="AJ358" i="3"/>
  <c r="AG358" i="3"/>
  <c r="AB358" i="3"/>
  <c r="Y358" i="3"/>
  <c r="W358" i="3"/>
  <c r="AK358" i="3" s="1"/>
  <c r="U358" i="3"/>
  <c r="AJ357" i="3"/>
  <c r="AG357" i="3"/>
  <c r="AB357" i="3"/>
  <c r="Y357" i="3"/>
  <c r="W357" i="3"/>
  <c r="AK357" i="3" s="1"/>
  <c r="U357" i="3"/>
  <c r="AJ356" i="3"/>
  <c r="AG356" i="3"/>
  <c r="AB356" i="3"/>
  <c r="Y356" i="3"/>
  <c r="W356" i="3"/>
  <c r="AK356" i="3" s="1"/>
  <c r="U356" i="3"/>
  <c r="AJ355" i="3"/>
  <c r="AG355" i="3"/>
  <c r="AB355" i="3"/>
  <c r="Y355" i="3"/>
  <c r="W355" i="3"/>
  <c r="AK355" i="3" s="1"/>
  <c r="U355" i="3"/>
  <c r="AJ354" i="3"/>
  <c r="AG354" i="3"/>
  <c r="AB354" i="3"/>
  <c r="Y354" i="3"/>
  <c r="W354" i="3"/>
  <c r="AK354" i="3" s="1"/>
  <c r="U354" i="3"/>
  <c r="AJ353" i="3"/>
  <c r="AG353" i="3"/>
  <c r="AB353" i="3"/>
  <c r="Y353" i="3"/>
  <c r="W353" i="3"/>
  <c r="AK353" i="3" s="1"/>
  <c r="U353" i="3"/>
  <c r="AJ352" i="3"/>
  <c r="AG352" i="3"/>
  <c r="AB352" i="3"/>
  <c r="Y352" i="3"/>
  <c r="W352" i="3"/>
  <c r="AK352" i="3" s="1"/>
  <c r="U352" i="3"/>
  <c r="AJ351" i="3"/>
  <c r="AG351" i="3"/>
  <c r="AB351" i="3"/>
  <c r="Y351" i="3"/>
  <c r="W351" i="3"/>
  <c r="AK351" i="3" s="1"/>
  <c r="U351" i="3"/>
  <c r="AJ350" i="3"/>
  <c r="AL350" i="3" s="1"/>
  <c r="AG350" i="3"/>
  <c r="AB350" i="3"/>
  <c r="AD350" i="3" s="1"/>
  <c r="Y350" i="3"/>
  <c r="W350" i="3"/>
  <c r="AK350" i="3" s="1"/>
  <c r="AM350" i="3" s="1"/>
  <c r="U350" i="3"/>
  <c r="AJ349" i="3"/>
  <c r="AL349" i="3" s="1"/>
  <c r="AG349" i="3"/>
  <c r="AB349" i="3"/>
  <c r="AD349" i="3" s="1"/>
  <c r="Y349" i="3"/>
  <c r="W349" i="3"/>
  <c r="AK349" i="3" s="1"/>
  <c r="AM349" i="3" s="1"/>
  <c r="U349" i="3"/>
  <c r="AJ348" i="3"/>
  <c r="AL348" i="3" s="1"/>
  <c r="AG348" i="3"/>
  <c r="AB348" i="3"/>
  <c r="AD348" i="3" s="1"/>
  <c r="Y348" i="3"/>
  <c r="W348" i="3"/>
  <c r="AK348" i="3" s="1"/>
  <c r="AM348" i="3" s="1"/>
  <c r="U348" i="3"/>
  <c r="AM509" i="3" l="1"/>
  <c r="AM506" i="3"/>
  <c r="AM535" i="3"/>
  <c r="AM515" i="3"/>
  <c r="AM504" i="3"/>
  <c r="AM526" i="3"/>
  <c r="AN368" i="3"/>
  <c r="AM533" i="3"/>
  <c r="AM523" i="3"/>
  <c r="AD359" i="3"/>
  <c r="AN359" i="3"/>
  <c r="AM531" i="3"/>
  <c r="AM521" i="3"/>
  <c r="AL351" i="3"/>
  <c r="AL353" i="3"/>
  <c r="AL355" i="3"/>
  <c r="AL357" i="3"/>
  <c r="AD361" i="3"/>
  <c r="AD363" i="3"/>
  <c r="AL366" i="3"/>
  <c r="AD368" i="3"/>
  <c r="AL371" i="3"/>
  <c r="AL359" i="3"/>
  <c r="AN363" i="3"/>
  <c r="AD365" i="3"/>
  <c r="AM370" i="3"/>
  <c r="AM358" i="3"/>
  <c r="AL361" i="3"/>
  <c r="AL363" i="3"/>
  <c r="AL368" i="3"/>
  <c r="AE501" i="3"/>
  <c r="AM529" i="3"/>
  <c r="AM360" i="3"/>
  <c r="AL365" i="3"/>
  <c r="AM367" i="3"/>
  <c r="X370" i="3"/>
  <c r="AD370" i="3"/>
  <c r="AM372" i="3"/>
  <c r="AM524" i="3"/>
  <c r="AE500" i="3"/>
  <c r="AC348" i="3"/>
  <c r="AE348" i="3" s="1"/>
  <c r="AD352" i="3"/>
  <c r="AD354" i="3"/>
  <c r="AD356" i="3"/>
  <c r="AD358" i="3"/>
  <c r="AM362" i="3"/>
  <c r="AM364" i="3"/>
  <c r="AK365" i="3"/>
  <c r="AM365" i="3" s="1"/>
  <c r="AN370" i="3"/>
  <c r="AM527" i="3"/>
  <c r="AM520" i="3"/>
  <c r="AM503" i="3"/>
  <c r="AE506" i="3"/>
  <c r="AC358" i="3"/>
  <c r="AD367" i="3"/>
  <c r="AL370" i="3"/>
  <c r="AD372" i="3"/>
  <c r="AM517" i="3"/>
  <c r="AM500" i="3"/>
  <c r="AE505" i="3"/>
  <c r="AL352" i="3"/>
  <c r="AL354" i="3"/>
  <c r="AL356" i="3"/>
  <c r="AC360" i="3"/>
  <c r="AD362" i="3"/>
  <c r="AD364" i="3"/>
  <c r="AM510" i="3"/>
  <c r="AM518" i="3"/>
  <c r="AM525" i="3"/>
  <c r="AM528" i="3"/>
  <c r="AM352" i="3"/>
  <c r="AL358" i="3"/>
  <c r="AN364" i="3"/>
  <c r="AM366" i="3"/>
  <c r="AL367" i="3"/>
  <c r="AD369" i="3"/>
  <c r="AL372" i="3"/>
  <c r="AM507" i="3"/>
  <c r="AM522" i="3"/>
  <c r="AE507" i="3"/>
  <c r="AM516" i="3"/>
  <c r="AE503" i="3"/>
  <c r="AM537" i="3"/>
  <c r="AM356" i="3"/>
  <c r="AM351" i="3"/>
  <c r="AM355" i="3"/>
  <c r="AL360" i="3"/>
  <c r="AL362" i="3"/>
  <c r="AL364" i="3"/>
  <c r="AM371" i="3"/>
  <c r="AM514" i="3"/>
  <c r="AM530" i="3"/>
  <c r="AM501" i="3"/>
  <c r="AE510" i="3"/>
  <c r="AM534" i="3"/>
  <c r="AM354" i="3"/>
  <c r="AM353" i="3"/>
  <c r="AM357" i="3"/>
  <c r="AM359" i="3"/>
  <c r="AL369" i="3"/>
  <c r="AM532" i="3"/>
  <c r="AE504" i="3"/>
  <c r="AE502" i="3"/>
  <c r="AM519" i="3"/>
  <c r="AD360" i="3"/>
  <c r="AD351" i="3"/>
  <c r="AD353" i="3"/>
  <c r="AD355" i="3"/>
  <c r="AD357" i="3"/>
  <c r="AM361" i="3"/>
  <c r="AM363" i="3"/>
  <c r="AD366" i="3"/>
  <c r="AM368" i="3"/>
  <c r="AK369" i="3"/>
  <c r="AM369" i="3" s="1"/>
  <c r="X371" i="3"/>
  <c r="AD371" i="3"/>
  <c r="AM536" i="3"/>
  <c r="AE508" i="3"/>
  <c r="AN358" i="3"/>
  <c r="AN351" i="3"/>
  <c r="AC353" i="3"/>
  <c r="AN353" i="3"/>
  <c r="AN369" i="3"/>
  <c r="AN372" i="3"/>
  <c r="AC359" i="3"/>
  <c r="AC366" i="3"/>
  <c r="AN365" i="3"/>
  <c r="AN352" i="3"/>
  <c r="X353" i="3"/>
  <c r="X365" i="3"/>
  <c r="AN348" i="3"/>
  <c r="AC355" i="3"/>
  <c r="AN360" i="3"/>
  <c r="X362" i="3"/>
  <c r="X372" i="3"/>
  <c r="X355" i="3"/>
  <c r="AC350" i="3"/>
  <c r="AE350" i="3" s="1"/>
  <c r="AN355" i="3"/>
  <c r="X357" i="3"/>
  <c r="AC362" i="3"/>
  <c r="X368" i="3"/>
  <c r="AC372" i="3"/>
  <c r="AE372" i="3" s="1"/>
  <c r="X350" i="3"/>
  <c r="AN350" i="3"/>
  <c r="X352" i="3"/>
  <c r="AC357" i="3"/>
  <c r="AN362" i="3"/>
  <c r="X364" i="3"/>
  <c r="X360" i="3"/>
  <c r="AC352" i="3"/>
  <c r="AN357" i="3"/>
  <c r="X359" i="3"/>
  <c r="AC364" i="3"/>
  <c r="AE498" i="3"/>
  <c r="X354" i="3"/>
  <c r="X367" i="3"/>
  <c r="X349" i="3"/>
  <c r="AC354" i="3"/>
  <c r="X361" i="3"/>
  <c r="AC367" i="3"/>
  <c r="AC371" i="3"/>
  <c r="AC349" i="3"/>
  <c r="AE349" i="3" s="1"/>
  <c r="AN354" i="3"/>
  <c r="X356" i="3"/>
  <c r="AC361" i="3"/>
  <c r="AN367" i="3"/>
  <c r="AN371" i="3"/>
  <c r="AN349" i="3"/>
  <c r="X351" i="3"/>
  <c r="AC356" i="3"/>
  <c r="AN361" i="3"/>
  <c r="X363" i="3"/>
  <c r="AN366" i="3"/>
  <c r="X369" i="3"/>
  <c r="X348" i="3"/>
  <c r="AC351" i="3"/>
  <c r="AN356" i="3"/>
  <c r="X358" i="3"/>
  <c r="AC363" i="3"/>
  <c r="AE363" i="3" s="1"/>
  <c r="AC368" i="3"/>
  <c r="AC370" i="3"/>
  <c r="AE370" i="3" l="1"/>
  <c r="AE353" i="3"/>
  <c r="AE361" i="3"/>
  <c r="AE364" i="3"/>
  <c r="AE362" i="3"/>
  <c r="AE351" i="3"/>
  <c r="AE369" i="3"/>
  <c r="AE365" i="3"/>
  <c r="AE371" i="3"/>
  <c r="AE359" i="3"/>
  <c r="AE352" i="3"/>
  <c r="AE366" i="3"/>
  <c r="AE358" i="3"/>
  <c r="AE367" i="3"/>
  <c r="AE360" i="3"/>
  <c r="AE356" i="3"/>
  <c r="AE354" i="3"/>
  <c r="AE357" i="3"/>
  <c r="AE368" i="3"/>
  <c r="AE355" i="3"/>
  <c r="AG347" i="3"/>
  <c r="AA347" i="3"/>
  <c r="Y347" i="3" s="1"/>
  <c r="W347" i="3"/>
  <c r="AH347" i="3" s="1"/>
  <c r="AJ347" i="3" s="1"/>
  <c r="AL347" i="3" s="1"/>
  <c r="U347" i="3"/>
  <c r="AG346" i="3"/>
  <c r="AA346" i="3"/>
  <c r="Y346" i="3" s="1"/>
  <c r="W346" i="3"/>
  <c r="Z346" i="3" s="1"/>
  <c r="AB346" i="3" s="1"/>
  <c r="AD346" i="3" s="1"/>
  <c r="U346" i="3"/>
  <c r="AG345" i="3"/>
  <c r="AA345" i="3"/>
  <c r="Y345" i="3" s="1"/>
  <c r="W345" i="3"/>
  <c r="Z345" i="3" s="1"/>
  <c r="AB345" i="3" s="1"/>
  <c r="AD345" i="3" s="1"/>
  <c r="U345" i="3"/>
  <c r="AG344" i="3"/>
  <c r="AA344" i="3"/>
  <c r="Y344" i="3" s="1"/>
  <c r="W344" i="3"/>
  <c r="AH344" i="3" s="1"/>
  <c r="AJ344" i="3" s="1"/>
  <c r="AL344" i="3" s="1"/>
  <c r="U344" i="3"/>
  <c r="AG343" i="3"/>
  <c r="AA343" i="3"/>
  <c r="Y343" i="3" s="1"/>
  <c r="W343" i="3"/>
  <c r="AH343" i="3" s="1"/>
  <c r="AJ343" i="3" s="1"/>
  <c r="AL343" i="3" s="1"/>
  <c r="U343" i="3"/>
  <c r="AG342" i="3"/>
  <c r="AE342" i="3"/>
  <c r="Y342" i="3"/>
  <c r="W342" i="3"/>
  <c r="Z342" i="3" s="1"/>
  <c r="U342" i="3"/>
  <c r="AN346" i="3" l="1"/>
  <c r="AN344" i="3"/>
  <c r="AN342" i="3"/>
  <c r="AN347" i="3"/>
  <c r="AN345" i="3"/>
  <c r="X345" i="3"/>
  <c r="Z343" i="3"/>
  <c r="AB343" i="3" s="1"/>
  <c r="AD343" i="3" s="1"/>
  <c r="AN343" i="3"/>
  <c r="X346" i="3"/>
  <c r="Z344" i="3"/>
  <c r="AB344" i="3" s="1"/>
  <c r="AD344" i="3" s="1"/>
  <c r="AH342" i="3"/>
  <c r="Z347" i="3"/>
  <c r="AB347" i="3" s="1"/>
  <c r="AD347" i="3" s="1"/>
  <c r="AH345" i="3"/>
  <c r="AJ345" i="3" s="1"/>
  <c r="AL345" i="3" s="1"/>
  <c r="AH346" i="3"/>
  <c r="AJ346" i="3" s="1"/>
  <c r="AL346" i="3" s="1"/>
  <c r="X347" i="3" l="1"/>
  <c r="X344" i="3"/>
  <c r="X343" i="3"/>
  <c r="AB1105" i="3"/>
  <c r="AJ1388" i="3"/>
  <c r="AI1388" i="3"/>
  <c r="AB1388" i="3"/>
  <c r="AA1388" i="3"/>
  <c r="AJ1387" i="3"/>
  <c r="AI1387" i="3"/>
  <c r="AB1387" i="3"/>
  <c r="AA1387" i="3"/>
  <c r="AJ1386" i="3"/>
  <c r="AI1386" i="3"/>
  <c r="AB1386" i="3"/>
  <c r="AA1386" i="3"/>
  <c r="X1386" i="3" s="1"/>
  <c r="AJ1385" i="3"/>
  <c r="AI1385" i="3"/>
  <c r="AB1385" i="3"/>
  <c r="AA1385" i="3"/>
  <c r="AJ1384" i="3"/>
  <c r="AI1384" i="3"/>
  <c r="AB1384" i="3"/>
  <c r="AA1384" i="3"/>
  <c r="AJ1383" i="3"/>
  <c r="AI1383" i="3"/>
  <c r="AB1383" i="3"/>
  <c r="AA1383" i="3"/>
  <c r="AJ1382" i="3"/>
  <c r="AI1382" i="3"/>
  <c r="AB1382" i="3"/>
  <c r="AA1382" i="3"/>
  <c r="AJ1381" i="3"/>
  <c r="AI1381" i="3"/>
  <c r="AB1381" i="3"/>
  <c r="AA1381" i="3"/>
  <c r="AJ1380" i="3"/>
  <c r="AI1380" i="3"/>
  <c r="AB1380" i="3"/>
  <c r="AA1380" i="3"/>
  <c r="AJ1379" i="3"/>
  <c r="AI1379" i="3"/>
  <c r="AB1379" i="3"/>
  <c r="AA1379" i="3"/>
  <c r="AJ1378" i="3"/>
  <c r="AI1378" i="3"/>
  <c r="AB1378" i="3"/>
  <c r="AA1378" i="3"/>
  <c r="AJ1377" i="3"/>
  <c r="AI1377" i="3"/>
  <c r="AB1377" i="3"/>
  <c r="AA1377" i="3"/>
  <c r="AJ1376" i="3"/>
  <c r="AI1376" i="3"/>
  <c r="AB1376" i="3"/>
  <c r="AA1376" i="3"/>
  <c r="AJ1375" i="3"/>
  <c r="AI1375" i="3"/>
  <c r="AB1375" i="3"/>
  <c r="AA1375" i="3"/>
  <c r="AJ1374" i="3"/>
  <c r="AI1374" i="3"/>
  <c r="AB1374" i="3"/>
  <c r="AA1374" i="3"/>
  <c r="AJ1373" i="3"/>
  <c r="AI1373" i="3"/>
  <c r="AB1373" i="3"/>
  <c r="AA1373" i="3"/>
  <c r="X1373" i="3"/>
  <c r="AJ1372" i="3"/>
  <c r="AI1372" i="3"/>
  <c r="AB1372" i="3"/>
  <c r="AA1372" i="3"/>
  <c r="AJ1371" i="3"/>
  <c r="AI1371" i="3"/>
  <c r="AB1371" i="3"/>
  <c r="AA1371" i="3"/>
  <c r="AJ1370" i="3"/>
  <c r="AI1370" i="3"/>
  <c r="AB1370" i="3"/>
  <c r="AA1370" i="3"/>
  <c r="X1370" i="3" s="1"/>
  <c r="AJ1369" i="3"/>
  <c r="AI1369" i="3"/>
  <c r="AB1369" i="3"/>
  <c r="AA1369" i="3"/>
  <c r="AJ1368" i="3"/>
  <c r="AI1368" i="3"/>
  <c r="AB1368" i="3"/>
  <c r="AA1368" i="3"/>
  <c r="AJ1367" i="3"/>
  <c r="AI1367" i="3"/>
  <c r="AB1367" i="3"/>
  <c r="AA1367" i="3"/>
  <c r="AJ1366" i="3"/>
  <c r="AI1366" i="3"/>
  <c r="AB1366" i="3"/>
  <c r="AA1366" i="3"/>
  <c r="AJ1365" i="3"/>
  <c r="AI1365" i="3"/>
  <c r="AB1365" i="3"/>
  <c r="AA1365" i="3"/>
  <c r="AJ1364" i="3"/>
  <c r="AI1364" i="3"/>
  <c r="AB1364" i="3"/>
  <c r="AA1364" i="3"/>
  <c r="AJ1363" i="3"/>
  <c r="AI1363" i="3"/>
  <c r="AB1363" i="3"/>
  <c r="AA1363" i="3"/>
  <c r="AJ1362" i="3"/>
  <c r="AI1362" i="3"/>
  <c r="AB1362" i="3"/>
  <c r="AA1362" i="3"/>
  <c r="X1362" i="3" s="1"/>
  <c r="AJ1361" i="3"/>
  <c r="AI1361" i="3"/>
  <c r="AB1361" i="3"/>
  <c r="AA1361" i="3"/>
  <c r="AJ1360" i="3"/>
  <c r="AI1360" i="3"/>
  <c r="AB1360" i="3"/>
  <c r="AA1360" i="3"/>
  <c r="AJ1359" i="3"/>
  <c r="AI1359" i="3"/>
  <c r="AB1359" i="3"/>
  <c r="AA1359" i="3"/>
  <c r="AJ1358" i="3"/>
  <c r="AI1358" i="3"/>
  <c r="AB1358" i="3"/>
  <c r="AA1358" i="3"/>
  <c r="AJ1357" i="3"/>
  <c r="AB1357" i="3"/>
  <c r="AA1357" i="3"/>
  <c r="AJ1356" i="3"/>
  <c r="AI1356" i="3"/>
  <c r="AB1356" i="3"/>
  <c r="AA1356" i="3"/>
  <c r="AJ1355" i="3"/>
  <c r="AI1355" i="3"/>
  <c r="AB1355" i="3"/>
  <c r="AA1355" i="3"/>
  <c r="X1355" i="3" s="1"/>
  <c r="AJ1354" i="3"/>
  <c r="AI1354" i="3"/>
  <c r="AB1354" i="3"/>
  <c r="AA1354" i="3"/>
  <c r="AJ1353" i="3"/>
  <c r="AI1353" i="3"/>
  <c r="AB1353" i="3"/>
  <c r="AA1353" i="3"/>
  <c r="AJ1352" i="3"/>
  <c r="AI1352" i="3"/>
  <c r="AB1352" i="3"/>
  <c r="AA1352" i="3"/>
  <c r="AJ1351" i="3"/>
  <c r="AI1351" i="3"/>
  <c r="AB1351" i="3"/>
  <c r="AA1351" i="3"/>
  <c r="AJ1350" i="3"/>
  <c r="AI1350" i="3"/>
  <c r="AB1350" i="3"/>
  <c r="AA1350" i="3"/>
  <c r="AJ1349" i="3"/>
  <c r="AI1349" i="3"/>
  <c r="AB1349" i="3"/>
  <c r="AA1349" i="3"/>
  <c r="AJ1348" i="3"/>
  <c r="AI1348" i="3"/>
  <c r="AB1348" i="3"/>
  <c r="AA1348" i="3"/>
  <c r="AJ1347" i="3"/>
  <c r="AI1347" i="3"/>
  <c r="AB1347" i="3"/>
  <c r="AA1347" i="3"/>
  <c r="AJ1346" i="3"/>
  <c r="AI1346" i="3"/>
  <c r="AB1346" i="3"/>
  <c r="AA1346" i="3"/>
  <c r="AJ1345" i="3"/>
  <c r="AI1345" i="3"/>
  <c r="AB1345" i="3"/>
  <c r="AA1345" i="3"/>
  <c r="AJ1344" i="3"/>
  <c r="AI1344" i="3"/>
  <c r="AB1344" i="3"/>
  <c r="AA1344" i="3"/>
  <c r="AJ1343" i="3"/>
  <c r="AI1343" i="3"/>
  <c r="AB1343" i="3"/>
  <c r="AA1343" i="3"/>
  <c r="AJ1342" i="3"/>
  <c r="AI1342" i="3"/>
  <c r="AB1342" i="3"/>
  <c r="AA1342" i="3"/>
  <c r="AJ1341" i="3"/>
  <c r="AI1341" i="3"/>
  <c r="AB1341" i="3"/>
  <c r="AA1341" i="3"/>
  <c r="AJ1340" i="3"/>
  <c r="AI1340" i="3"/>
  <c r="AB1340" i="3"/>
  <c r="AA1340" i="3"/>
  <c r="AJ1339" i="3"/>
  <c r="AI1339" i="3"/>
  <c r="AB1339" i="3"/>
  <c r="AA1339" i="3"/>
  <c r="AJ1338" i="3"/>
  <c r="AI1338" i="3"/>
  <c r="AB1338" i="3"/>
  <c r="AA1338" i="3"/>
  <c r="AJ1337" i="3"/>
  <c r="AB1337" i="3"/>
  <c r="AA1337" i="3"/>
  <c r="AJ1336" i="3"/>
  <c r="AI1336" i="3"/>
  <c r="AB1336" i="3"/>
  <c r="AA1336" i="3"/>
  <c r="X1336" i="3" s="1"/>
  <c r="AJ1335" i="3"/>
  <c r="AI1335" i="3"/>
  <c r="AB1335" i="3"/>
  <c r="AA1335" i="3"/>
  <c r="AJ1334" i="3"/>
  <c r="AI1334" i="3"/>
  <c r="AB1334" i="3"/>
  <c r="AA1334" i="3"/>
  <c r="AJ1333" i="3"/>
  <c r="AI1333" i="3"/>
  <c r="AB1333" i="3"/>
  <c r="AA1333" i="3"/>
  <c r="AJ1332" i="3"/>
  <c r="AI1332" i="3"/>
  <c r="AB1332" i="3"/>
  <c r="AA1332" i="3"/>
  <c r="AJ1331" i="3"/>
  <c r="AI1331" i="3"/>
  <c r="AB1331" i="3"/>
  <c r="AA1331" i="3"/>
  <c r="AJ1330" i="3"/>
  <c r="AI1330" i="3"/>
  <c r="AB1330" i="3"/>
  <c r="AA1330" i="3"/>
  <c r="AJ1329" i="3"/>
  <c r="AI1329" i="3"/>
  <c r="AB1329" i="3"/>
  <c r="AA1329" i="3"/>
  <c r="AJ1328" i="3"/>
  <c r="AI1328" i="3"/>
  <c r="AB1328" i="3"/>
  <c r="AA1328" i="3"/>
  <c r="AJ1327" i="3"/>
  <c r="AI1327" i="3"/>
  <c r="AB1327" i="3"/>
  <c r="AA1327" i="3"/>
  <c r="AJ1326" i="3"/>
  <c r="AI1326" i="3"/>
  <c r="AB1326" i="3"/>
  <c r="AA1326" i="3"/>
  <c r="AJ1325" i="3"/>
  <c r="AI1325" i="3"/>
  <c r="AB1325" i="3"/>
  <c r="AA1325" i="3"/>
  <c r="AJ1324" i="3"/>
  <c r="AI1324" i="3"/>
  <c r="AB1324" i="3"/>
  <c r="AA1324" i="3"/>
  <c r="AJ1323" i="3"/>
  <c r="AI1323" i="3"/>
  <c r="AB1323" i="3"/>
  <c r="X1323" i="3" s="1"/>
  <c r="AA1323" i="3"/>
  <c r="AJ1322" i="3"/>
  <c r="AI1322" i="3"/>
  <c r="AB1322" i="3"/>
  <c r="AA1322" i="3"/>
  <c r="AJ1321" i="3"/>
  <c r="AI1321" i="3"/>
  <c r="AB1321" i="3"/>
  <c r="AA1321" i="3"/>
  <c r="AJ1320" i="3"/>
  <c r="AI1320" i="3"/>
  <c r="AB1320" i="3"/>
  <c r="AA1320" i="3"/>
  <c r="AJ1319" i="3"/>
  <c r="AI1319" i="3"/>
  <c r="AB1319" i="3"/>
  <c r="AA1319" i="3"/>
  <c r="AJ1318" i="3"/>
  <c r="AI1318" i="3"/>
  <c r="AB1318" i="3"/>
  <c r="AA1318" i="3"/>
  <c r="AJ1317" i="3"/>
  <c r="AI1317" i="3"/>
  <c r="AB1317" i="3"/>
  <c r="AA1317" i="3"/>
  <c r="AJ1316" i="3"/>
  <c r="AI1316" i="3"/>
  <c r="AB1316" i="3"/>
  <c r="AA1316" i="3"/>
  <c r="AJ1315" i="3"/>
  <c r="AI1315" i="3"/>
  <c r="AB1315" i="3"/>
  <c r="AA1315" i="3"/>
  <c r="AJ1314" i="3"/>
  <c r="AI1314" i="3"/>
  <c r="AB1314" i="3"/>
  <c r="AA1314" i="3"/>
  <c r="AJ1313" i="3"/>
  <c r="AI1313" i="3"/>
  <c r="AB1313" i="3"/>
  <c r="AA1313" i="3"/>
  <c r="AJ1312" i="3"/>
  <c r="AI1312" i="3"/>
  <c r="AB1312" i="3"/>
  <c r="AA1312" i="3"/>
  <c r="AJ1311" i="3"/>
  <c r="AI1311" i="3"/>
  <c r="AB1311" i="3"/>
  <c r="AA1311" i="3"/>
  <c r="AJ1310" i="3"/>
  <c r="AI1310" i="3"/>
  <c r="AB1310" i="3"/>
  <c r="AA1310" i="3"/>
  <c r="AJ1309" i="3"/>
  <c r="AI1309" i="3"/>
  <c r="AB1309" i="3"/>
  <c r="AA1309" i="3"/>
  <c r="AJ1308" i="3"/>
  <c r="AI1308" i="3"/>
  <c r="AB1308" i="3"/>
  <c r="X1308" i="3" s="1"/>
  <c r="AA1308" i="3"/>
  <c r="AJ1307" i="3"/>
  <c r="AI1307" i="3"/>
  <c r="AB1307" i="3"/>
  <c r="AA1307" i="3"/>
  <c r="AJ1306" i="3"/>
  <c r="AI1306" i="3"/>
  <c r="AB1306" i="3"/>
  <c r="AA1306" i="3"/>
  <c r="AJ1305" i="3"/>
  <c r="AI1305" i="3"/>
  <c r="AB1305" i="3"/>
  <c r="AA1305" i="3"/>
  <c r="AJ1304" i="3"/>
  <c r="AI1304" i="3"/>
  <c r="AB1304" i="3"/>
  <c r="AA1304" i="3"/>
  <c r="AJ1303" i="3"/>
  <c r="AI1303" i="3"/>
  <c r="AB1303" i="3"/>
  <c r="AA1303" i="3"/>
  <c r="AJ1302" i="3"/>
  <c r="AI1302" i="3"/>
  <c r="AB1302" i="3"/>
  <c r="AA1302" i="3"/>
  <c r="AJ1301" i="3"/>
  <c r="AI1301" i="3"/>
  <c r="AB1301" i="3"/>
  <c r="AA1301" i="3"/>
  <c r="AJ1300" i="3"/>
  <c r="AI1300" i="3"/>
  <c r="AB1300" i="3"/>
  <c r="AA1300" i="3"/>
  <c r="AJ1299" i="3"/>
  <c r="AI1299" i="3"/>
  <c r="AB1299" i="3"/>
  <c r="AA1299" i="3"/>
  <c r="AJ1298" i="3"/>
  <c r="AI1298" i="3"/>
  <c r="AB1298" i="3"/>
  <c r="AA1298" i="3"/>
  <c r="AJ1297" i="3"/>
  <c r="AI1297" i="3"/>
  <c r="AB1297" i="3"/>
  <c r="AA1297" i="3"/>
  <c r="AJ1296" i="3"/>
  <c r="AI1296" i="3"/>
  <c r="AB1296" i="3"/>
  <c r="AA1296" i="3"/>
  <c r="AJ1295" i="3"/>
  <c r="AI1295" i="3"/>
  <c r="AB1295" i="3"/>
  <c r="AA1295" i="3"/>
  <c r="AJ1294" i="3"/>
  <c r="AI1294" i="3"/>
  <c r="AB1294" i="3"/>
  <c r="AA1294" i="3"/>
  <c r="AJ1293" i="3"/>
  <c r="AI1293" i="3"/>
  <c r="AB1293" i="3"/>
  <c r="AA1293" i="3"/>
  <c r="AJ1292" i="3"/>
  <c r="AI1292" i="3"/>
  <c r="AB1292" i="3"/>
  <c r="AA1292" i="3"/>
  <c r="AJ1291" i="3"/>
  <c r="AI1291" i="3"/>
  <c r="AB1291" i="3"/>
  <c r="AA1291" i="3"/>
  <c r="AJ1290" i="3"/>
  <c r="AI1290" i="3"/>
  <c r="AB1290" i="3"/>
  <c r="AA1290" i="3"/>
  <c r="AJ1289" i="3"/>
  <c r="AI1289" i="3"/>
  <c r="AB1289" i="3"/>
  <c r="AA1289" i="3"/>
  <c r="AJ1288" i="3"/>
  <c r="AI1288" i="3"/>
  <c r="AB1288" i="3"/>
  <c r="AA1288" i="3"/>
  <c r="AJ1287" i="3"/>
  <c r="AI1287" i="3"/>
  <c r="AB1287" i="3"/>
  <c r="AA1287" i="3"/>
  <c r="AJ1286" i="3"/>
  <c r="AI1286" i="3"/>
  <c r="AB1286" i="3"/>
  <c r="AA1286" i="3"/>
  <c r="AJ1285" i="3"/>
  <c r="AI1285" i="3"/>
  <c r="AB1285" i="3"/>
  <c r="AA1285" i="3"/>
  <c r="AJ1284" i="3"/>
  <c r="AI1284" i="3"/>
  <c r="AB1284" i="3"/>
  <c r="AA1284" i="3"/>
  <c r="AJ1283" i="3"/>
  <c r="AI1283" i="3"/>
  <c r="AB1283" i="3"/>
  <c r="AA1283" i="3"/>
  <c r="AJ1282" i="3"/>
  <c r="AI1282" i="3"/>
  <c r="AB1282" i="3"/>
  <c r="AA1282" i="3"/>
  <c r="AJ1281" i="3"/>
  <c r="AI1281" i="3"/>
  <c r="AB1281" i="3"/>
  <c r="AA1281" i="3"/>
  <c r="AJ1280" i="3"/>
  <c r="AI1280" i="3"/>
  <c r="AB1280" i="3"/>
  <c r="AA1280" i="3"/>
  <c r="AJ1279" i="3"/>
  <c r="AI1279" i="3"/>
  <c r="AB1279" i="3"/>
  <c r="AA1279" i="3"/>
  <c r="AJ1278" i="3"/>
  <c r="AI1278" i="3"/>
  <c r="AB1278" i="3"/>
  <c r="AA1278" i="3"/>
  <c r="AJ1277" i="3"/>
  <c r="AI1277" i="3"/>
  <c r="AB1277" i="3"/>
  <c r="AA1277" i="3"/>
  <c r="AJ1276" i="3"/>
  <c r="AI1276" i="3"/>
  <c r="AB1276" i="3"/>
  <c r="AA1276" i="3"/>
  <c r="AJ1275" i="3"/>
  <c r="AI1275" i="3"/>
  <c r="AB1275" i="3"/>
  <c r="X1275" i="3" s="1"/>
  <c r="AA1275" i="3"/>
  <c r="AJ1274" i="3"/>
  <c r="AI1274" i="3"/>
  <c r="AB1274" i="3"/>
  <c r="AA1274" i="3"/>
  <c r="AJ1273" i="3"/>
  <c r="AI1273" i="3"/>
  <c r="AB1273" i="3"/>
  <c r="AA1273" i="3"/>
  <c r="AJ1272" i="3"/>
  <c r="AI1272" i="3"/>
  <c r="AB1272" i="3"/>
  <c r="AA1272" i="3"/>
  <c r="AJ1271" i="3"/>
  <c r="AI1271" i="3"/>
  <c r="AB1271" i="3"/>
  <c r="AA1271" i="3"/>
  <c r="AJ1270" i="3"/>
  <c r="AI1270" i="3"/>
  <c r="AB1270" i="3"/>
  <c r="AA1270" i="3"/>
  <c r="AJ1269" i="3"/>
  <c r="AI1269" i="3"/>
  <c r="AB1269" i="3"/>
  <c r="AA1269" i="3"/>
  <c r="AJ1268" i="3"/>
  <c r="AI1268" i="3"/>
  <c r="AB1268" i="3"/>
  <c r="AA1268" i="3"/>
  <c r="AJ1267" i="3"/>
  <c r="AI1267" i="3"/>
  <c r="AB1267" i="3"/>
  <c r="AA1267" i="3"/>
  <c r="AJ1266" i="3"/>
  <c r="AI1266" i="3"/>
  <c r="AB1266" i="3"/>
  <c r="AA1266" i="3"/>
  <c r="AJ1265" i="3"/>
  <c r="AI1265" i="3"/>
  <c r="AB1265" i="3"/>
  <c r="AA1265" i="3"/>
  <c r="AJ1264" i="3"/>
  <c r="AI1264" i="3"/>
  <c r="AB1264" i="3"/>
  <c r="AA1264" i="3"/>
  <c r="AJ1263" i="3"/>
  <c r="AI1263" i="3"/>
  <c r="AB1263" i="3"/>
  <c r="AA1263" i="3"/>
  <c r="AJ1262" i="3"/>
  <c r="AI1262" i="3"/>
  <c r="AB1262" i="3"/>
  <c r="AA1262" i="3"/>
  <c r="AJ1261" i="3"/>
  <c r="AI1261" i="3"/>
  <c r="AB1261" i="3"/>
  <c r="AA1261" i="3"/>
  <c r="AJ1260" i="3"/>
  <c r="AI1260" i="3"/>
  <c r="AB1260" i="3"/>
  <c r="AA1260" i="3"/>
  <c r="AJ1259" i="3"/>
  <c r="AI1259" i="3"/>
  <c r="AB1259" i="3"/>
  <c r="AA1259" i="3"/>
  <c r="AJ1258" i="3"/>
  <c r="AI1258" i="3"/>
  <c r="AB1258" i="3"/>
  <c r="AA1258" i="3"/>
  <c r="AJ1257" i="3"/>
  <c r="AI1257" i="3"/>
  <c r="AB1257" i="3"/>
  <c r="AA1257" i="3"/>
  <c r="AJ1256" i="3"/>
  <c r="AI1256" i="3"/>
  <c r="AB1256" i="3"/>
  <c r="AA1256" i="3"/>
  <c r="AJ1255" i="3"/>
  <c r="AI1255" i="3"/>
  <c r="AB1255" i="3"/>
  <c r="AA1255" i="3"/>
  <c r="AJ1254" i="3"/>
  <c r="AI1254" i="3"/>
  <c r="AB1254" i="3"/>
  <c r="AA1254" i="3"/>
  <c r="AJ1253" i="3"/>
  <c r="AI1253" i="3"/>
  <c r="AB1253" i="3"/>
  <c r="AA1253" i="3"/>
  <c r="AJ1252" i="3"/>
  <c r="AI1252" i="3"/>
  <c r="AB1252" i="3"/>
  <c r="AA1252" i="3"/>
  <c r="AJ1251" i="3"/>
  <c r="AI1251" i="3"/>
  <c r="AB1251" i="3"/>
  <c r="AA1251" i="3"/>
  <c r="AJ1250" i="3"/>
  <c r="AI1250" i="3"/>
  <c r="AB1250" i="3"/>
  <c r="AA1250" i="3"/>
  <c r="AJ1249" i="3"/>
  <c r="AI1249" i="3"/>
  <c r="AB1249" i="3"/>
  <c r="AA1249" i="3"/>
  <c r="AJ1248" i="3"/>
  <c r="AI1248" i="3"/>
  <c r="AB1248" i="3"/>
  <c r="AA1248" i="3"/>
  <c r="AJ1247" i="3"/>
  <c r="AI1247" i="3"/>
  <c r="AB1247" i="3"/>
  <c r="AA1247" i="3"/>
  <c r="AJ1246" i="3"/>
  <c r="AI1246" i="3"/>
  <c r="AB1246" i="3"/>
  <c r="AA1246" i="3"/>
  <c r="AJ1245" i="3"/>
  <c r="AI1245" i="3"/>
  <c r="AB1245" i="3"/>
  <c r="AA1245" i="3"/>
  <c r="AJ1244" i="3"/>
  <c r="AI1244" i="3"/>
  <c r="AB1244" i="3"/>
  <c r="AA1244" i="3"/>
  <c r="AJ1243" i="3"/>
  <c r="AI1243" i="3"/>
  <c r="AB1243" i="3"/>
  <c r="AA1243" i="3"/>
  <c r="AJ1242" i="3"/>
  <c r="AI1242" i="3"/>
  <c r="AB1242" i="3"/>
  <c r="AA1242" i="3"/>
  <c r="AJ1241" i="3"/>
  <c r="AI1241" i="3"/>
  <c r="AB1241" i="3"/>
  <c r="AA1241" i="3"/>
  <c r="AJ1240" i="3"/>
  <c r="AI1240" i="3"/>
  <c r="AB1240" i="3"/>
  <c r="AA1240" i="3"/>
  <c r="AJ1239" i="3"/>
  <c r="AI1239" i="3"/>
  <c r="AB1239" i="3"/>
  <c r="AA1239" i="3"/>
  <c r="AJ1238" i="3"/>
  <c r="AI1238" i="3"/>
  <c r="AB1238" i="3"/>
  <c r="AA1238" i="3"/>
  <c r="AJ1237" i="3"/>
  <c r="AI1237" i="3"/>
  <c r="AB1237" i="3"/>
  <c r="AA1237" i="3"/>
  <c r="AJ1236" i="3"/>
  <c r="AI1236" i="3"/>
  <c r="AB1236" i="3"/>
  <c r="AA1236" i="3"/>
  <c r="AJ1235" i="3"/>
  <c r="AI1235" i="3"/>
  <c r="AB1235" i="3"/>
  <c r="AA1235" i="3"/>
  <c r="AJ1234" i="3"/>
  <c r="AI1234" i="3"/>
  <c r="AB1234" i="3"/>
  <c r="AA1234" i="3"/>
  <c r="AJ1233" i="3"/>
  <c r="AI1233" i="3"/>
  <c r="AB1233" i="3"/>
  <c r="AA1233" i="3"/>
  <c r="AJ1232" i="3"/>
  <c r="AI1232" i="3"/>
  <c r="AB1232" i="3"/>
  <c r="AA1232" i="3"/>
  <c r="AJ1231" i="3"/>
  <c r="AI1231" i="3"/>
  <c r="AB1231" i="3"/>
  <c r="X1231" i="3" s="1"/>
  <c r="AA1231" i="3"/>
  <c r="AJ1230" i="3"/>
  <c r="AI1230" i="3"/>
  <c r="AB1230" i="3"/>
  <c r="AA1230" i="3"/>
  <c r="AJ1229" i="3"/>
  <c r="AI1229" i="3"/>
  <c r="AB1229" i="3"/>
  <c r="AA1229" i="3"/>
  <c r="AJ1228" i="3"/>
  <c r="AI1228" i="3"/>
  <c r="AB1228" i="3"/>
  <c r="AA1228" i="3"/>
  <c r="AJ1227" i="3"/>
  <c r="AI1227" i="3"/>
  <c r="AB1227" i="3"/>
  <c r="AA1227" i="3"/>
  <c r="AJ1226" i="3"/>
  <c r="AI1226" i="3"/>
  <c r="AB1226" i="3"/>
  <c r="AA1226" i="3"/>
  <c r="AJ1225" i="3"/>
  <c r="AI1225" i="3"/>
  <c r="AB1225" i="3"/>
  <c r="AA1225" i="3"/>
  <c r="AJ1224" i="3"/>
  <c r="AI1224" i="3"/>
  <c r="AB1224" i="3"/>
  <c r="AA1224" i="3"/>
  <c r="AJ1223" i="3"/>
  <c r="AI1223" i="3"/>
  <c r="AB1223" i="3"/>
  <c r="AA1223" i="3"/>
  <c r="AJ1222" i="3"/>
  <c r="AI1222" i="3"/>
  <c r="AB1222" i="3"/>
  <c r="AA1222" i="3"/>
  <c r="AJ1221" i="3"/>
  <c r="AI1221" i="3"/>
  <c r="AB1221" i="3"/>
  <c r="AA1221" i="3"/>
  <c r="AJ1220" i="3"/>
  <c r="AI1220" i="3"/>
  <c r="AB1220" i="3"/>
  <c r="X1220" i="3" s="1"/>
  <c r="AA1220" i="3"/>
  <c r="AJ1219" i="3"/>
  <c r="AI1219" i="3"/>
  <c r="AB1219" i="3"/>
  <c r="AA1219" i="3"/>
  <c r="AJ1218" i="3"/>
  <c r="AI1218" i="3"/>
  <c r="AB1218" i="3"/>
  <c r="AA1218" i="3"/>
  <c r="AJ1217" i="3"/>
  <c r="AI1217" i="3"/>
  <c r="AB1217" i="3"/>
  <c r="AA1217" i="3"/>
  <c r="AJ1216" i="3"/>
  <c r="AI1216" i="3"/>
  <c r="AB1216" i="3"/>
  <c r="AA1216" i="3"/>
  <c r="AJ1215" i="3"/>
  <c r="AI1215" i="3"/>
  <c r="AB1215" i="3"/>
  <c r="AA1215" i="3"/>
  <c r="AJ1214" i="3"/>
  <c r="AI1214" i="3"/>
  <c r="AB1214" i="3"/>
  <c r="AA1214" i="3"/>
  <c r="AJ1213" i="3"/>
  <c r="AI1213" i="3"/>
  <c r="AB1213" i="3"/>
  <c r="AA1213" i="3"/>
  <c r="AJ1212" i="3"/>
  <c r="AI1212" i="3"/>
  <c r="AB1212" i="3"/>
  <c r="AA1212" i="3"/>
  <c r="AJ1211" i="3"/>
  <c r="AI1211" i="3"/>
  <c r="AB1211" i="3"/>
  <c r="AA1211" i="3"/>
  <c r="AJ1210" i="3"/>
  <c r="AI1210" i="3"/>
  <c r="AB1210" i="3"/>
  <c r="AA1210" i="3"/>
  <c r="AJ1209" i="3"/>
  <c r="AI1209" i="3"/>
  <c r="AB1209" i="3"/>
  <c r="AA1209" i="3"/>
  <c r="AJ1208" i="3"/>
  <c r="AI1208" i="3"/>
  <c r="AB1208" i="3"/>
  <c r="AA1208" i="3"/>
  <c r="AJ1207" i="3"/>
  <c r="AI1207" i="3"/>
  <c r="AB1207" i="3"/>
  <c r="AA1207" i="3"/>
  <c r="AJ1206" i="3"/>
  <c r="AI1206" i="3"/>
  <c r="AB1206" i="3"/>
  <c r="AA1206" i="3"/>
  <c r="AJ1205" i="3"/>
  <c r="AI1205" i="3"/>
  <c r="AB1205" i="3"/>
  <c r="AA1205" i="3"/>
  <c r="AJ1204" i="3"/>
  <c r="AI1204" i="3"/>
  <c r="AB1204" i="3"/>
  <c r="AA1204" i="3"/>
  <c r="AJ1203" i="3"/>
  <c r="AI1203" i="3"/>
  <c r="AB1203" i="3"/>
  <c r="AA1203" i="3"/>
  <c r="AJ1202" i="3"/>
  <c r="AI1202" i="3"/>
  <c r="AB1202" i="3"/>
  <c r="AA1202" i="3"/>
  <c r="AJ1201" i="3"/>
  <c r="AI1201" i="3"/>
  <c r="AB1201" i="3"/>
  <c r="AA1201" i="3"/>
  <c r="AJ1200" i="3"/>
  <c r="AI1200" i="3"/>
  <c r="AB1200" i="3"/>
  <c r="AA1200" i="3"/>
  <c r="AJ1199" i="3"/>
  <c r="AI1199" i="3"/>
  <c r="AB1199" i="3"/>
  <c r="AA1199" i="3"/>
  <c r="AJ1198" i="3"/>
  <c r="AI1198" i="3"/>
  <c r="AB1198" i="3"/>
  <c r="AA1198" i="3"/>
  <c r="AJ1197" i="3"/>
  <c r="AI1197" i="3"/>
  <c r="AB1197" i="3"/>
  <c r="AA1197" i="3"/>
  <c r="AJ1196" i="3"/>
  <c r="AI1196" i="3"/>
  <c r="AB1196" i="3"/>
  <c r="AA1196" i="3"/>
  <c r="AJ1195" i="3"/>
  <c r="AI1195" i="3"/>
  <c r="AB1195" i="3"/>
  <c r="AA1195" i="3"/>
  <c r="AJ1194" i="3"/>
  <c r="AI1194" i="3"/>
  <c r="AB1194" i="3"/>
  <c r="AA1194" i="3"/>
  <c r="AJ1193" i="3"/>
  <c r="AI1193" i="3"/>
  <c r="AB1193" i="3"/>
  <c r="AA1193" i="3"/>
  <c r="AJ1192" i="3"/>
  <c r="AI1192" i="3"/>
  <c r="AB1192" i="3"/>
  <c r="AA1192" i="3"/>
  <c r="AJ1191" i="3"/>
  <c r="AI1191" i="3"/>
  <c r="AB1191" i="3"/>
  <c r="AA1191" i="3"/>
  <c r="AJ1190" i="3"/>
  <c r="AI1190" i="3"/>
  <c r="AB1190" i="3"/>
  <c r="AA1190" i="3"/>
  <c r="AJ1189" i="3"/>
  <c r="AI1189" i="3"/>
  <c r="AB1189" i="3"/>
  <c r="AA1189" i="3"/>
  <c r="AJ1188" i="3"/>
  <c r="AI1188" i="3"/>
  <c r="AB1188" i="3"/>
  <c r="AA1188" i="3"/>
  <c r="AJ1187" i="3"/>
  <c r="AI1187" i="3"/>
  <c r="AB1187" i="3"/>
  <c r="AA1187" i="3"/>
  <c r="AJ1186" i="3"/>
  <c r="AI1186" i="3"/>
  <c r="AB1186" i="3"/>
  <c r="AA1186" i="3"/>
  <c r="AJ1185" i="3"/>
  <c r="AI1185" i="3"/>
  <c r="AB1185" i="3"/>
  <c r="AA1185" i="3"/>
  <c r="AJ1184" i="3"/>
  <c r="AI1184" i="3"/>
  <c r="AB1184" i="3"/>
  <c r="X1184" i="3" s="1"/>
  <c r="AA1184" i="3"/>
  <c r="AJ1183" i="3"/>
  <c r="AI1183" i="3"/>
  <c r="AB1183" i="3"/>
  <c r="AA1183" i="3"/>
  <c r="AJ1182" i="3"/>
  <c r="AI1182" i="3"/>
  <c r="AB1182" i="3"/>
  <c r="AA1182" i="3"/>
  <c r="AJ1181" i="3"/>
  <c r="AI1181" i="3"/>
  <c r="AB1181" i="3"/>
  <c r="AA1181" i="3"/>
  <c r="AJ1180" i="3"/>
  <c r="AI1180" i="3"/>
  <c r="AB1180" i="3"/>
  <c r="AA1180" i="3"/>
  <c r="AJ1179" i="3"/>
  <c r="AI1179" i="3"/>
  <c r="AB1179" i="3"/>
  <c r="AA1179" i="3"/>
  <c r="AJ1178" i="3"/>
  <c r="AI1178" i="3"/>
  <c r="AB1178" i="3"/>
  <c r="AA1178" i="3"/>
  <c r="AJ1177" i="3"/>
  <c r="AI1177" i="3"/>
  <c r="AB1177" i="3"/>
  <c r="AA1177" i="3"/>
  <c r="AJ1176" i="3"/>
  <c r="AI1176" i="3"/>
  <c r="AB1176" i="3"/>
  <c r="AA1176" i="3"/>
  <c r="AJ1175" i="3"/>
  <c r="AI1175" i="3"/>
  <c r="AB1175" i="3"/>
  <c r="AA1175" i="3"/>
  <c r="AJ1174" i="3"/>
  <c r="AI1174" i="3"/>
  <c r="AB1174" i="3"/>
  <c r="AA1174" i="3"/>
  <c r="AJ1173" i="3"/>
  <c r="AI1173" i="3"/>
  <c r="AB1173" i="3"/>
  <c r="AA1173" i="3"/>
  <c r="AJ1172" i="3"/>
  <c r="AI1172" i="3"/>
  <c r="AB1172" i="3"/>
  <c r="AA1172" i="3"/>
  <c r="AJ1171" i="3"/>
  <c r="AI1171" i="3"/>
  <c r="AB1171" i="3"/>
  <c r="AA1171" i="3"/>
  <c r="AJ1170" i="3"/>
  <c r="AI1170" i="3"/>
  <c r="AB1170" i="3"/>
  <c r="AA1170" i="3"/>
  <c r="AJ1169" i="3"/>
  <c r="AI1169" i="3"/>
  <c r="AB1169" i="3"/>
  <c r="AA1169" i="3"/>
  <c r="AJ1168" i="3"/>
  <c r="AI1168" i="3"/>
  <c r="AB1168" i="3"/>
  <c r="AA1168" i="3"/>
  <c r="AJ1167" i="3"/>
  <c r="AI1167" i="3"/>
  <c r="AB1167" i="3"/>
  <c r="AA1167" i="3"/>
  <c r="AJ1166" i="3"/>
  <c r="AI1166" i="3"/>
  <c r="AB1166" i="3"/>
  <c r="AA1166" i="3"/>
  <c r="AJ1165" i="3"/>
  <c r="AI1165" i="3"/>
  <c r="AB1165" i="3"/>
  <c r="AA1165" i="3"/>
  <c r="AJ1164" i="3"/>
  <c r="AI1164" i="3"/>
  <c r="AB1164" i="3"/>
  <c r="AA1164" i="3"/>
  <c r="AJ1163" i="3"/>
  <c r="AI1163" i="3"/>
  <c r="AB1163" i="3"/>
  <c r="AA1163" i="3"/>
  <c r="AJ1162" i="3"/>
  <c r="AI1162" i="3"/>
  <c r="AB1162" i="3"/>
  <c r="AA1162" i="3"/>
  <c r="AJ1161" i="3"/>
  <c r="AI1161" i="3"/>
  <c r="AB1161" i="3"/>
  <c r="AA1161" i="3"/>
  <c r="AJ1160" i="3"/>
  <c r="AI1160" i="3"/>
  <c r="AB1160" i="3"/>
  <c r="AA1160" i="3"/>
  <c r="AJ1159" i="3"/>
  <c r="AI1159" i="3"/>
  <c r="AB1159" i="3"/>
  <c r="AA1159" i="3"/>
  <c r="AJ1158" i="3"/>
  <c r="AI1158" i="3"/>
  <c r="AB1158" i="3"/>
  <c r="AA1158" i="3"/>
  <c r="AJ1157" i="3"/>
  <c r="AI1157" i="3"/>
  <c r="AB1157" i="3"/>
  <c r="AA1157" i="3"/>
  <c r="AJ1156" i="3"/>
  <c r="AI1156" i="3"/>
  <c r="AB1156" i="3"/>
  <c r="AA1156" i="3"/>
  <c r="AJ1155" i="3"/>
  <c r="AI1155" i="3"/>
  <c r="AB1155" i="3"/>
  <c r="AA1155" i="3"/>
  <c r="AJ1154" i="3"/>
  <c r="AI1154" i="3"/>
  <c r="AB1154" i="3"/>
  <c r="AA1154" i="3"/>
  <c r="AJ1153" i="3"/>
  <c r="AI1153" i="3"/>
  <c r="AB1153" i="3"/>
  <c r="AA1153" i="3"/>
  <c r="AJ1152" i="3"/>
  <c r="AI1152" i="3"/>
  <c r="AB1152" i="3"/>
  <c r="AA1152" i="3"/>
  <c r="AJ1151" i="3"/>
  <c r="AI1151" i="3"/>
  <c r="AB1151" i="3"/>
  <c r="AA1151" i="3"/>
  <c r="AJ1150" i="3"/>
  <c r="AI1150" i="3"/>
  <c r="AB1150" i="3"/>
  <c r="AA1150" i="3"/>
  <c r="AJ1149" i="3"/>
  <c r="AI1149" i="3"/>
  <c r="AB1149" i="3"/>
  <c r="AA1149" i="3"/>
  <c r="AJ1148" i="3"/>
  <c r="AI1148" i="3"/>
  <c r="AB1148" i="3"/>
  <c r="AA1148" i="3"/>
  <c r="AJ1147" i="3"/>
  <c r="AI1147" i="3"/>
  <c r="AB1147" i="3"/>
  <c r="AA1147" i="3"/>
  <c r="AJ1146" i="3"/>
  <c r="AI1146" i="3"/>
  <c r="AB1146" i="3"/>
  <c r="AA1146" i="3"/>
  <c r="AJ1145" i="3"/>
  <c r="AI1145" i="3"/>
  <c r="AB1145" i="3"/>
  <c r="AA1145" i="3"/>
  <c r="AJ1144" i="3"/>
  <c r="AI1144" i="3"/>
  <c r="AB1144" i="3"/>
  <c r="AA1144" i="3"/>
  <c r="AJ1143" i="3"/>
  <c r="AI1143" i="3"/>
  <c r="AB1143" i="3"/>
  <c r="AA1143" i="3"/>
  <c r="AJ1142" i="3"/>
  <c r="AI1142" i="3"/>
  <c r="AB1142" i="3"/>
  <c r="AA1142" i="3"/>
  <c r="AJ1141" i="3"/>
  <c r="AI1141" i="3"/>
  <c r="AB1141" i="3"/>
  <c r="AA1141" i="3"/>
  <c r="AN1140" i="3"/>
  <c r="AN1139" i="3"/>
  <c r="AN1138" i="3"/>
  <c r="AN1137" i="3"/>
  <c r="AN1136" i="3"/>
  <c r="AN1135" i="3"/>
  <c r="AN1134" i="3"/>
  <c r="AN1133" i="3"/>
  <c r="AN1132" i="3"/>
  <c r="AN1131" i="3"/>
  <c r="AN1130" i="3"/>
  <c r="AN1129" i="3"/>
  <c r="AN1128" i="3"/>
  <c r="AN1127" i="3"/>
  <c r="AN1126" i="3"/>
  <c r="AN1125" i="3"/>
  <c r="AN1124" i="3"/>
  <c r="AN1123" i="3"/>
  <c r="AN1122" i="3"/>
  <c r="AN1121" i="3"/>
  <c r="AN1120" i="3"/>
  <c r="AN1119" i="3"/>
  <c r="AN1118" i="3"/>
  <c r="AN1116" i="3"/>
  <c r="AJ1116" i="3"/>
  <c r="AL1116" i="3" s="1"/>
  <c r="AI1116" i="3"/>
  <c r="AB1116" i="3"/>
  <c r="AD1116" i="3" s="1"/>
  <c r="AA1116" i="3"/>
  <c r="AN1115" i="3"/>
  <c r="AJ1115" i="3"/>
  <c r="AL1115" i="3" s="1"/>
  <c r="AI1115" i="3"/>
  <c r="AB1115" i="3"/>
  <c r="AD1115" i="3" s="1"/>
  <c r="AA1115" i="3"/>
  <c r="AN1114" i="3"/>
  <c r="AJ1114" i="3"/>
  <c r="AL1114" i="3" s="1"/>
  <c r="AI1114" i="3"/>
  <c r="AB1114" i="3"/>
  <c r="AD1114" i="3" s="1"/>
  <c r="AA1114" i="3"/>
  <c r="AN1113" i="3"/>
  <c r="AJ1113" i="3"/>
  <c r="AL1113" i="3" s="1"/>
  <c r="AI1113" i="3"/>
  <c r="AB1113" i="3"/>
  <c r="AD1113" i="3" s="1"/>
  <c r="AA1113" i="3"/>
  <c r="AN1112" i="3"/>
  <c r="AJ1112" i="3"/>
  <c r="AL1112" i="3" s="1"/>
  <c r="AI1112" i="3"/>
  <c r="AB1112" i="3"/>
  <c r="AD1112" i="3" s="1"/>
  <c r="AA1112" i="3"/>
  <c r="AN1111" i="3"/>
  <c r="AJ1111" i="3"/>
  <c r="AL1111" i="3" s="1"/>
  <c r="AI1111" i="3"/>
  <c r="AB1111" i="3"/>
  <c r="AD1111" i="3" s="1"/>
  <c r="AA1111" i="3"/>
  <c r="AN1110" i="3"/>
  <c r="AJ1110" i="3"/>
  <c r="AL1110" i="3" s="1"/>
  <c r="AI1110" i="3"/>
  <c r="AB1110" i="3"/>
  <c r="AD1110" i="3" s="1"/>
  <c r="AA1110" i="3"/>
  <c r="AN1109" i="3"/>
  <c r="AJ1109" i="3"/>
  <c r="AL1109" i="3" s="1"/>
  <c r="AI1109" i="3"/>
  <c r="AB1109" i="3"/>
  <c r="AD1109" i="3" s="1"/>
  <c r="AA1109" i="3"/>
  <c r="AN1108" i="3"/>
  <c r="AJ1108" i="3"/>
  <c r="AL1108" i="3" s="1"/>
  <c r="AI1108" i="3"/>
  <c r="AB1108" i="3"/>
  <c r="AD1108" i="3" s="1"/>
  <c r="AA1108" i="3"/>
  <c r="AN1107" i="3"/>
  <c r="AJ1107" i="3"/>
  <c r="AL1107" i="3" s="1"/>
  <c r="AI1107" i="3"/>
  <c r="AB1107" i="3"/>
  <c r="AD1107" i="3" s="1"/>
  <c r="AA1107" i="3"/>
  <c r="AN1106" i="3"/>
  <c r="AJ1106" i="3"/>
  <c r="AL1106" i="3" s="1"/>
  <c r="AI1106" i="3"/>
  <c r="AB1106" i="3"/>
  <c r="AD1106" i="3" s="1"/>
  <c r="AA1106" i="3"/>
  <c r="AN1105" i="3"/>
  <c r="AJ1105" i="3"/>
  <c r="AI1105" i="3"/>
  <c r="AA1105" i="3"/>
  <c r="X1351" i="3" l="1"/>
  <c r="X1364" i="3"/>
  <c r="X1320" i="3"/>
  <c r="X1303" i="3"/>
  <c r="AL1118" i="3"/>
  <c r="X1175" i="3"/>
  <c r="X1272" i="3"/>
  <c r="X1114" i="3"/>
  <c r="X1232" i="3"/>
  <c r="AL1339" i="3"/>
  <c r="AL1342" i="3"/>
  <c r="AL1345" i="3"/>
  <c r="AL1348" i="3"/>
  <c r="AL1357" i="3"/>
  <c r="AL1360" i="3"/>
  <c r="AL1363" i="3"/>
  <c r="AL1324" i="3"/>
  <c r="AL1327" i="3"/>
  <c r="AL1330" i="3"/>
  <c r="AL1333" i="3"/>
  <c r="AL1336" i="3"/>
  <c r="AL1277" i="3"/>
  <c r="AL1280" i="3"/>
  <c r="AL1283" i="3"/>
  <c r="AL1286" i="3"/>
  <c r="AL1125" i="3"/>
  <c r="AL1105" i="3"/>
  <c r="AL1117" i="3"/>
  <c r="X1108" i="3"/>
  <c r="X1365" i="3"/>
  <c r="AD1105" i="3"/>
  <c r="AD1140" i="3"/>
  <c r="AD1117" i="3"/>
  <c r="AD1123" i="3"/>
  <c r="AL1177" i="3"/>
  <c r="AL1180" i="3"/>
  <c r="AL1183" i="3"/>
  <c r="X1252" i="3"/>
  <c r="X1255" i="3"/>
  <c r="X1208" i="3"/>
  <c r="X1288" i="3"/>
  <c r="X1339" i="3"/>
  <c r="X1348" i="3"/>
  <c r="AD1151" i="3"/>
  <c r="AD1257" i="3"/>
  <c r="AD1128" i="3"/>
  <c r="AL1130" i="3"/>
  <c r="AD1135" i="3"/>
  <c r="AL1137" i="3"/>
  <c r="AL1142" i="3"/>
  <c r="AL1145" i="3"/>
  <c r="AL1148" i="3"/>
  <c r="AD1172" i="3"/>
  <c r="AL1186" i="3"/>
  <c r="AL1189" i="3"/>
  <c r="AL1192" i="3"/>
  <c r="AL1195" i="3"/>
  <c r="AL1198" i="3"/>
  <c r="AL1201" i="3"/>
  <c r="AL1204" i="3"/>
  <c r="AL1207" i="3"/>
  <c r="AD1222" i="3"/>
  <c r="AD1225" i="3"/>
  <c r="AD1228" i="3"/>
  <c r="AL1233" i="3"/>
  <c r="AL1236" i="3"/>
  <c r="AL1239" i="3"/>
  <c r="AL1242" i="3"/>
  <c r="AL1245" i="3"/>
  <c r="AL1248" i="3"/>
  <c r="AL1251" i="3"/>
  <c r="AL1254" i="3"/>
  <c r="AD1260" i="3"/>
  <c r="X1263" i="3"/>
  <c r="AD1263" i="3"/>
  <c r="AD1266" i="3"/>
  <c r="AD1269" i="3"/>
  <c r="AD1272" i="3"/>
  <c r="AL1289" i="3"/>
  <c r="AL1292" i="3"/>
  <c r="AL1295" i="3"/>
  <c r="AL1298" i="3"/>
  <c r="AL1301" i="3"/>
  <c r="AD1310" i="3"/>
  <c r="AD1313" i="3"/>
  <c r="X1316" i="3"/>
  <c r="AD1316" i="3"/>
  <c r="AD1319" i="3"/>
  <c r="AD1322" i="3"/>
  <c r="AL1351" i="3"/>
  <c r="AL1354" i="3"/>
  <c r="AL1366" i="3"/>
  <c r="AD1375" i="3"/>
  <c r="AD1378" i="3"/>
  <c r="AD1381" i="3"/>
  <c r="AD1384" i="3"/>
  <c r="AD1387" i="3"/>
  <c r="AD1163" i="3"/>
  <c r="AL1123" i="3"/>
  <c r="AD1133" i="3"/>
  <c r="AL1151" i="3"/>
  <c r="AL1154" i="3"/>
  <c r="AL1157" i="3"/>
  <c r="AL1160" i="3"/>
  <c r="AL1163" i="3"/>
  <c r="AL1166" i="3"/>
  <c r="AL1169" i="3"/>
  <c r="AD1175" i="3"/>
  <c r="AD1178" i="3"/>
  <c r="AD1181" i="3"/>
  <c r="AL1210" i="3"/>
  <c r="AL1213" i="3"/>
  <c r="AL1216" i="3"/>
  <c r="AL1219" i="3"/>
  <c r="AD1231" i="3"/>
  <c r="X1243" i="3"/>
  <c r="AL1257" i="3"/>
  <c r="AD1275" i="3"/>
  <c r="AD1278" i="3"/>
  <c r="AD1281" i="3"/>
  <c r="X1284" i="3"/>
  <c r="AD1284" i="3"/>
  <c r="X1287" i="3"/>
  <c r="AD1287" i="3"/>
  <c r="AL1304" i="3"/>
  <c r="AL1307" i="3"/>
  <c r="AD1325" i="3"/>
  <c r="AD1328" i="3"/>
  <c r="X1331" i="3"/>
  <c r="AD1331" i="3"/>
  <c r="AD1334" i="3"/>
  <c r="AD1337" i="3"/>
  <c r="X1340" i="3"/>
  <c r="AD1340" i="3"/>
  <c r="AD1343" i="3"/>
  <c r="AD1346" i="3"/>
  <c r="AD1349" i="3"/>
  <c r="AD1358" i="3"/>
  <c r="X1361" i="3"/>
  <c r="AD1361" i="3"/>
  <c r="AD1364" i="3"/>
  <c r="AL1369" i="3"/>
  <c r="AL1372" i="3"/>
  <c r="AD1157" i="3"/>
  <c r="AD1210" i="3"/>
  <c r="AD1369" i="3"/>
  <c r="AL1121" i="3"/>
  <c r="AD1126" i="3"/>
  <c r="AL1128" i="3"/>
  <c r="AL1135" i="3"/>
  <c r="AD1143" i="3"/>
  <c r="AD1146" i="3"/>
  <c r="AD1149" i="3"/>
  <c r="AL1172" i="3"/>
  <c r="AD1184" i="3"/>
  <c r="AD1187" i="3"/>
  <c r="AD1190" i="3"/>
  <c r="AD1193" i="3"/>
  <c r="X1196" i="3"/>
  <c r="AD1196" i="3"/>
  <c r="X1199" i="3"/>
  <c r="AD1199" i="3"/>
  <c r="AD1202" i="3"/>
  <c r="AD1205" i="3"/>
  <c r="AL1222" i="3"/>
  <c r="AL1225" i="3"/>
  <c r="AL1228" i="3"/>
  <c r="AD1234" i="3"/>
  <c r="AD1237" i="3"/>
  <c r="AD1240" i="3"/>
  <c r="AD1243" i="3"/>
  <c r="AD1246" i="3"/>
  <c r="AD1249" i="3"/>
  <c r="AD1252" i="3"/>
  <c r="AL1260" i="3"/>
  <c r="AL1263" i="3"/>
  <c r="AL1266" i="3"/>
  <c r="AL1269" i="3"/>
  <c r="AL1272" i="3"/>
  <c r="AD1290" i="3"/>
  <c r="AD1293" i="3"/>
  <c r="AD1296" i="3"/>
  <c r="X1299" i="3"/>
  <c r="AD1299" i="3"/>
  <c r="AD1302" i="3"/>
  <c r="AL1310" i="3"/>
  <c r="AL1313" i="3"/>
  <c r="AL1316" i="3"/>
  <c r="AL1319" i="3"/>
  <c r="AL1322" i="3"/>
  <c r="AD1352" i="3"/>
  <c r="AD1355" i="3"/>
  <c r="AD1367" i="3"/>
  <c r="AL1375" i="3"/>
  <c r="AL1378" i="3"/>
  <c r="AL1381" i="3"/>
  <c r="AL1384" i="3"/>
  <c r="AL1387" i="3"/>
  <c r="AD1372" i="3"/>
  <c r="AD1119" i="3"/>
  <c r="AD1131" i="3"/>
  <c r="AL1133" i="3"/>
  <c r="AD1138" i="3"/>
  <c r="AL1140" i="3"/>
  <c r="AD1152" i="3"/>
  <c r="X1155" i="3"/>
  <c r="AD1155" i="3"/>
  <c r="AD1158" i="3"/>
  <c r="AD1161" i="3"/>
  <c r="X1164" i="3"/>
  <c r="AD1164" i="3"/>
  <c r="AD1167" i="3"/>
  <c r="AD1170" i="3"/>
  <c r="AL1175" i="3"/>
  <c r="AL1178" i="3"/>
  <c r="AL1181" i="3"/>
  <c r="AD1208" i="3"/>
  <c r="X1211" i="3"/>
  <c r="AD1211" i="3"/>
  <c r="AD1214" i="3"/>
  <c r="AD1217" i="3"/>
  <c r="AL1231" i="3"/>
  <c r="AD1255" i="3"/>
  <c r="AD1258" i="3"/>
  <c r="AL1275" i="3"/>
  <c r="AL1278" i="3"/>
  <c r="AL1281" i="3"/>
  <c r="AL1284" i="3"/>
  <c r="AL1287" i="3"/>
  <c r="AD1305" i="3"/>
  <c r="AL1325" i="3"/>
  <c r="AL1328" i="3"/>
  <c r="AL1331" i="3"/>
  <c r="AL1334" i="3"/>
  <c r="AL1337" i="3"/>
  <c r="AL1340" i="3"/>
  <c r="AL1343" i="3"/>
  <c r="AL1346" i="3"/>
  <c r="AL1349" i="3"/>
  <c r="AL1358" i="3"/>
  <c r="AL1361" i="3"/>
  <c r="AL1364" i="3"/>
  <c r="AD1370" i="3"/>
  <c r="AD1213" i="3"/>
  <c r="AD1304" i="3"/>
  <c r="AD1121" i="3"/>
  <c r="X1110" i="3"/>
  <c r="AL1119" i="3"/>
  <c r="AD1124" i="3"/>
  <c r="AL1126" i="3"/>
  <c r="AL1143" i="3"/>
  <c r="AL1146" i="3"/>
  <c r="AL1149" i="3"/>
  <c r="AD1173" i="3"/>
  <c r="AL1184" i="3"/>
  <c r="AL1187" i="3"/>
  <c r="AL1190" i="3"/>
  <c r="AL1193" i="3"/>
  <c r="AL1196" i="3"/>
  <c r="AL1199" i="3"/>
  <c r="AL1202" i="3"/>
  <c r="AL1205" i="3"/>
  <c r="AD1220" i="3"/>
  <c r="X1223" i="3"/>
  <c r="AD1223" i="3"/>
  <c r="AD1226" i="3"/>
  <c r="AD1229" i="3"/>
  <c r="AL1234" i="3"/>
  <c r="AL1237" i="3"/>
  <c r="AL1240" i="3"/>
  <c r="AL1243" i="3"/>
  <c r="AL1246" i="3"/>
  <c r="AL1249" i="3"/>
  <c r="AL1252" i="3"/>
  <c r="AD1261" i="3"/>
  <c r="X1264" i="3"/>
  <c r="AD1264" i="3"/>
  <c r="AD1267" i="3"/>
  <c r="AD1270" i="3"/>
  <c r="AD1273" i="3"/>
  <c r="AL1290" i="3"/>
  <c r="AL1293" i="3"/>
  <c r="AL1296" i="3"/>
  <c r="AL1299" i="3"/>
  <c r="AL1302" i="3"/>
  <c r="AD1308" i="3"/>
  <c r="X1311" i="3"/>
  <c r="AD1311" i="3"/>
  <c r="AD1314" i="3"/>
  <c r="AD1317" i="3"/>
  <c r="AD1320" i="3"/>
  <c r="X1332" i="3"/>
  <c r="AL1352" i="3"/>
  <c r="AL1355" i="3"/>
  <c r="AL1367" i="3"/>
  <c r="AD1373" i="3"/>
  <c r="AD1376" i="3"/>
  <c r="AD1379" i="3"/>
  <c r="AD1382" i="3"/>
  <c r="AD1385" i="3"/>
  <c r="AD1388" i="3"/>
  <c r="AD1129" i="3"/>
  <c r="AL1131" i="3"/>
  <c r="AD1136" i="3"/>
  <c r="AL1138" i="3"/>
  <c r="AL1152" i="3"/>
  <c r="AL1155" i="3"/>
  <c r="AL1158" i="3"/>
  <c r="AL1161" i="3"/>
  <c r="AL1164" i="3"/>
  <c r="AL1167" i="3"/>
  <c r="AL1170" i="3"/>
  <c r="AD1176" i="3"/>
  <c r="X1179" i="3"/>
  <c r="AD1179" i="3"/>
  <c r="AD1182" i="3"/>
  <c r="AL1208" i="3"/>
  <c r="AL1211" i="3"/>
  <c r="AL1214" i="3"/>
  <c r="AL1217" i="3"/>
  <c r="AL1255" i="3"/>
  <c r="AL1258" i="3"/>
  <c r="X1276" i="3"/>
  <c r="AD1276" i="3"/>
  <c r="X1279" i="3"/>
  <c r="AD1279" i="3"/>
  <c r="AD1282" i="3"/>
  <c r="AD1285" i="3"/>
  <c r="X1291" i="3"/>
  <c r="X1300" i="3"/>
  <c r="AL1305" i="3"/>
  <c r="AD1323" i="3"/>
  <c r="AD1326" i="3"/>
  <c r="AD1329" i="3"/>
  <c r="AD1332" i="3"/>
  <c r="X1335" i="3"/>
  <c r="AD1335" i="3"/>
  <c r="AD1338" i="3"/>
  <c r="AD1341" i="3"/>
  <c r="X1344" i="3"/>
  <c r="AD1344" i="3"/>
  <c r="X1347" i="3"/>
  <c r="AD1347" i="3"/>
  <c r="AD1350" i="3"/>
  <c r="X1356" i="3"/>
  <c r="AD1359" i="3"/>
  <c r="AD1362" i="3"/>
  <c r="X1368" i="3"/>
  <c r="AL1370" i="3"/>
  <c r="AD1166" i="3"/>
  <c r="X1219" i="3"/>
  <c r="AD1219" i="3"/>
  <c r="AD1307" i="3"/>
  <c r="AD1122" i="3"/>
  <c r="AL1124" i="3"/>
  <c r="AD1141" i="3"/>
  <c r="AD1144" i="3"/>
  <c r="AD1147" i="3"/>
  <c r="AD1150" i="3"/>
  <c r="AL1173" i="3"/>
  <c r="AD1185" i="3"/>
  <c r="X1188" i="3"/>
  <c r="AD1188" i="3"/>
  <c r="AD1191" i="3"/>
  <c r="AD1194" i="3"/>
  <c r="AD1197" i="3"/>
  <c r="AD1200" i="3"/>
  <c r="X1203" i="3"/>
  <c r="AD1203" i="3"/>
  <c r="AD1206" i="3"/>
  <c r="AL1220" i="3"/>
  <c r="AL1223" i="3"/>
  <c r="AL1226" i="3"/>
  <c r="AL1229" i="3"/>
  <c r="AD1232" i="3"/>
  <c r="AD1235" i="3"/>
  <c r="AD1238" i="3"/>
  <c r="AD1241" i="3"/>
  <c r="AD1244" i="3"/>
  <c r="AD1247" i="3"/>
  <c r="AD1250" i="3"/>
  <c r="AD1253" i="3"/>
  <c r="AL1261" i="3"/>
  <c r="AL1264" i="3"/>
  <c r="AL1267" i="3"/>
  <c r="AL1270" i="3"/>
  <c r="AL1273" i="3"/>
  <c r="AD1288" i="3"/>
  <c r="AD1291" i="3"/>
  <c r="AD1294" i="3"/>
  <c r="AD1297" i="3"/>
  <c r="AD1300" i="3"/>
  <c r="AL1308" i="3"/>
  <c r="AL1311" i="3"/>
  <c r="AL1314" i="3"/>
  <c r="AL1317" i="3"/>
  <c r="AL1320" i="3"/>
  <c r="AD1353" i="3"/>
  <c r="AD1356" i="3"/>
  <c r="AD1365" i="3"/>
  <c r="AD1368" i="3"/>
  <c r="AL1373" i="3"/>
  <c r="AL1376" i="3"/>
  <c r="AL1379" i="3"/>
  <c r="AL1382" i="3"/>
  <c r="AL1385" i="3"/>
  <c r="AL1388" i="3"/>
  <c r="AD1154" i="3"/>
  <c r="AD1216" i="3"/>
  <c r="X1113" i="3"/>
  <c r="AD1120" i="3"/>
  <c r="AD1127" i="3"/>
  <c r="AL1129" i="3"/>
  <c r="AD1134" i="3"/>
  <c r="AL1136" i="3"/>
  <c r="AD1153" i="3"/>
  <c r="X1156" i="3"/>
  <c r="AD1156" i="3"/>
  <c r="X1159" i="3"/>
  <c r="AD1159" i="3"/>
  <c r="AD1162" i="3"/>
  <c r="AD1165" i="3"/>
  <c r="AD1168" i="3"/>
  <c r="AD1171" i="3"/>
  <c r="AL1176" i="3"/>
  <c r="AL1179" i="3"/>
  <c r="AL1182" i="3"/>
  <c r="AD1209" i="3"/>
  <c r="AD1212" i="3"/>
  <c r="AD1215" i="3"/>
  <c r="AD1218" i="3"/>
  <c r="AD1256" i="3"/>
  <c r="AD1259" i="3"/>
  <c r="AL1276" i="3"/>
  <c r="AL1279" i="3"/>
  <c r="AL1282" i="3"/>
  <c r="AL1285" i="3"/>
  <c r="AD1303" i="3"/>
  <c r="AD1306" i="3"/>
  <c r="AL1323" i="3"/>
  <c r="AL1326" i="3"/>
  <c r="AL1329" i="3"/>
  <c r="AL1332" i="3"/>
  <c r="AL1335" i="3"/>
  <c r="AL1338" i="3"/>
  <c r="AL1341" i="3"/>
  <c r="AL1344" i="3"/>
  <c r="AL1347" i="3"/>
  <c r="AL1350" i="3"/>
  <c r="AL1359" i="3"/>
  <c r="AL1362" i="3"/>
  <c r="AD1371" i="3"/>
  <c r="X1160" i="3"/>
  <c r="AD1160" i="3"/>
  <c r="AL1122" i="3"/>
  <c r="AD1132" i="3"/>
  <c r="AD1139" i="3"/>
  <c r="AL1141" i="3"/>
  <c r="AL1144" i="3"/>
  <c r="AL1147" i="3"/>
  <c r="AL1150" i="3"/>
  <c r="AD1174" i="3"/>
  <c r="AL1185" i="3"/>
  <c r="AL1188" i="3"/>
  <c r="AL1191" i="3"/>
  <c r="AL1194" i="3"/>
  <c r="AL1197" i="3"/>
  <c r="AL1200" i="3"/>
  <c r="AL1203" i="3"/>
  <c r="AL1206" i="3"/>
  <c r="AD1221" i="3"/>
  <c r="AD1224" i="3"/>
  <c r="AD1227" i="3"/>
  <c r="AD1230" i="3"/>
  <c r="AL1232" i="3"/>
  <c r="AL1235" i="3"/>
  <c r="AL1238" i="3"/>
  <c r="AL1241" i="3"/>
  <c r="AL1244" i="3"/>
  <c r="AL1247" i="3"/>
  <c r="AL1250" i="3"/>
  <c r="AL1253" i="3"/>
  <c r="AD1262" i="3"/>
  <c r="AD1265" i="3"/>
  <c r="X1268" i="3"/>
  <c r="AD1268" i="3"/>
  <c r="AD1271" i="3"/>
  <c r="AD1274" i="3"/>
  <c r="AL1288" i="3"/>
  <c r="AL1291" i="3"/>
  <c r="AL1294" i="3"/>
  <c r="AL1297" i="3"/>
  <c r="AL1300" i="3"/>
  <c r="AD1309" i="3"/>
  <c r="X1312" i="3"/>
  <c r="AD1312" i="3"/>
  <c r="AD1315" i="3"/>
  <c r="AD1318" i="3"/>
  <c r="AD1321" i="3"/>
  <c r="AL1353" i="3"/>
  <c r="AL1356" i="3"/>
  <c r="AL1365" i="3"/>
  <c r="AL1368" i="3"/>
  <c r="AD1374" i="3"/>
  <c r="AD1377" i="3"/>
  <c r="AD1380" i="3"/>
  <c r="AD1383" i="3"/>
  <c r="AD1386" i="3"/>
  <c r="AD1118" i="3"/>
  <c r="AL1120" i="3"/>
  <c r="AD1125" i="3"/>
  <c r="AL1127" i="3"/>
  <c r="AL1134" i="3"/>
  <c r="X1148" i="3"/>
  <c r="X1151" i="3"/>
  <c r="AL1153" i="3"/>
  <c r="AL1156" i="3"/>
  <c r="AL1159" i="3"/>
  <c r="AL1162" i="3"/>
  <c r="AL1165" i="3"/>
  <c r="AL1168" i="3"/>
  <c r="AL1171" i="3"/>
  <c r="AD1177" i="3"/>
  <c r="X1180" i="3"/>
  <c r="AD1180" i="3"/>
  <c r="X1183" i="3"/>
  <c r="AD1183" i="3"/>
  <c r="X1192" i="3"/>
  <c r="X1195" i="3"/>
  <c r="X1207" i="3"/>
  <c r="AL1209" i="3"/>
  <c r="AL1212" i="3"/>
  <c r="AL1215" i="3"/>
  <c r="AL1218" i="3"/>
  <c r="AL1256" i="3"/>
  <c r="AL1259" i="3"/>
  <c r="AD1277" i="3"/>
  <c r="AD1280" i="3"/>
  <c r="X1283" i="3"/>
  <c r="AD1283" i="3"/>
  <c r="AD1286" i="3"/>
  <c r="AL1303" i="3"/>
  <c r="AL1306" i="3"/>
  <c r="X1324" i="3"/>
  <c r="AD1324" i="3"/>
  <c r="X1327" i="3"/>
  <c r="AD1327" i="3"/>
  <c r="AD1330" i="3"/>
  <c r="AD1333" i="3"/>
  <c r="AD1336" i="3"/>
  <c r="AD1339" i="3"/>
  <c r="AD1342" i="3"/>
  <c r="AD1345" i="3"/>
  <c r="AD1348" i="3"/>
  <c r="AD1360" i="3"/>
  <c r="AD1363" i="3"/>
  <c r="X1366" i="3"/>
  <c r="X1369" i="3"/>
  <c r="AL1371" i="3"/>
  <c r="AD1169" i="3"/>
  <c r="X1116" i="3"/>
  <c r="AD1130" i="3"/>
  <c r="AL1132" i="3"/>
  <c r="AD1137" i="3"/>
  <c r="AL1139" i="3"/>
  <c r="AD1142" i="3"/>
  <c r="AD1145" i="3"/>
  <c r="AD1148" i="3"/>
  <c r="X1163" i="3"/>
  <c r="X1172" i="3"/>
  <c r="AL1174" i="3"/>
  <c r="AD1186" i="3"/>
  <c r="AD1189" i="3"/>
  <c r="AD1192" i="3"/>
  <c r="AD1195" i="3"/>
  <c r="AD1198" i="3"/>
  <c r="AD1201" i="3"/>
  <c r="X1204" i="3"/>
  <c r="AD1204" i="3"/>
  <c r="AD1207" i="3"/>
  <c r="AL1221" i="3"/>
  <c r="AL1224" i="3"/>
  <c r="AL1227" i="3"/>
  <c r="AL1230" i="3"/>
  <c r="AD1233" i="3"/>
  <c r="X1236" i="3"/>
  <c r="AD1236" i="3"/>
  <c r="AD1239" i="3"/>
  <c r="AD1242" i="3"/>
  <c r="AD1245" i="3"/>
  <c r="X1248" i="3"/>
  <c r="AD1248" i="3"/>
  <c r="AD1251" i="3"/>
  <c r="AD1254" i="3"/>
  <c r="X1260" i="3"/>
  <c r="AL1262" i="3"/>
  <c r="AL1265" i="3"/>
  <c r="AL1268" i="3"/>
  <c r="AL1271" i="3"/>
  <c r="AL1274" i="3"/>
  <c r="AD1289" i="3"/>
  <c r="AD1292" i="3"/>
  <c r="AD1295" i="3"/>
  <c r="AD1298" i="3"/>
  <c r="AD1301" i="3"/>
  <c r="AL1309" i="3"/>
  <c r="AL1312" i="3"/>
  <c r="AL1315" i="3"/>
  <c r="AL1318" i="3"/>
  <c r="AL1321" i="3"/>
  <c r="AD1351" i="3"/>
  <c r="AD1354" i="3"/>
  <c r="AD1357" i="3"/>
  <c r="AD1366" i="3"/>
  <c r="X1372" i="3"/>
  <c r="AL1374" i="3"/>
  <c r="AL1377" i="3"/>
  <c r="AL1380" i="3"/>
  <c r="AL1383" i="3"/>
  <c r="AL1386" i="3"/>
  <c r="X1107" i="3"/>
  <c r="X1168" i="3"/>
  <c r="X1171" i="3"/>
  <c r="X1228" i="3"/>
  <c r="X1251" i="3"/>
  <c r="X1382" i="3"/>
  <c r="X1385" i="3"/>
  <c r="X1388" i="3"/>
  <c r="X1240" i="3"/>
  <c r="X1212" i="3"/>
  <c r="X1235" i="3"/>
  <c r="X1244" i="3"/>
  <c r="X1292" i="3"/>
  <c r="X1144" i="3"/>
  <c r="X1147" i="3"/>
  <c r="X1187" i="3"/>
  <c r="X1216" i="3"/>
  <c r="X1227" i="3"/>
  <c r="X1267" i="3"/>
  <c r="X1315" i="3"/>
  <c r="X1384" i="3"/>
  <c r="X1239" i="3"/>
  <c r="X1296" i="3"/>
  <c r="X1307" i="3"/>
  <c r="X1109" i="3"/>
  <c r="X1115" i="3"/>
  <c r="X1141" i="3"/>
  <c r="X1154" i="3"/>
  <c r="X1165" i="3"/>
  <c r="X1178" i="3"/>
  <c r="X1189" i="3"/>
  <c r="X1202" i="3"/>
  <c r="X1213" i="3"/>
  <c r="X1226" i="3"/>
  <c r="X1258" i="3"/>
  <c r="X1145" i="3"/>
  <c r="X1158" i="3"/>
  <c r="X1169" i="3"/>
  <c r="X1182" i="3"/>
  <c r="X1193" i="3"/>
  <c r="X1206" i="3"/>
  <c r="X1217" i="3"/>
  <c r="X1230" i="3"/>
  <c r="X1256" i="3"/>
  <c r="X1280" i="3"/>
  <c r="X1234" i="3"/>
  <c r="X1149" i="3"/>
  <c r="X1162" i="3"/>
  <c r="X1173" i="3"/>
  <c r="X1186" i="3"/>
  <c r="X1197" i="3"/>
  <c r="X1210" i="3"/>
  <c r="X1221" i="3"/>
  <c r="X1238" i="3"/>
  <c r="X1250" i="3"/>
  <c r="X1111" i="3"/>
  <c r="X1242" i="3"/>
  <c r="X1246" i="3"/>
  <c r="X1259" i="3"/>
  <c r="X1142" i="3"/>
  <c r="X1153" i="3"/>
  <c r="X1166" i="3"/>
  <c r="X1177" i="3"/>
  <c r="X1190" i="3"/>
  <c r="X1201" i="3"/>
  <c r="X1214" i="3"/>
  <c r="X1225" i="3"/>
  <c r="X1257" i="3"/>
  <c r="X1146" i="3"/>
  <c r="X1157" i="3"/>
  <c r="X1170" i="3"/>
  <c r="X1181" i="3"/>
  <c r="X1194" i="3"/>
  <c r="X1205" i="3"/>
  <c r="X1218" i="3"/>
  <c r="X1229" i="3"/>
  <c r="X1271" i="3"/>
  <c r="X1233" i="3"/>
  <c r="X1262" i="3"/>
  <c r="X1150" i="3"/>
  <c r="X1152" i="3"/>
  <c r="X1161" i="3"/>
  <c r="X1174" i="3"/>
  <c r="X1176" i="3"/>
  <c r="X1185" i="3"/>
  <c r="X1198" i="3"/>
  <c r="X1200" i="3"/>
  <c r="X1209" i="3"/>
  <c r="X1222" i="3"/>
  <c r="X1224" i="3"/>
  <c r="X1237" i="3"/>
  <c r="X1247" i="3"/>
  <c r="X1249" i="3"/>
  <c r="X1253" i="3"/>
  <c r="X1269" i="3"/>
  <c r="X1106" i="3"/>
  <c r="X1112" i="3"/>
  <c r="X1143" i="3"/>
  <c r="X1167" i="3"/>
  <c r="X1191" i="3"/>
  <c r="X1215" i="3"/>
  <c r="X1245" i="3"/>
  <c r="X1282" i="3"/>
  <c r="X1293" i="3"/>
  <c r="X1306" i="3"/>
  <c r="X1317" i="3"/>
  <c r="X1330" i="3"/>
  <c r="X1341" i="3"/>
  <c r="X1354" i="3"/>
  <c r="X1358" i="3"/>
  <c r="X1360" i="3"/>
  <c r="X1379" i="3"/>
  <c r="X1383" i="3"/>
  <c r="X1105" i="3"/>
  <c r="X1273" i="3"/>
  <c r="X1286" i="3"/>
  <c r="X1297" i="3"/>
  <c r="X1310" i="3"/>
  <c r="X1321" i="3"/>
  <c r="X1334" i="3"/>
  <c r="X1345" i="3"/>
  <c r="X1387" i="3"/>
  <c r="X1266" i="3"/>
  <c r="X1277" i="3"/>
  <c r="X1290" i="3"/>
  <c r="X1301" i="3"/>
  <c r="X1314" i="3"/>
  <c r="X1325" i="3"/>
  <c r="X1338" i="3"/>
  <c r="X1349" i="3"/>
  <c r="X1374" i="3"/>
  <c r="X1376" i="3"/>
  <c r="X1378" i="3"/>
  <c r="X1380" i="3"/>
  <c r="X1270" i="3"/>
  <c r="X1281" i="3"/>
  <c r="X1294" i="3"/>
  <c r="X1305" i="3"/>
  <c r="X1318" i="3"/>
  <c r="X1329" i="3"/>
  <c r="X1342" i="3"/>
  <c r="X1353" i="3"/>
  <c r="X1359" i="3"/>
  <c r="X1261" i="3"/>
  <c r="X1274" i="3"/>
  <c r="X1285" i="3"/>
  <c r="X1298" i="3"/>
  <c r="X1309" i="3"/>
  <c r="X1322" i="3"/>
  <c r="X1333" i="3"/>
  <c r="X1346" i="3"/>
  <c r="X1357" i="3"/>
  <c r="X1363" i="3"/>
  <c r="X1367" i="3"/>
  <c r="X1241" i="3"/>
  <c r="X1254" i="3"/>
  <c r="X1265" i="3"/>
  <c r="X1278" i="3"/>
  <c r="X1289" i="3"/>
  <c r="X1302" i="3"/>
  <c r="X1304" i="3"/>
  <c r="X1313" i="3"/>
  <c r="X1326" i="3"/>
  <c r="X1328" i="3"/>
  <c r="X1337" i="3"/>
  <c r="X1350" i="3"/>
  <c r="X1352" i="3"/>
  <c r="X1371" i="3"/>
  <c r="X1377" i="3"/>
  <c r="X1295" i="3"/>
  <c r="X1319" i="3"/>
  <c r="X1343" i="3"/>
  <c r="X1375" i="3"/>
  <c r="X1381" i="3"/>
  <c r="AN341" i="3"/>
  <c r="AJ341" i="3"/>
  <c r="AI341" i="3"/>
  <c r="AB341" i="3"/>
  <c r="AA341" i="3"/>
  <c r="V341" i="3"/>
  <c r="W341" i="3"/>
  <c r="AK341" i="3" s="1"/>
  <c r="U341" i="3"/>
  <c r="Q341" i="3"/>
  <c r="AN340" i="3"/>
  <c r="AJ340" i="3"/>
  <c r="AI340" i="3"/>
  <c r="AB340" i="3"/>
  <c r="AA340" i="3"/>
  <c r="V340" i="3"/>
  <c r="W340" i="3"/>
  <c r="AC340" i="3" s="1"/>
  <c r="U340" i="3"/>
  <c r="Q340" i="3"/>
  <c r="AN339" i="3"/>
  <c r="AJ339" i="3"/>
  <c r="AL339" i="3" s="1"/>
  <c r="AI339" i="3"/>
  <c r="AB339" i="3"/>
  <c r="AD339" i="3" s="1"/>
  <c r="AA339" i="3"/>
  <c r="V339" i="3"/>
  <c r="W339" i="3"/>
  <c r="AK339" i="3" s="1"/>
  <c r="AM339" i="3" s="1"/>
  <c r="U339" i="3"/>
  <c r="AN338" i="3"/>
  <c r="AJ338" i="3"/>
  <c r="AI338" i="3"/>
  <c r="AB338" i="3"/>
  <c r="AA338" i="3"/>
  <c r="V338" i="3"/>
  <c r="W338" i="3"/>
  <c r="AK338" i="3" s="1"/>
  <c r="U338" i="3"/>
  <c r="Q338" i="3"/>
  <c r="AN337" i="3"/>
  <c r="AJ337" i="3"/>
  <c r="AI337" i="3"/>
  <c r="AB337" i="3"/>
  <c r="AA337" i="3"/>
  <c r="V337" i="3"/>
  <c r="W337" i="3"/>
  <c r="AC337" i="3" s="1"/>
  <c r="U337" i="3"/>
  <c r="Q337" i="3"/>
  <c r="AN336" i="3"/>
  <c r="AJ336" i="3"/>
  <c r="AL336" i="3" s="1"/>
  <c r="AI336" i="3"/>
  <c r="AB336" i="3"/>
  <c r="AD336" i="3" s="1"/>
  <c r="AA336" i="3"/>
  <c r="V336" i="3"/>
  <c r="W336" i="3"/>
  <c r="AK336" i="3" s="1"/>
  <c r="AM336" i="3" s="1"/>
  <c r="U336" i="3"/>
  <c r="X338" i="3" l="1"/>
  <c r="AD341" i="3"/>
  <c r="X337" i="3"/>
  <c r="AL337" i="3"/>
  <c r="AD340" i="3"/>
  <c r="AK340" i="3"/>
  <c r="AK337" i="3"/>
  <c r="AM337" i="3" s="1"/>
  <c r="AL341" i="3"/>
  <c r="AL340" i="3"/>
  <c r="AM338" i="3"/>
  <c r="AM340" i="3"/>
  <c r="AE337" i="3"/>
  <c r="AD338" i="3"/>
  <c r="AM341" i="3"/>
  <c r="AD337" i="3"/>
  <c r="AL338" i="3"/>
  <c r="AC339" i="3"/>
  <c r="AE339" i="3" s="1"/>
  <c r="AC336" i="3"/>
  <c r="AE336" i="3" s="1"/>
  <c r="X336" i="3"/>
  <c r="X340" i="3"/>
  <c r="X341" i="3"/>
  <c r="X339" i="3"/>
  <c r="AC338" i="3"/>
  <c r="AE338" i="3" s="1"/>
  <c r="AC341" i="3"/>
  <c r="AE341" i="3" l="1"/>
  <c r="AE340" i="3"/>
  <c r="AI335" i="3"/>
  <c r="Z335" i="3"/>
  <c r="W335" i="3"/>
  <c r="U335" i="3"/>
  <c r="P335" i="3"/>
  <c r="AI334" i="3"/>
  <c r="Z334" i="3"/>
  <c r="W334" i="3"/>
  <c r="U334" i="3"/>
  <c r="P334" i="3"/>
  <c r="AI333" i="3"/>
  <c r="Z333" i="3"/>
  <c r="W333" i="3"/>
  <c r="AC333" i="3" s="1"/>
  <c r="U333" i="3"/>
  <c r="P333" i="3"/>
  <c r="AI332" i="3"/>
  <c r="Z332" i="3"/>
  <c r="W332" i="3"/>
  <c r="AC332" i="3" s="1"/>
  <c r="U332" i="3"/>
  <c r="P332" i="3"/>
  <c r="AI331" i="3"/>
  <c r="Z331" i="3"/>
  <c r="W331" i="3"/>
  <c r="U331" i="3"/>
  <c r="P331" i="3"/>
  <c r="AI330" i="3"/>
  <c r="Z330" i="3"/>
  <c r="W330" i="3"/>
  <c r="U330" i="3"/>
  <c r="P330" i="3"/>
  <c r="AI329" i="3"/>
  <c r="Z329" i="3"/>
  <c r="W329" i="3"/>
  <c r="U329" i="3"/>
  <c r="P329" i="3"/>
  <c r="AI328" i="3"/>
  <c r="Z328" i="3"/>
  <c r="W328" i="3"/>
  <c r="U328" i="3"/>
  <c r="P328" i="3"/>
  <c r="AI327" i="3"/>
  <c r="Z327" i="3"/>
  <c r="W327" i="3"/>
  <c r="U327" i="3"/>
  <c r="P327" i="3"/>
  <c r="AI326" i="3"/>
  <c r="Z326" i="3"/>
  <c r="W326" i="3"/>
  <c r="U326" i="3"/>
  <c r="P326" i="3"/>
  <c r="AI325" i="3"/>
  <c r="AH325" i="3"/>
  <c r="Z325" i="3"/>
  <c r="W325" i="3"/>
  <c r="U325" i="3"/>
  <c r="P325" i="3"/>
  <c r="AI324" i="3"/>
  <c r="AH324" i="3"/>
  <c r="Z324" i="3"/>
  <c r="W324" i="3"/>
  <c r="U324" i="3"/>
  <c r="P324" i="3"/>
  <c r="AI323" i="3"/>
  <c r="AH323" i="3"/>
  <c r="Z323" i="3"/>
  <c r="W323" i="3"/>
  <c r="U323" i="3"/>
  <c r="P323" i="3"/>
  <c r="AI322" i="3"/>
  <c r="AH322" i="3"/>
  <c r="Z322" i="3"/>
  <c r="W322" i="3"/>
  <c r="U322" i="3"/>
  <c r="P322" i="3"/>
  <c r="AI321" i="3"/>
  <c r="AH321" i="3"/>
  <c r="Z321" i="3"/>
  <c r="W321" i="3"/>
  <c r="U321" i="3"/>
  <c r="P321" i="3"/>
  <c r="AI320" i="3"/>
  <c r="AH320" i="3"/>
  <c r="AK320" i="3" s="1"/>
  <c r="Z320" i="3"/>
  <c r="W320" i="3"/>
  <c r="U320" i="3"/>
  <c r="P320" i="3"/>
  <c r="AI319" i="3"/>
  <c r="AH319" i="3"/>
  <c r="Z319" i="3"/>
  <c r="W319" i="3"/>
  <c r="U319" i="3"/>
  <c r="P319" i="3"/>
  <c r="AI318" i="3"/>
  <c r="AH318" i="3"/>
  <c r="Z318" i="3"/>
  <c r="W318" i="3"/>
  <c r="U318" i="3"/>
  <c r="AC330" i="3" l="1"/>
  <c r="AC318" i="3"/>
  <c r="AE318" i="3" s="1"/>
  <c r="AC324" i="3"/>
  <c r="AC319" i="3"/>
  <c r="AE319" i="3" s="1"/>
  <c r="AC329" i="3"/>
  <c r="AE329" i="3" s="1"/>
  <c r="AE333" i="3"/>
  <c r="AE324" i="3"/>
  <c r="AC334" i="3"/>
  <c r="AE334" i="3" s="1"/>
  <c r="AC321" i="3"/>
  <c r="AE321" i="3" s="1"/>
  <c r="AC325" i="3"/>
  <c r="AE325" i="3" s="1"/>
  <c r="AK321" i="3"/>
  <c r="AK319" i="3"/>
  <c r="AK323" i="3"/>
  <c r="AC328" i="3"/>
  <c r="AE328" i="3" s="1"/>
  <c r="AK324" i="3"/>
  <c r="AC331" i="3"/>
  <c r="AE331" i="3" s="1"/>
  <c r="AC320" i="3"/>
  <c r="AE320" i="3" s="1"/>
  <c r="AC327" i="3"/>
  <c r="AE327" i="3" s="1"/>
  <c r="AK325" i="3"/>
  <c r="AK322" i="3"/>
  <c r="AC326" i="3"/>
  <c r="AE326" i="3" s="1"/>
  <c r="AC335" i="3"/>
  <c r="AE335" i="3" s="1"/>
  <c r="AC322" i="3"/>
  <c r="AE322" i="3" s="1"/>
  <c r="AK318" i="3"/>
  <c r="AM318" i="3" s="1"/>
  <c r="AC323" i="3"/>
  <c r="AJ317" i="3"/>
  <c r="AB317" i="3"/>
  <c r="W317" i="3"/>
  <c r="AC317" i="3" s="1"/>
  <c r="U317" i="3"/>
  <c r="AJ316" i="3"/>
  <c r="AB316" i="3"/>
  <c r="W316" i="3"/>
  <c r="AC316" i="3" s="1"/>
  <c r="U316" i="3"/>
  <c r="AN315" i="3"/>
  <c r="AJ315" i="3"/>
  <c r="AI315" i="3"/>
  <c r="AB315" i="3"/>
  <c r="AA315" i="3"/>
  <c r="W315" i="3"/>
  <c r="AK315" i="3" s="1"/>
  <c r="U315" i="3"/>
  <c r="AJ314" i="3"/>
  <c r="AB314" i="3"/>
  <c r="W314" i="3"/>
  <c r="AK314" i="3" s="1"/>
  <c r="U314" i="3"/>
  <c r="AN313" i="3"/>
  <c r="AJ313" i="3"/>
  <c r="AI313" i="3"/>
  <c r="AB313" i="3"/>
  <c r="AA313" i="3"/>
  <c r="W313" i="3"/>
  <c r="AC313" i="3" s="1"/>
  <c r="U313" i="3"/>
  <c r="AJ312" i="3"/>
  <c r="AB312" i="3"/>
  <c r="W312" i="3"/>
  <c r="AC312" i="3" s="1"/>
  <c r="U312" i="3"/>
  <c r="AJ311" i="3"/>
  <c r="AB311" i="3"/>
  <c r="W311" i="3"/>
  <c r="AC311" i="3" s="1"/>
  <c r="U311" i="3"/>
  <c r="AN310" i="3"/>
  <c r="AJ310" i="3"/>
  <c r="AI310" i="3"/>
  <c r="AB310" i="3"/>
  <c r="AA310" i="3"/>
  <c r="W310" i="3"/>
  <c r="AK310" i="3" s="1"/>
  <c r="U310" i="3"/>
  <c r="AJ309" i="3"/>
  <c r="AB309" i="3"/>
  <c r="W309" i="3"/>
  <c r="AC309" i="3" s="1"/>
  <c r="U309" i="3"/>
  <c r="AJ308" i="3"/>
  <c r="AL308" i="3" s="1"/>
  <c r="AB308" i="3"/>
  <c r="W308" i="3"/>
  <c r="AC308" i="3" s="1"/>
  <c r="U308" i="3"/>
  <c r="AN307" i="3"/>
  <c r="AJ307" i="3"/>
  <c r="AI307" i="3"/>
  <c r="AB307" i="3"/>
  <c r="AA307" i="3"/>
  <c r="W307" i="3"/>
  <c r="AK307" i="3" s="1"/>
  <c r="U307" i="3"/>
  <c r="AJ306" i="3"/>
  <c r="AL306" i="3" s="1"/>
  <c r="AB306" i="3"/>
  <c r="AD306" i="3" s="1"/>
  <c r="W306" i="3"/>
  <c r="AC306" i="3" s="1"/>
  <c r="U306" i="3"/>
  <c r="AJ305" i="3"/>
  <c r="AB305" i="3"/>
  <c r="W305" i="3"/>
  <c r="AK305" i="3" s="1"/>
  <c r="U305" i="3"/>
  <c r="AN304" i="3"/>
  <c r="AJ304" i="3"/>
  <c r="AI304" i="3"/>
  <c r="AB304" i="3"/>
  <c r="AA304" i="3"/>
  <c r="W304" i="3"/>
  <c r="AC304" i="3" s="1"/>
  <c r="U304" i="3"/>
  <c r="AJ303" i="3"/>
  <c r="AB303" i="3"/>
  <c r="W303" i="3"/>
  <c r="AC303" i="3" s="1"/>
  <c r="U303" i="3"/>
  <c r="AJ302" i="3"/>
  <c r="AB302" i="3"/>
  <c r="W302" i="3"/>
  <c r="AC302" i="3" s="1"/>
  <c r="U302" i="3"/>
  <c r="AJ301" i="3"/>
  <c r="AL301" i="3" s="1"/>
  <c r="AB301" i="3"/>
  <c r="AD301" i="3" s="1"/>
  <c r="W301" i="3"/>
  <c r="AC301" i="3" s="1"/>
  <c r="U301" i="3"/>
  <c r="AJ300" i="3"/>
  <c r="AB300" i="3"/>
  <c r="W300" i="3"/>
  <c r="AC300" i="3" s="1"/>
  <c r="U300" i="3"/>
  <c r="AN299" i="3"/>
  <c r="AJ299" i="3"/>
  <c r="AI299" i="3"/>
  <c r="AB299" i="3"/>
  <c r="AA299" i="3"/>
  <c r="W299" i="3"/>
  <c r="AK299" i="3" s="1"/>
  <c r="U299" i="3"/>
  <c r="AJ298" i="3"/>
  <c r="AB298" i="3"/>
  <c r="W298" i="3"/>
  <c r="AC298" i="3" s="1"/>
  <c r="U298" i="3"/>
  <c r="AN297" i="3"/>
  <c r="AJ297" i="3"/>
  <c r="AL297" i="3" s="1"/>
  <c r="AI297" i="3"/>
  <c r="AB297" i="3"/>
  <c r="AD297" i="3" s="1"/>
  <c r="AA297" i="3"/>
  <c r="W297" i="3"/>
  <c r="AK297" i="3" s="1"/>
  <c r="AM297" i="3" s="1"/>
  <c r="U297" i="3"/>
  <c r="AJ296" i="3"/>
  <c r="AB296" i="3"/>
  <c r="W296" i="3"/>
  <c r="AK296" i="3" s="1"/>
  <c r="U296" i="3"/>
  <c r="Q296" i="3"/>
  <c r="P296" i="3" s="1"/>
  <c r="AJ295" i="3"/>
  <c r="AB295" i="3"/>
  <c r="W295" i="3"/>
  <c r="AK295" i="3" s="1"/>
  <c r="U295" i="3"/>
  <c r="Q295" i="3"/>
  <c r="P295" i="3" s="1"/>
  <c r="AJ294" i="3"/>
  <c r="AB294" i="3"/>
  <c r="W294" i="3"/>
  <c r="AC294" i="3" s="1"/>
  <c r="U294" i="3"/>
  <c r="Q294" i="3"/>
  <c r="P294" i="3" s="1"/>
  <c r="AJ293" i="3"/>
  <c r="AB293" i="3"/>
  <c r="W293" i="3"/>
  <c r="AC293" i="3" s="1"/>
  <c r="U293" i="3"/>
  <c r="Q293" i="3"/>
  <c r="P293" i="3" s="1"/>
  <c r="AJ292" i="3"/>
  <c r="AB292" i="3"/>
  <c r="W292" i="3"/>
  <c r="AC292" i="3" s="1"/>
  <c r="U292" i="3"/>
  <c r="Q292" i="3"/>
  <c r="P292" i="3" s="1"/>
  <c r="AJ291" i="3"/>
  <c r="AB291" i="3"/>
  <c r="W291" i="3"/>
  <c r="AK291" i="3" s="1"/>
  <c r="U291" i="3"/>
  <c r="Q291" i="3"/>
  <c r="P291" i="3" s="1"/>
  <c r="AJ290" i="3"/>
  <c r="AB290" i="3"/>
  <c r="W290" i="3"/>
  <c r="AK290" i="3" s="1"/>
  <c r="U290" i="3"/>
  <c r="Q290" i="3"/>
  <c r="P290" i="3" s="1"/>
  <c r="AJ289" i="3"/>
  <c r="AB289" i="3"/>
  <c r="W289" i="3"/>
  <c r="AK289" i="3" s="1"/>
  <c r="U289" i="3"/>
  <c r="Q289" i="3"/>
  <c r="P289" i="3" s="1"/>
  <c r="AJ288" i="3"/>
  <c r="AB288" i="3"/>
  <c r="W288" i="3"/>
  <c r="AC288" i="3" s="1"/>
  <c r="U288" i="3"/>
  <c r="Q288" i="3"/>
  <c r="P288" i="3" s="1"/>
  <c r="AJ287" i="3"/>
  <c r="AB287" i="3"/>
  <c r="W287" i="3"/>
  <c r="AK287" i="3" s="1"/>
  <c r="U287" i="3"/>
  <c r="Q287" i="3"/>
  <c r="P287" i="3" s="1"/>
  <c r="AJ286" i="3"/>
  <c r="AB286" i="3"/>
  <c r="W286" i="3"/>
  <c r="AC286" i="3" s="1"/>
  <c r="U286" i="3"/>
  <c r="Q286" i="3"/>
  <c r="P286" i="3" s="1"/>
  <c r="AJ285" i="3"/>
  <c r="AB285" i="3"/>
  <c r="W285" i="3"/>
  <c r="AK285" i="3" s="1"/>
  <c r="U285" i="3"/>
  <c r="Q285" i="3"/>
  <c r="P285" i="3" s="1"/>
  <c r="AJ284" i="3"/>
  <c r="AB284" i="3"/>
  <c r="W284" i="3"/>
  <c r="AK284" i="3" s="1"/>
  <c r="U284" i="3"/>
  <c r="Q284" i="3"/>
  <c r="P284" i="3" s="1"/>
  <c r="AJ283" i="3"/>
  <c r="AB283" i="3"/>
  <c r="W283" i="3"/>
  <c r="AK283" i="3" s="1"/>
  <c r="U283" i="3"/>
  <c r="Q283" i="3"/>
  <c r="P283" i="3"/>
  <c r="AJ282" i="3"/>
  <c r="AB282" i="3"/>
  <c r="W282" i="3"/>
  <c r="AC282" i="3" s="1"/>
  <c r="U282" i="3"/>
  <c r="Q282" i="3"/>
  <c r="P282" i="3" s="1"/>
  <c r="AN281" i="3"/>
  <c r="AJ281" i="3"/>
  <c r="AI281" i="3"/>
  <c r="AB281" i="3"/>
  <c r="AA281" i="3"/>
  <c r="W281" i="3"/>
  <c r="AK281" i="3" s="1"/>
  <c r="U281" i="3"/>
  <c r="Q281" i="3"/>
  <c r="P281" i="3" s="1"/>
  <c r="AJ280" i="3"/>
  <c r="AB280" i="3"/>
  <c r="W280" i="3"/>
  <c r="AC280" i="3" s="1"/>
  <c r="U280" i="3"/>
  <c r="Q280" i="3"/>
  <c r="P280" i="3" s="1"/>
  <c r="AJ279" i="3"/>
  <c r="AB279" i="3"/>
  <c r="W279" i="3"/>
  <c r="AK279" i="3" s="1"/>
  <c r="U279" i="3"/>
  <c r="Q279" i="3"/>
  <c r="P279" i="3" s="1"/>
  <c r="AJ278" i="3"/>
  <c r="AB278" i="3"/>
  <c r="W278" i="3"/>
  <c r="AC278" i="3" s="1"/>
  <c r="U278" i="3"/>
  <c r="Q278" i="3"/>
  <c r="P278" i="3" s="1"/>
  <c r="AJ277" i="3"/>
  <c r="AB277" i="3"/>
  <c r="W277" i="3"/>
  <c r="AK277" i="3" s="1"/>
  <c r="U277" i="3"/>
  <c r="Q277" i="3"/>
  <c r="P277" i="3" s="1"/>
  <c r="AJ276" i="3"/>
  <c r="AB276" i="3"/>
  <c r="W276" i="3"/>
  <c r="AK276" i="3" s="1"/>
  <c r="U276" i="3"/>
  <c r="Q276" i="3"/>
  <c r="P276" i="3" s="1"/>
  <c r="AN275" i="3"/>
  <c r="AJ275" i="3"/>
  <c r="AI275" i="3"/>
  <c r="AB275" i="3"/>
  <c r="X275" i="3" s="1"/>
  <c r="AA275" i="3"/>
  <c r="W275" i="3"/>
  <c r="AK275" i="3" s="1"/>
  <c r="U275" i="3"/>
  <c r="Q275" i="3"/>
  <c r="P275" i="3" s="1"/>
  <c r="AJ274" i="3"/>
  <c r="AB274" i="3"/>
  <c r="W274" i="3"/>
  <c r="AK274" i="3" s="1"/>
  <c r="U274" i="3"/>
  <c r="Q274" i="3"/>
  <c r="P274" i="3" s="1"/>
  <c r="AJ273" i="3"/>
  <c r="AB273" i="3"/>
  <c r="W273" i="3"/>
  <c r="AK273" i="3" s="1"/>
  <c r="U273" i="3"/>
  <c r="Q273" i="3"/>
  <c r="P273" i="3" s="1"/>
  <c r="AJ272" i="3"/>
  <c r="AB272" i="3"/>
  <c r="W272" i="3"/>
  <c r="AC272" i="3" s="1"/>
  <c r="U272" i="3"/>
  <c r="Q272" i="3"/>
  <c r="P272" i="3" s="1"/>
  <c r="AN271" i="3"/>
  <c r="AJ271" i="3"/>
  <c r="AI271" i="3"/>
  <c r="AB271" i="3"/>
  <c r="AA271" i="3"/>
  <c r="W271" i="3"/>
  <c r="AK271" i="3" s="1"/>
  <c r="U271" i="3"/>
  <c r="Q271" i="3"/>
  <c r="P271" i="3" s="1"/>
  <c r="AJ270" i="3"/>
  <c r="AB270" i="3"/>
  <c r="W270" i="3"/>
  <c r="AC270" i="3" s="1"/>
  <c r="U270" i="3"/>
  <c r="Q270" i="3"/>
  <c r="P270" i="3" s="1"/>
  <c r="AJ269" i="3"/>
  <c r="AB269" i="3"/>
  <c r="W269" i="3"/>
  <c r="AK269" i="3" s="1"/>
  <c r="U269" i="3"/>
  <c r="Q269" i="3"/>
  <c r="P269" i="3" s="1"/>
  <c r="AN268" i="3"/>
  <c r="AJ268" i="3"/>
  <c r="AI268" i="3"/>
  <c r="AB268" i="3"/>
  <c r="AA268" i="3"/>
  <c r="W268" i="3"/>
  <c r="AK268" i="3" s="1"/>
  <c r="U268" i="3"/>
  <c r="Q268" i="3"/>
  <c r="P268" i="3" s="1"/>
  <c r="AJ267" i="3"/>
  <c r="AB267" i="3"/>
  <c r="W267" i="3"/>
  <c r="AK267" i="3" s="1"/>
  <c r="U267" i="3"/>
  <c r="Q267" i="3"/>
  <c r="P267" i="3" s="1"/>
  <c r="AJ266" i="3"/>
  <c r="AB266" i="3"/>
  <c r="W266" i="3"/>
  <c r="AC266" i="3" s="1"/>
  <c r="U266" i="3"/>
  <c r="Q266" i="3"/>
  <c r="P266" i="3" s="1"/>
  <c r="AJ265" i="3"/>
  <c r="AB265" i="3"/>
  <c r="W265" i="3"/>
  <c r="AK265" i="3" s="1"/>
  <c r="U265" i="3"/>
  <c r="Q265" i="3"/>
  <c r="P265" i="3" s="1"/>
  <c r="AN264" i="3"/>
  <c r="AJ264" i="3"/>
  <c r="AI264" i="3"/>
  <c r="AB264" i="3"/>
  <c r="AA264" i="3"/>
  <c r="W264" i="3"/>
  <c r="AK264" i="3" s="1"/>
  <c r="U264" i="3"/>
  <c r="Q264" i="3"/>
  <c r="P264" i="3" s="1"/>
  <c r="AJ263" i="3"/>
  <c r="AB263" i="3"/>
  <c r="W263" i="3"/>
  <c r="AK263" i="3" s="1"/>
  <c r="U263" i="3"/>
  <c r="Q263" i="3"/>
  <c r="P263" i="3" s="1"/>
  <c r="AJ262" i="3"/>
  <c r="AB262" i="3"/>
  <c r="W262" i="3"/>
  <c r="AC262" i="3" s="1"/>
  <c r="U262" i="3"/>
  <c r="Q262" i="3"/>
  <c r="P262" i="3" s="1"/>
  <c r="AJ261" i="3"/>
  <c r="AB261" i="3"/>
  <c r="W261" i="3"/>
  <c r="AK261" i="3" s="1"/>
  <c r="U261" i="3"/>
  <c r="Q261" i="3"/>
  <c r="P261" i="3" s="1"/>
  <c r="AN260" i="3"/>
  <c r="AJ260" i="3"/>
  <c r="AI260" i="3"/>
  <c r="AB260" i="3"/>
  <c r="AA260" i="3"/>
  <c r="W260" i="3"/>
  <c r="AK260" i="3" s="1"/>
  <c r="U260" i="3"/>
  <c r="Q260" i="3"/>
  <c r="P260" i="3" s="1"/>
  <c r="AJ259" i="3"/>
  <c r="AB259" i="3"/>
  <c r="W259" i="3"/>
  <c r="AK259" i="3" s="1"/>
  <c r="U259" i="3"/>
  <c r="Q259" i="3"/>
  <c r="P259" i="3" s="1"/>
  <c r="AJ258" i="3"/>
  <c r="AB258" i="3"/>
  <c r="W258" i="3"/>
  <c r="AC258" i="3" s="1"/>
  <c r="U258" i="3"/>
  <c r="Q258" i="3"/>
  <c r="P258" i="3" s="1"/>
  <c r="AJ257" i="3"/>
  <c r="AB257" i="3"/>
  <c r="W257" i="3"/>
  <c r="AC257" i="3" s="1"/>
  <c r="U257" i="3"/>
  <c r="Q257" i="3"/>
  <c r="P257" i="3" s="1"/>
  <c r="AJ256" i="3"/>
  <c r="AB256" i="3"/>
  <c r="W256" i="3"/>
  <c r="AC256" i="3" s="1"/>
  <c r="U256" i="3"/>
  <c r="Q256" i="3"/>
  <c r="P256" i="3" s="1"/>
  <c r="AJ255" i="3"/>
  <c r="AB255" i="3"/>
  <c r="W255" i="3"/>
  <c r="AK255" i="3" s="1"/>
  <c r="U255" i="3"/>
  <c r="Q255" i="3"/>
  <c r="P255" i="3" s="1"/>
  <c r="AJ254" i="3"/>
  <c r="AB254" i="3"/>
  <c r="W254" i="3"/>
  <c r="AK254" i="3" s="1"/>
  <c r="U254" i="3"/>
  <c r="Q254" i="3"/>
  <c r="P254" i="3" s="1"/>
  <c r="AJ253" i="3"/>
  <c r="AB253" i="3"/>
  <c r="W253" i="3"/>
  <c r="AK253" i="3" s="1"/>
  <c r="U253" i="3"/>
  <c r="Q253" i="3"/>
  <c r="P253" i="3" s="1"/>
  <c r="AN252" i="3"/>
  <c r="AJ252" i="3"/>
  <c r="AL252" i="3" s="1"/>
  <c r="AI252" i="3"/>
  <c r="AB252" i="3"/>
  <c r="AD252" i="3" s="1"/>
  <c r="AA252" i="3"/>
  <c r="W252" i="3"/>
  <c r="AC252" i="3" s="1"/>
  <c r="AE252" i="3" s="1"/>
  <c r="U252" i="3"/>
  <c r="AL256" i="3" l="1"/>
  <c r="AL304" i="3"/>
  <c r="AL253" i="3"/>
  <c r="AL317" i="3"/>
  <c r="AL310" i="3"/>
  <c r="AE323" i="3"/>
  <c r="AE330" i="3"/>
  <c r="AE332" i="3"/>
  <c r="AC260" i="3"/>
  <c r="AE294" i="3"/>
  <c r="AL296" i="3"/>
  <c r="AL289" i="3"/>
  <c r="AK262" i="3"/>
  <c r="AD276" i="3"/>
  <c r="AM307" i="3"/>
  <c r="AD254" i="3"/>
  <c r="AD255" i="3"/>
  <c r="AK257" i="3"/>
  <c r="AD263" i="3"/>
  <c r="AD267" i="3"/>
  <c r="AD271" i="3"/>
  <c r="AL255" i="3"/>
  <c r="AD253" i="3"/>
  <c r="AL261" i="3"/>
  <c r="AD261" i="3"/>
  <c r="AL263" i="3"/>
  <c r="AL267" i="3"/>
  <c r="AD269" i="3"/>
  <c r="AD273" i="3"/>
  <c r="AL276" i="3"/>
  <c r="AD287" i="3"/>
  <c r="AD294" i="3"/>
  <c r="AM299" i="3"/>
  <c r="X304" i="3"/>
  <c r="AD308" i="3"/>
  <c r="AD315" i="3"/>
  <c r="AM323" i="3"/>
  <c r="AD265" i="3"/>
  <c r="AL269" i="3"/>
  <c r="AL271" i="3"/>
  <c r="AL273" i="3"/>
  <c r="AL287" i="3"/>
  <c r="AE292" i="3"/>
  <c r="AL294" i="3"/>
  <c r="AD304" i="3"/>
  <c r="AD313" i="3"/>
  <c r="AM319" i="3"/>
  <c r="AE258" i="3"/>
  <c r="AL265" i="3"/>
  <c r="AD279" i="3"/>
  <c r="AD281" i="3"/>
  <c r="AD285" i="3"/>
  <c r="AD292" i="3"/>
  <c r="AD299" i="3"/>
  <c r="AL315" i="3"/>
  <c r="AM321" i="3"/>
  <c r="AE256" i="3"/>
  <c r="AD258" i="3"/>
  <c r="AD275" i="3"/>
  <c r="AC279" i="3"/>
  <c r="AE279" i="3" s="1"/>
  <c r="AD283" i="3"/>
  <c r="AL285" i="3"/>
  <c r="AD290" i="3"/>
  <c r="AL292" i="3"/>
  <c r="AL313" i="3"/>
  <c r="AD256" i="3"/>
  <c r="AL258" i="3"/>
  <c r="AD260" i="3"/>
  <c r="AE262" i="3"/>
  <c r="AE270" i="3"/>
  <c r="AD277" i="3"/>
  <c r="AL279" i="3"/>
  <c r="AL281" i="3"/>
  <c r="AL283" i="3"/>
  <c r="AE288" i="3"/>
  <c r="AL290" i="3"/>
  <c r="AL299" i="3"/>
  <c r="AD302" i="3"/>
  <c r="AD307" i="3"/>
  <c r="AD309" i="3"/>
  <c r="AD311" i="3"/>
  <c r="AE260" i="3"/>
  <c r="AD262" i="3"/>
  <c r="AE266" i="3"/>
  <c r="AD268" i="3"/>
  <c r="AD270" i="3"/>
  <c r="AE272" i="3"/>
  <c r="AL275" i="3"/>
  <c r="AL277" i="3"/>
  <c r="AD288" i="3"/>
  <c r="AD295" i="3"/>
  <c r="AL302" i="3"/>
  <c r="AC307" i="3"/>
  <c r="AL309" i="3"/>
  <c r="AL311" i="3"/>
  <c r="AM322" i="3"/>
  <c r="AL262" i="3"/>
  <c r="AD264" i="3"/>
  <c r="AD266" i="3"/>
  <c r="AL270" i="3"/>
  <c r="AD272" i="3"/>
  <c r="AD274" i="3"/>
  <c r="AE286" i="3"/>
  <c r="AL288" i="3"/>
  <c r="AE293" i="3"/>
  <c r="AL295" i="3"/>
  <c r="AM305" i="3"/>
  <c r="AK309" i="3"/>
  <c r="AM309" i="3" s="1"/>
  <c r="AM314" i="3"/>
  <c r="AD316" i="3"/>
  <c r="AM325" i="3"/>
  <c r="AL254" i="3"/>
  <c r="AL260" i="3"/>
  <c r="AL266" i="3"/>
  <c r="AL268" i="3"/>
  <c r="AL272" i="3"/>
  <c r="AC274" i="3"/>
  <c r="AE274" i="3" s="1"/>
  <c r="AE280" i="3"/>
  <c r="AD286" i="3"/>
  <c r="AD293" i="3"/>
  <c r="AD305" i="3"/>
  <c r="AL307" i="3"/>
  <c r="AD314" i="3"/>
  <c r="AL316" i="3"/>
  <c r="AE257" i="3"/>
  <c r="AL264" i="3"/>
  <c r="AK272" i="3"/>
  <c r="AL274" i="3"/>
  <c r="AE278" i="3"/>
  <c r="AD280" i="3"/>
  <c r="AE282" i="3"/>
  <c r="AL286" i="3"/>
  <c r="AD291" i="3"/>
  <c r="AL293" i="3"/>
  <c r="AD300" i="3"/>
  <c r="AD303" i="3"/>
  <c r="AL305" i="3"/>
  <c r="AM310" i="3"/>
  <c r="AD312" i="3"/>
  <c r="AL314" i="3"/>
  <c r="AD257" i="3"/>
  <c r="AD259" i="3"/>
  <c r="AD278" i="3"/>
  <c r="AL280" i="3"/>
  <c r="AD282" i="3"/>
  <c r="AD284" i="3"/>
  <c r="AL291" i="3"/>
  <c r="AD298" i="3"/>
  <c r="AL300" i="3"/>
  <c r="AL303" i="3"/>
  <c r="AL312" i="3"/>
  <c r="AL257" i="3"/>
  <c r="AL259" i="3"/>
  <c r="AL278" i="3"/>
  <c r="AL282" i="3"/>
  <c r="AL284" i="3"/>
  <c r="AD289" i="3"/>
  <c r="AD296" i="3"/>
  <c r="AL298" i="3"/>
  <c r="AD310" i="3"/>
  <c r="AM315" i="3"/>
  <c r="AD317" i="3"/>
  <c r="AM324" i="3"/>
  <c r="AM320" i="3"/>
  <c r="AC263" i="3"/>
  <c r="AE263" i="3" s="1"/>
  <c r="AC305" i="3"/>
  <c r="AC269" i="3"/>
  <c r="AE269" i="3" s="1"/>
  <c r="AK282" i="3"/>
  <c r="AC284" i="3"/>
  <c r="AE284" i="3" s="1"/>
  <c r="AC299" i="3"/>
  <c r="AK301" i="3"/>
  <c r="AM301" i="3" s="1"/>
  <c r="AK303" i="3"/>
  <c r="AM303" i="3" s="1"/>
  <c r="AK258" i="3"/>
  <c r="AK252" i="3"/>
  <c r="AM252" i="3" s="1"/>
  <c r="AK293" i="3"/>
  <c r="AC277" i="3"/>
  <c r="AE277" i="3" s="1"/>
  <c r="AK313" i="3"/>
  <c r="AM313" i="3" s="1"/>
  <c r="X252" i="3"/>
  <c r="X313" i="3"/>
  <c r="X264" i="3"/>
  <c r="X297" i="3"/>
  <c r="X268" i="3"/>
  <c r="X315" i="3"/>
  <c r="AK317" i="3"/>
  <c r="AM317" i="3" s="1"/>
  <c r="AC254" i="3"/>
  <c r="AE254" i="3" s="1"/>
  <c r="X271" i="3"/>
  <c r="X281" i="3"/>
  <c r="AK288" i="3"/>
  <c r="AC290" i="3"/>
  <c r="AE290" i="3" s="1"/>
  <c r="X260" i="3"/>
  <c r="AC268" i="3"/>
  <c r="AE268" i="3" s="1"/>
  <c r="AC276" i="3"/>
  <c r="AE276" i="3" s="1"/>
  <c r="AK294" i="3"/>
  <c r="AC296" i="3"/>
  <c r="AE296" i="3" s="1"/>
  <c r="AC285" i="3"/>
  <c r="AE285" i="3" s="1"/>
  <c r="AC287" i="3"/>
  <c r="AE287" i="3" s="1"/>
  <c r="AC265" i="3"/>
  <c r="AE265" i="3" s="1"/>
  <c r="AC267" i="3"/>
  <c r="AE267" i="3" s="1"/>
  <c r="AK304" i="3"/>
  <c r="AM304" i="3" s="1"/>
  <c r="X310" i="3"/>
  <c r="AK312" i="3"/>
  <c r="AM312" i="3" s="1"/>
  <c r="AC314" i="3"/>
  <c r="AK270" i="3"/>
  <c r="AC275" i="3"/>
  <c r="AE275" i="3" s="1"/>
  <c r="AK280" i="3"/>
  <c r="AC291" i="3"/>
  <c r="AE291" i="3" s="1"/>
  <c r="X299" i="3"/>
  <c r="AK300" i="3"/>
  <c r="AM300" i="3" s="1"/>
  <c r="X307" i="3"/>
  <c r="AK308" i="3"/>
  <c r="AM308" i="3" s="1"/>
  <c r="AC255" i="3"/>
  <c r="AE255" i="3" s="1"/>
  <c r="AC264" i="3"/>
  <c r="AE264" i="3" s="1"/>
  <c r="AC297" i="3"/>
  <c r="AE297" i="3" s="1"/>
  <c r="AC310" i="3"/>
  <c r="AC315" i="3"/>
  <c r="AK256" i="3"/>
  <c r="AK266" i="3"/>
  <c r="AK278" i="3"/>
  <c r="AK286" i="3"/>
  <c r="AK292" i="3"/>
  <c r="AK298" i="3"/>
  <c r="AM298" i="3" s="1"/>
  <c r="AK302" i="3"/>
  <c r="AM302" i="3" s="1"/>
  <c r="AK306" i="3"/>
  <c r="AM306" i="3" s="1"/>
  <c r="AK311" i="3"/>
  <c r="AM311" i="3" s="1"/>
  <c r="AK316" i="3"/>
  <c r="AM316" i="3" s="1"/>
  <c r="AC253" i="3"/>
  <c r="AE253" i="3" s="1"/>
  <c r="AC259" i="3"/>
  <c r="AE259" i="3" s="1"/>
  <c r="AC261" i="3"/>
  <c r="AE261" i="3" s="1"/>
  <c r="AC273" i="3"/>
  <c r="AE273" i="3" s="1"/>
  <c r="AC283" i="3"/>
  <c r="AE283" i="3" s="1"/>
  <c r="AC289" i="3"/>
  <c r="AE289" i="3" s="1"/>
  <c r="AC295" i="3"/>
  <c r="AE295" i="3" s="1"/>
  <c r="AC271" i="3"/>
  <c r="AE271" i="3" s="1"/>
  <c r="AC281" i="3"/>
  <c r="AE281" i="3" s="1"/>
  <c r="AE306" i="3" l="1"/>
  <c r="AE299" i="3"/>
  <c r="AM257" i="3"/>
  <c r="AE308" i="3"/>
  <c r="AE304" i="3"/>
  <c r="AE298" i="3"/>
  <c r="AE315" i="3"/>
  <c r="AM255" i="3"/>
  <c r="AM261" i="3"/>
  <c r="AM275" i="3"/>
  <c r="AM254" i="3"/>
  <c r="AM271" i="3"/>
  <c r="AM262" i="3"/>
  <c r="AM253" i="3"/>
  <c r="AM278" i="3"/>
  <c r="AM284" i="3"/>
  <c r="AM273" i="3"/>
  <c r="AM281" i="3"/>
  <c r="AM268" i="3"/>
  <c r="AM266" i="3"/>
  <c r="AM280" i="3"/>
  <c r="AM294" i="3"/>
  <c r="AM269" i="3"/>
  <c r="AM256" i="3"/>
  <c r="AM282" i="3"/>
  <c r="AM295" i="3"/>
  <c r="AM290" i="3"/>
  <c r="AM260" i="3"/>
  <c r="AM291" i="3"/>
  <c r="AE313" i="3"/>
  <c r="AM286" i="3"/>
  <c r="AM288" i="3"/>
  <c r="AM292" i="3"/>
  <c r="AM270" i="3"/>
  <c r="AM276" i="3"/>
  <c r="AM293" i="3"/>
  <c r="AM267" i="3"/>
  <c r="AM259" i="3"/>
  <c r="AM279" i="3"/>
  <c r="AE311" i="3"/>
  <c r="AE309" i="3"/>
  <c r="AE317" i="3"/>
  <c r="AE316" i="3"/>
  <c r="AE302" i="3"/>
  <c r="AE310" i="3"/>
  <c r="AE314" i="3"/>
  <c r="AE305" i="3"/>
  <c r="AE312" i="3"/>
  <c r="AE307" i="3"/>
  <c r="AM265" i="3"/>
  <c r="AM264" i="3"/>
  <c r="AM263" i="3"/>
  <c r="AM296" i="3"/>
  <c r="AE303" i="3"/>
  <c r="AM283" i="3"/>
  <c r="AM258" i="3"/>
  <c r="AM272" i="3"/>
  <c r="AE300" i="3"/>
  <c r="AM287" i="3"/>
  <c r="AM277" i="3"/>
  <c r="AE301" i="3"/>
  <c r="AM289" i="3"/>
  <c r="AM285" i="3"/>
  <c r="AM274" i="3"/>
  <c r="AH251" i="3"/>
  <c r="Z251" i="3"/>
  <c r="X251" i="3"/>
  <c r="V251" i="3"/>
  <c r="AG251" i="3" s="1"/>
  <c r="W251" i="3"/>
  <c r="U251" i="3"/>
  <c r="AH250" i="3"/>
  <c r="Z250" i="3"/>
  <c r="X250" i="3"/>
  <c r="V250" i="3"/>
  <c r="AG250" i="3" s="1"/>
  <c r="W250" i="3"/>
  <c r="U250" i="3"/>
  <c r="AH249" i="3"/>
  <c r="Z249" i="3"/>
  <c r="X249" i="3"/>
  <c r="V249" i="3"/>
  <c r="AG249" i="3" s="1"/>
  <c r="W249" i="3"/>
  <c r="U249" i="3"/>
  <c r="AH248" i="3"/>
  <c r="Z248" i="3"/>
  <c r="X248" i="3"/>
  <c r="V248" i="3"/>
  <c r="Y248" i="3" s="1"/>
  <c r="W248" i="3"/>
  <c r="U248" i="3"/>
  <c r="AK249" i="3" l="1"/>
  <c r="AK250" i="3"/>
  <c r="AK248" i="3"/>
  <c r="AM248" i="3" s="1"/>
  <c r="AC250" i="3"/>
  <c r="AC251" i="3"/>
  <c r="Y251" i="3"/>
  <c r="AN251" i="3" s="1"/>
  <c r="AC248" i="3"/>
  <c r="AE248" i="3" s="1"/>
  <c r="AC249" i="3"/>
  <c r="AK251" i="3"/>
  <c r="AM251" i="3" s="1"/>
  <c r="Y249" i="3"/>
  <c r="AN249" i="3" s="1"/>
  <c r="Y250" i="3"/>
  <c r="AN250" i="3" s="1"/>
  <c r="AG248" i="3"/>
  <c r="AN248" i="3" s="1"/>
  <c r="AE251" i="3" l="1"/>
  <c r="AE249" i="3"/>
  <c r="AE250" i="3"/>
  <c r="AM250" i="3"/>
  <c r="AM249" i="3"/>
  <c r="AE161" i="3"/>
  <c r="AJ162" i="3"/>
  <c r="AJ163" i="3"/>
  <c r="AJ164" i="3"/>
  <c r="AJ166" i="3"/>
  <c r="AJ170" i="3"/>
  <c r="AJ171" i="3"/>
  <c r="AJ172" i="3"/>
  <c r="AJ174" i="3"/>
  <c r="AJ177" i="3"/>
  <c r="AJ180" i="3"/>
  <c r="AJ181" i="3"/>
  <c r="AJ183" i="3"/>
  <c r="AJ184" i="3"/>
  <c r="AJ186" i="3"/>
  <c r="AJ187" i="3"/>
  <c r="AJ188" i="3"/>
  <c r="AJ189" i="3"/>
  <c r="AJ190" i="3"/>
  <c r="AJ191" i="3"/>
  <c r="AJ192" i="3"/>
  <c r="AJ193" i="3"/>
  <c r="AJ194" i="3"/>
  <c r="AJ195" i="3"/>
  <c r="AJ197" i="3"/>
  <c r="AJ198" i="3"/>
  <c r="AJ200" i="3"/>
  <c r="AL200" i="3" s="1"/>
  <c r="AJ214" i="3"/>
  <c r="AL214" i="3" s="1"/>
  <c r="AJ215" i="3"/>
  <c r="AL215" i="3" s="1"/>
  <c r="AJ217" i="3"/>
  <c r="AL217" i="3" s="1"/>
  <c r="AJ218" i="3"/>
  <c r="AL218" i="3" s="1"/>
  <c r="AJ219" i="3"/>
  <c r="AJ221" i="3"/>
  <c r="AJ222" i="3"/>
  <c r="AJ223" i="3"/>
  <c r="AJ224" i="3"/>
  <c r="AJ225" i="3"/>
  <c r="AJ226" i="3"/>
  <c r="AJ227" i="3"/>
  <c r="AL227" i="3" s="1"/>
  <c r="AJ229" i="3"/>
  <c r="AL229" i="3" s="1"/>
  <c r="AJ230" i="3"/>
  <c r="AL230" i="3" s="1"/>
  <c r="AJ231" i="3"/>
  <c r="AL231" i="3" s="1"/>
  <c r="AJ232" i="3"/>
  <c r="AL232" i="3" s="1"/>
  <c r="AJ233" i="3"/>
  <c r="AJ234" i="3"/>
  <c r="AJ235" i="3"/>
  <c r="AJ236" i="3"/>
  <c r="AJ237" i="3"/>
  <c r="AJ238" i="3"/>
  <c r="AJ239" i="3"/>
  <c r="AJ240" i="3"/>
  <c r="AL240" i="3" s="1"/>
  <c r="AJ241" i="3"/>
  <c r="AL241" i="3" s="1"/>
  <c r="AJ242" i="3"/>
  <c r="AL242" i="3" s="1"/>
  <c r="AJ243" i="3"/>
  <c r="AL243" i="3" s="1"/>
  <c r="AJ244" i="3"/>
  <c r="AL244" i="3" s="1"/>
  <c r="AJ245" i="3"/>
  <c r="AJ246" i="3"/>
  <c r="AJ247" i="3"/>
  <c r="W247" i="3"/>
  <c r="Z247" i="3" s="1"/>
  <c r="AB247" i="3" s="1"/>
  <c r="U247" i="3"/>
  <c r="W246" i="3"/>
  <c r="Z246" i="3" s="1"/>
  <c r="AB246" i="3" s="1"/>
  <c r="U246" i="3"/>
  <c r="W245" i="3"/>
  <c r="Z245" i="3" s="1"/>
  <c r="AB245" i="3" s="1"/>
  <c r="U245" i="3"/>
  <c r="W244" i="3"/>
  <c r="Z244" i="3" s="1"/>
  <c r="AB244" i="3" s="1"/>
  <c r="U244" i="3"/>
  <c r="W243" i="3"/>
  <c r="Z243" i="3" s="1"/>
  <c r="AB243" i="3" s="1"/>
  <c r="AD243" i="3" s="1"/>
  <c r="U243" i="3"/>
  <c r="W242" i="3"/>
  <c r="Z242" i="3" s="1"/>
  <c r="AB242" i="3" s="1"/>
  <c r="U242" i="3"/>
  <c r="W241" i="3"/>
  <c r="Z241" i="3" s="1"/>
  <c r="AB241" i="3" s="1"/>
  <c r="U241" i="3"/>
  <c r="W240" i="3"/>
  <c r="Z240" i="3" s="1"/>
  <c r="AB240" i="3" s="1"/>
  <c r="U240" i="3"/>
  <c r="W239" i="3"/>
  <c r="Z239" i="3" s="1"/>
  <c r="AB239" i="3" s="1"/>
  <c r="U239" i="3"/>
  <c r="W238" i="3"/>
  <c r="Z238" i="3" s="1"/>
  <c r="AB238" i="3" s="1"/>
  <c r="U238" i="3"/>
  <c r="W237" i="3"/>
  <c r="Z237" i="3" s="1"/>
  <c r="AB237" i="3" s="1"/>
  <c r="AD237" i="3" s="1"/>
  <c r="U237" i="3"/>
  <c r="W236" i="3"/>
  <c r="Z236" i="3" s="1"/>
  <c r="AB236" i="3" s="1"/>
  <c r="U236" i="3"/>
  <c r="W235" i="3"/>
  <c r="Z235" i="3" s="1"/>
  <c r="AB235" i="3" s="1"/>
  <c r="U235" i="3"/>
  <c r="W234" i="3"/>
  <c r="Z234" i="3" s="1"/>
  <c r="AB234" i="3" s="1"/>
  <c r="U234" i="3"/>
  <c r="W233" i="3"/>
  <c r="Z233" i="3" s="1"/>
  <c r="AB233" i="3" s="1"/>
  <c r="U233" i="3"/>
  <c r="W232" i="3"/>
  <c r="Z232" i="3" s="1"/>
  <c r="AB232" i="3" s="1"/>
  <c r="U232" i="3"/>
  <c r="W231" i="3"/>
  <c r="Z231" i="3" s="1"/>
  <c r="AB231" i="3" s="1"/>
  <c r="AD231" i="3" s="1"/>
  <c r="U231" i="3"/>
  <c r="W230" i="3"/>
  <c r="Z230" i="3" s="1"/>
  <c r="AB230" i="3" s="1"/>
  <c r="U230" i="3"/>
  <c r="W229" i="3"/>
  <c r="Z229" i="3" s="1"/>
  <c r="AB229" i="3" s="1"/>
  <c r="U229" i="3"/>
  <c r="W228" i="3"/>
  <c r="Z228" i="3" s="1"/>
  <c r="AB228" i="3" s="1"/>
  <c r="U228" i="3"/>
  <c r="W227" i="3"/>
  <c r="Z227" i="3" s="1"/>
  <c r="AB227" i="3" s="1"/>
  <c r="U227" i="3"/>
  <c r="W226" i="3"/>
  <c r="Z226" i="3" s="1"/>
  <c r="AB226" i="3" s="1"/>
  <c r="U226" i="3"/>
  <c r="W225" i="3"/>
  <c r="Z225" i="3" s="1"/>
  <c r="AB225" i="3" s="1"/>
  <c r="AD225" i="3" s="1"/>
  <c r="U225" i="3"/>
  <c r="W224" i="3"/>
  <c r="Z224" i="3" s="1"/>
  <c r="AB224" i="3" s="1"/>
  <c r="U224" i="3"/>
  <c r="W223" i="3"/>
  <c r="Z223" i="3" s="1"/>
  <c r="AB223" i="3" s="1"/>
  <c r="U223" i="3"/>
  <c r="W222" i="3"/>
  <c r="Z222" i="3" s="1"/>
  <c r="AB222" i="3" s="1"/>
  <c r="U222" i="3"/>
  <c r="W221" i="3"/>
  <c r="Z221" i="3" s="1"/>
  <c r="AB221" i="3" s="1"/>
  <c r="U221" i="3"/>
  <c r="W220" i="3"/>
  <c r="AH220" i="3" s="1"/>
  <c r="AJ220" i="3" s="1"/>
  <c r="AL220" i="3" s="1"/>
  <c r="U220" i="3"/>
  <c r="W219" i="3"/>
  <c r="Z219" i="3" s="1"/>
  <c r="AB219" i="3" s="1"/>
  <c r="AD219" i="3" s="1"/>
  <c r="U219" i="3"/>
  <c r="W218" i="3"/>
  <c r="Z218" i="3" s="1"/>
  <c r="AB218" i="3" s="1"/>
  <c r="U218" i="3"/>
  <c r="W217" i="3"/>
  <c r="Z217" i="3" s="1"/>
  <c r="AB217" i="3" s="1"/>
  <c r="U217" i="3"/>
  <c r="W216" i="3"/>
  <c r="AH216" i="3" s="1"/>
  <c r="AJ216" i="3" s="1"/>
  <c r="AL216" i="3" s="1"/>
  <c r="U216" i="3"/>
  <c r="W215" i="3"/>
  <c r="Z215" i="3" s="1"/>
  <c r="AB215" i="3" s="1"/>
  <c r="AD215" i="3" s="1"/>
  <c r="U215" i="3"/>
  <c r="W214" i="3"/>
  <c r="Z214" i="3" s="1"/>
  <c r="AB214" i="3" s="1"/>
  <c r="AD214" i="3" s="1"/>
  <c r="U214" i="3"/>
  <c r="W213" i="3"/>
  <c r="Z213" i="3" s="1"/>
  <c r="AB213" i="3" s="1"/>
  <c r="AD213" i="3" s="1"/>
  <c r="U213" i="3"/>
  <c r="W212" i="3"/>
  <c r="Z212" i="3" s="1"/>
  <c r="AB212" i="3" s="1"/>
  <c r="U212" i="3"/>
  <c r="W211" i="3"/>
  <c r="AH211" i="3" s="1"/>
  <c r="AJ211" i="3" s="1"/>
  <c r="AL211" i="3" s="1"/>
  <c r="U211" i="3"/>
  <c r="W210" i="3"/>
  <c r="Z210" i="3" s="1"/>
  <c r="AB210" i="3" s="1"/>
  <c r="U210" i="3"/>
  <c r="W209" i="3"/>
  <c r="Z209" i="3" s="1"/>
  <c r="AB209" i="3" s="1"/>
  <c r="AD209" i="3" s="1"/>
  <c r="U209" i="3"/>
  <c r="W208" i="3"/>
  <c r="AH208" i="3" s="1"/>
  <c r="AJ208" i="3" s="1"/>
  <c r="AL208" i="3" s="1"/>
  <c r="U208" i="3"/>
  <c r="W207" i="3"/>
  <c r="Z207" i="3" s="1"/>
  <c r="AB207" i="3" s="1"/>
  <c r="AD207" i="3" s="1"/>
  <c r="U207" i="3"/>
  <c r="W206" i="3"/>
  <c r="Z206" i="3" s="1"/>
  <c r="AB206" i="3" s="1"/>
  <c r="U206" i="3"/>
  <c r="W205" i="3"/>
  <c r="AH205" i="3" s="1"/>
  <c r="AJ205" i="3" s="1"/>
  <c r="AL205" i="3" s="1"/>
  <c r="U205" i="3"/>
  <c r="W204" i="3"/>
  <c r="Z204" i="3" s="1"/>
  <c r="AB204" i="3" s="1"/>
  <c r="AD204" i="3" s="1"/>
  <c r="U204" i="3"/>
  <c r="W203" i="3"/>
  <c r="Z203" i="3" s="1"/>
  <c r="AB203" i="3" s="1"/>
  <c r="AD203" i="3" s="1"/>
  <c r="U203" i="3"/>
  <c r="W202" i="3"/>
  <c r="AH202" i="3" s="1"/>
  <c r="AJ202" i="3" s="1"/>
  <c r="AL202" i="3" s="1"/>
  <c r="U202" i="3"/>
  <c r="W201" i="3"/>
  <c r="Z201" i="3" s="1"/>
  <c r="AB201" i="3" s="1"/>
  <c r="AD201" i="3" s="1"/>
  <c r="U201" i="3"/>
  <c r="W200" i="3"/>
  <c r="Z200" i="3" s="1"/>
  <c r="AB200" i="3" s="1"/>
  <c r="AD200" i="3" s="1"/>
  <c r="U200" i="3"/>
  <c r="W199" i="3"/>
  <c r="Z199" i="3" s="1"/>
  <c r="AB199" i="3" s="1"/>
  <c r="U199" i="3"/>
  <c r="W198" i="3"/>
  <c r="Z198" i="3" s="1"/>
  <c r="AB198" i="3" s="1"/>
  <c r="U198" i="3"/>
  <c r="Z197" i="3"/>
  <c r="AB197" i="3" s="1"/>
  <c r="W197" i="3"/>
  <c r="U197" i="3"/>
  <c r="W196" i="3"/>
  <c r="AH196" i="3" s="1"/>
  <c r="AJ196" i="3" s="1"/>
  <c r="U196" i="3"/>
  <c r="W195" i="3"/>
  <c r="Z195" i="3" s="1"/>
  <c r="AB195" i="3" s="1"/>
  <c r="U195" i="3"/>
  <c r="W194" i="3"/>
  <c r="Z194" i="3" s="1"/>
  <c r="AB194" i="3" s="1"/>
  <c r="U194" i="3"/>
  <c r="W193" i="3"/>
  <c r="Z193" i="3" s="1"/>
  <c r="AB193" i="3" s="1"/>
  <c r="U193" i="3"/>
  <c r="W192" i="3"/>
  <c r="Z192" i="3" s="1"/>
  <c r="AB192" i="3" s="1"/>
  <c r="U192" i="3"/>
  <c r="W191" i="3"/>
  <c r="Z191" i="3" s="1"/>
  <c r="AB191" i="3" s="1"/>
  <c r="U191" i="3"/>
  <c r="W190" i="3"/>
  <c r="Z190" i="3" s="1"/>
  <c r="AB190" i="3" s="1"/>
  <c r="U190" i="3"/>
  <c r="W189" i="3"/>
  <c r="Z189" i="3" s="1"/>
  <c r="AB189" i="3" s="1"/>
  <c r="U189" i="3"/>
  <c r="W188" i="3"/>
  <c r="Z188" i="3" s="1"/>
  <c r="AB188" i="3" s="1"/>
  <c r="U188" i="3"/>
  <c r="W187" i="3"/>
  <c r="Z187" i="3" s="1"/>
  <c r="AB187" i="3" s="1"/>
  <c r="U187" i="3"/>
  <c r="W186" i="3"/>
  <c r="Z186" i="3" s="1"/>
  <c r="AB186" i="3" s="1"/>
  <c r="U186" i="3"/>
  <c r="W185" i="3"/>
  <c r="Z185" i="3" s="1"/>
  <c r="AB185" i="3" s="1"/>
  <c r="U185" i="3"/>
  <c r="W184" i="3"/>
  <c r="Z184" i="3" s="1"/>
  <c r="AB184" i="3" s="1"/>
  <c r="U184" i="3"/>
  <c r="W183" i="3"/>
  <c r="Z183" i="3" s="1"/>
  <c r="AB183" i="3" s="1"/>
  <c r="U183" i="3"/>
  <c r="W182" i="3"/>
  <c r="AH182" i="3" s="1"/>
  <c r="AJ182" i="3" s="1"/>
  <c r="U182" i="3"/>
  <c r="W181" i="3"/>
  <c r="Z181" i="3" s="1"/>
  <c r="AB181" i="3" s="1"/>
  <c r="U181" i="3"/>
  <c r="W180" i="3"/>
  <c r="Z180" i="3" s="1"/>
  <c r="AB180" i="3" s="1"/>
  <c r="U180" i="3"/>
  <c r="W179" i="3"/>
  <c r="AH179" i="3" s="1"/>
  <c r="AJ179" i="3" s="1"/>
  <c r="U179" i="3"/>
  <c r="W178" i="3"/>
  <c r="AH178" i="3" s="1"/>
  <c r="AJ178" i="3" s="1"/>
  <c r="U178" i="3"/>
  <c r="W177" i="3"/>
  <c r="Z177" i="3" s="1"/>
  <c r="AB177" i="3" s="1"/>
  <c r="U177" i="3"/>
  <c r="W176" i="3"/>
  <c r="AH176" i="3" s="1"/>
  <c r="AJ176" i="3" s="1"/>
  <c r="U176" i="3"/>
  <c r="W175" i="3"/>
  <c r="Z175" i="3" s="1"/>
  <c r="AB175" i="3" s="1"/>
  <c r="U175" i="3"/>
  <c r="W174" i="3"/>
  <c r="Z174" i="3" s="1"/>
  <c r="AB174" i="3" s="1"/>
  <c r="U174" i="3"/>
  <c r="W173" i="3"/>
  <c r="AH173" i="3" s="1"/>
  <c r="AJ173" i="3" s="1"/>
  <c r="U173" i="3"/>
  <c r="W172" i="3"/>
  <c r="Z172" i="3" s="1"/>
  <c r="AB172" i="3" s="1"/>
  <c r="U172" i="3"/>
  <c r="W171" i="3"/>
  <c r="Z171" i="3" s="1"/>
  <c r="AB171" i="3" s="1"/>
  <c r="U171" i="3"/>
  <c r="W170" i="3"/>
  <c r="Z170" i="3" s="1"/>
  <c r="AB170" i="3" s="1"/>
  <c r="U170" i="3"/>
  <c r="W169" i="3"/>
  <c r="Z169" i="3" s="1"/>
  <c r="AB169" i="3" s="1"/>
  <c r="U169" i="3"/>
  <c r="W168" i="3"/>
  <c r="AH168" i="3" s="1"/>
  <c r="AJ168" i="3" s="1"/>
  <c r="U168" i="3"/>
  <c r="W167" i="3"/>
  <c r="Z167" i="3" s="1"/>
  <c r="AB167" i="3" s="1"/>
  <c r="U167" i="3"/>
  <c r="W166" i="3"/>
  <c r="Z166" i="3" s="1"/>
  <c r="AB166" i="3" s="1"/>
  <c r="U166" i="3"/>
  <c r="W165" i="3"/>
  <c r="AH165" i="3" s="1"/>
  <c r="AJ165" i="3" s="1"/>
  <c r="U165" i="3"/>
  <c r="W164" i="3"/>
  <c r="Z164" i="3" s="1"/>
  <c r="AB164" i="3" s="1"/>
  <c r="U164" i="3"/>
  <c r="W163" i="3"/>
  <c r="Z163" i="3" s="1"/>
  <c r="AB163" i="3" s="1"/>
  <c r="U163" i="3"/>
  <c r="W162" i="3"/>
  <c r="Z162" i="3" s="1"/>
  <c r="AB162" i="3" s="1"/>
  <c r="U162" i="3"/>
  <c r="W161" i="3"/>
  <c r="Z161" i="3" s="1"/>
  <c r="AB161" i="3" s="1"/>
  <c r="AD161" i="3" s="1"/>
  <c r="U161" i="3"/>
  <c r="AD210" i="3" l="1"/>
  <c r="AD226" i="3"/>
  <c r="AD221" i="3"/>
  <c r="AL237" i="3"/>
  <c r="AD167" i="3"/>
  <c r="AD184" i="3"/>
  <c r="AD190" i="3"/>
  <c r="AD232" i="3"/>
  <c r="AD238" i="3"/>
  <c r="AD244" i="3"/>
  <c r="AD162" i="3"/>
  <c r="AD185" i="3"/>
  <c r="AD191" i="3"/>
  <c r="AD180" i="3"/>
  <c r="AD197" i="3"/>
  <c r="AD227" i="3"/>
  <c r="AD233" i="3"/>
  <c r="AD239" i="3"/>
  <c r="AD245" i="3"/>
  <c r="AD174" i="3"/>
  <c r="AD163" i="3"/>
  <c r="AD169" i="3"/>
  <c r="AD186" i="3"/>
  <c r="AD192" i="3"/>
  <c r="AL239" i="3"/>
  <c r="AL226" i="3"/>
  <c r="AD222" i="3"/>
  <c r="AD228" i="3"/>
  <c r="AD234" i="3"/>
  <c r="AD240" i="3"/>
  <c r="AD246" i="3"/>
  <c r="AL238" i="3"/>
  <c r="AL225" i="3"/>
  <c r="AD175" i="3"/>
  <c r="AD164" i="3"/>
  <c r="AD170" i="3"/>
  <c r="AD187" i="3"/>
  <c r="AD193" i="3"/>
  <c r="AL224" i="3"/>
  <c r="AD181" i="3"/>
  <c r="AD217" i="3"/>
  <c r="AD223" i="3"/>
  <c r="AD229" i="3"/>
  <c r="AD235" i="3"/>
  <c r="AD241" i="3"/>
  <c r="AD247" i="3"/>
  <c r="AL236" i="3"/>
  <c r="AL223" i="3"/>
  <c r="AD199" i="3"/>
  <c r="AD171" i="3"/>
  <c r="Z182" i="3"/>
  <c r="AB182" i="3" s="1"/>
  <c r="AD182" i="3" s="1"/>
  <c r="AD188" i="3"/>
  <c r="AD194" i="3"/>
  <c r="AL247" i="3"/>
  <c r="AL235" i="3"/>
  <c r="AL222" i="3"/>
  <c r="AD206" i="3"/>
  <c r="AD212" i="3"/>
  <c r="AD218" i="3"/>
  <c r="AD224" i="3"/>
  <c r="AD230" i="3"/>
  <c r="AD236" i="3"/>
  <c r="AD242" i="3"/>
  <c r="AL246" i="3"/>
  <c r="AL234" i="3"/>
  <c r="AL221" i="3"/>
  <c r="AD198" i="3"/>
  <c r="AD177" i="3"/>
  <c r="AD166" i="3"/>
  <c r="AD172" i="3"/>
  <c r="AD183" i="3"/>
  <c r="AD189" i="3"/>
  <c r="AD195" i="3"/>
  <c r="AL245" i="3"/>
  <c r="AL233" i="3"/>
  <c r="AL219" i="3"/>
  <c r="Z179" i="3"/>
  <c r="AB179" i="3" s="1"/>
  <c r="AD179" i="3" s="1"/>
  <c r="AH228" i="3"/>
  <c r="AJ228" i="3" s="1"/>
  <c r="AL228" i="3" s="1"/>
  <c r="AH209" i="3"/>
  <c r="AJ209" i="3" s="1"/>
  <c r="AL209" i="3" s="1"/>
  <c r="AH169" i="3"/>
  <c r="AJ169" i="3" s="1"/>
  <c r="Z178" i="3"/>
  <c r="AB178" i="3" s="1"/>
  <c r="AD178" i="3" s="1"/>
  <c r="Z220" i="3"/>
  <c r="AB220" i="3" s="1"/>
  <c r="AD220" i="3" s="1"/>
  <c r="AH199" i="3"/>
  <c r="AJ199" i="3" s="1"/>
  <c r="AH207" i="3"/>
  <c r="AJ207" i="3" s="1"/>
  <c r="AL207" i="3" s="1"/>
  <c r="AH167" i="3"/>
  <c r="AJ167" i="3" s="1"/>
  <c r="AH206" i="3"/>
  <c r="AJ206" i="3" s="1"/>
  <c r="AL206" i="3" s="1"/>
  <c r="AH185" i="3"/>
  <c r="AJ185" i="3" s="1"/>
  <c r="AH175" i="3"/>
  <c r="AJ175" i="3" s="1"/>
  <c r="AH213" i="3"/>
  <c r="AJ213" i="3" s="1"/>
  <c r="AL213" i="3" s="1"/>
  <c r="AH204" i="3"/>
  <c r="AJ204" i="3" s="1"/>
  <c r="AL204" i="3" s="1"/>
  <c r="AH212" i="3"/>
  <c r="AJ212" i="3" s="1"/>
  <c r="AL212" i="3" s="1"/>
  <c r="AH203" i="3"/>
  <c r="AJ203" i="3" s="1"/>
  <c r="AL203" i="3" s="1"/>
  <c r="AH161" i="3"/>
  <c r="AJ161" i="3" s="1"/>
  <c r="AL161" i="3" s="1"/>
  <c r="AH210" i="3"/>
  <c r="AJ210" i="3" s="1"/>
  <c r="AL210" i="3" s="1"/>
  <c r="AH201" i="3"/>
  <c r="AJ201" i="3" s="1"/>
  <c r="AL201" i="3" s="1"/>
  <c r="Z202" i="3"/>
  <c r="AB202" i="3" s="1"/>
  <c r="AD202" i="3" s="1"/>
  <c r="Z205" i="3"/>
  <c r="AB205" i="3" s="1"/>
  <c r="AD205" i="3" s="1"/>
  <c r="Z208" i="3"/>
  <c r="AB208" i="3" s="1"/>
  <c r="AD208" i="3" s="1"/>
  <c r="Z211" i="3"/>
  <c r="AB211" i="3" s="1"/>
  <c r="AD211" i="3" s="1"/>
  <c r="Z168" i="3"/>
  <c r="AB168" i="3" s="1"/>
  <c r="AD168" i="3" s="1"/>
  <c r="Z176" i="3"/>
  <c r="AB176" i="3" s="1"/>
  <c r="AD176" i="3" s="1"/>
  <c r="Z216" i="3"/>
  <c r="AB216" i="3" s="1"/>
  <c r="AD216" i="3" s="1"/>
  <c r="Z165" i="3"/>
  <c r="AB165" i="3" s="1"/>
  <c r="AD165" i="3" s="1"/>
  <c r="Z173" i="3"/>
  <c r="AB173" i="3" s="1"/>
  <c r="AD173" i="3" s="1"/>
  <c r="Z196" i="3"/>
  <c r="AB196" i="3" s="1"/>
  <c r="AD196" i="3" s="1"/>
  <c r="AL188" i="3" l="1"/>
  <c r="AL166" i="3"/>
  <c r="AL195" i="3"/>
  <c r="AL167" i="3"/>
  <c r="AL184" i="3"/>
  <c r="AL198" i="3"/>
  <c r="AL170" i="3"/>
  <c r="AL165" i="3"/>
  <c r="AL183" i="3"/>
  <c r="AL164" i="3"/>
  <c r="AL176" i="3"/>
  <c r="AL197" i="3"/>
  <c r="AL187" i="3"/>
  <c r="AL182" i="3"/>
  <c r="AL175" i="3"/>
  <c r="AL172" i="3"/>
  <c r="AL174" i="3"/>
  <c r="AL177" i="3"/>
  <c r="AL180" i="3"/>
  <c r="AL171" i="3"/>
  <c r="AL185" i="3"/>
  <c r="AL191" i="3"/>
  <c r="AL192" i="3"/>
  <c r="AL193" i="3"/>
  <c r="AL194" i="3"/>
  <c r="AL181" i="3"/>
  <c r="AL189" i="3"/>
  <c r="AL196" i="3"/>
  <c r="AL199" i="3"/>
  <c r="AL179" i="3"/>
  <c r="AL163" i="3"/>
  <c r="AL168" i="3"/>
  <c r="AL178" i="3"/>
  <c r="AL186" i="3"/>
  <c r="AL173" i="3"/>
  <c r="AL169" i="3"/>
  <c r="AL162" i="3"/>
  <c r="AL190" i="3"/>
  <c r="AH139" i="3"/>
  <c r="Z139" i="3"/>
  <c r="W139" i="3"/>
  <c r="U139" i="3"/>
  <c r="Q139" i="3"/>
  <c r="P139" i="3"/>
  <c r="L139" i="3"/>
  <c r="AH138" i="3"/>
  <c r="Z138" i="3"/>
  <c r="W138" i="3"/>
  <c r="U138" i="3"/>
  <c r="Q138" i="3"/>
  <c r="P138" i="3" s="1"/>
  <c r="L138" i="3"/>
  <c r="AH137" i="3"/>
  <c r="Z137" i="3"/>
  <c r="W137" i="3"/>
  <c r="U137" i="3"/>
  <c r="Q137" i="3"/>
  <c r="P137" i="3" s="1"/>
  <c r="L137" i="3"/>
  <c r="AH136" i="3"/>
  <c r="Z136" i="3"/>
  <c r="W136" i="3"/>
  <c r="U136" i="3"/>
  <c r="Q136" i="3"/>
  <c r="P136" i="3" s="1"/>
  <c r="L136" i="3"/>
  <c r="AH135" i="3"/>
  <c r="Z135" i="3"/>
  <c r="W135" i="3"/>
  <c r="U135" i="3"/>
  <c r="Q135" i="3"/>
  <c r="P135" i="3" s="1"/>
  <c r="L135" i="3"/>
  <c r="AH134" i="3"/>
  <c r="Z134" i="3"/>
  <c r="W134" i="3"/>
  <c r="U134" i="3"/>
  <c r="Q134" i="3"/>
  <c r="P134" i="3" s="1"/>
  <c r="L134" i="3"/>
  <c r="AH133" i="3"/>
  <c r="Z133" i="3"/>
  <c r="W133" i="3"/>
  <c r="U133" i="3"/>
  <c r="Q133" i="3"/>
  <c r="P133" i="3" s="1"/>
  <c r="L133" i="3"/>
  <c r="AH132" i="3"/>
  <c r="Z132" i="3"/>
  <c r="W132" i="3"/>
  <c r="U132" i="3"/>
  <c r="Q132" i="3"/>
  <c r="P132" i="3" s="1"/>
  <c r="L132" i="3"/>
  <c r="AH131" i="3"/>
  <c r="Z131" i="3"/>
  <c r="W131" i="3"/>
  <c r="U131" i="3"/>
  <c r="Q131" i="3"/>
  <c r="P131" i="3" s="1"/>
  <c r="L131" i="3"/>
  <c r="AH130" i="3"/>
  <c r="Z130" i="3"/>
  <c r="W130" i="3"/>
  <c r="U130" i="3"/>
  <c r="Q130" i="3"/>
  <c r="P130" i="3" s="1"/>
  <c r="L130" i="3"/>
  <c r="AH129" i="3"/>
  <c r="Z129" i="3"/>
  <c r="W129" i="3"/>
  <c r="U129" i="3"/>
  <c r="Q129" i="3"/>
  <c r="P129" i="3" s="1"/>
  <c r="L129" i="3"/>
  <c r="AH128" i="3"/>
  <c r="Z128" i="3"/>
  <c r="W128" i="3"/>
  <c r="AC128" i="3" s="1"/>
  <c r="AE128" i="3" s="1"/>
  <c r="U128" i="3"/>
  <c r="Q128" i="3"/>
  <c r="P128" i="3" s="1"/>
  <c r="L128" i="3"/>
  <c r="AH127" i="3"/>
  <c r="Z127" i="3"/>
  <c r="W127" i="3"/>
  <c r="U127" i="3"/>
  <c r="Q127" i="3"/>
  <c r="P127" i="3" s="1"/>
  <c r="L127" i="3"/>
  <c r="AH126" i="3"/>
  <c r="Z126" i="3"/>
  <c r="W126" i="3"/>
  <c r="U126" i="3"/>
  <c r="Q126" i="3"/>
  <c r="P126" i="3" s="1"/>
  <c r="L126" i="3"/>
  <c r="AH125" i="3"/>
  <c r="Z125" i="3"/>
  <c r="W125" i="3"/>
  <c r="U125" i="3"/>
  <c r="Q125" i="3"/>
  <c r="P125" i="3" s="1"/>
  <c r="L125" i="3"/>
  <c r="AH124" i="3"/>
  <c r="Z124" i="3"/>
  <c r="W124" i="3"/>
  <c r="U124" i="3"/>
  <c r="Q124" i="3"/>
  <c r="P124" i="3" s="1"/>
  <c r="L124" i="3"/>
  <c r="AH123" i="3"/>
  <c r="Z123" i="3"/>
  <c r="W123" i="3"/>
  <c r="U123" i="3"/>
  <c r="Q123" i="3"/>
  <c r="P123" i="3" s="1"/>
  <c r="L123" i="3"/>
  <c r="AH122" i="3"/>
  <c r="Z122" i="3"/>
  <c r="W122" i="3"/>
  <c r="U122" i="3"/>
  <c r="Q122" i="3"/>
  <c r="P122" i="3" s="1"/>
  <c r="L122" i="3"/>
  <c r="AH121" i="3"/>
  <c r="Z121" i="3"/>
  <c r="W121" i="3"/>
  <c r="U121" i="3"/>
  <c r="Q121" i="3"/>
  <c r="P121" i="3" s="1"/>
  <c r="L121" i="3"/>
  <c r="AH120" i="3"/>
  <c r="Z120" i="3"/>
  <c r="W120" i="3"/>
  <c r="U120" i="3"/>
  <c r="Q120" i="3"/>
  <c r="P120" i="3" s="1"/>
  <c r="L120" i="3"/>
  <c r="AH119" i="3"/>
  <c r="Z119" i="3"/>
  <c r="W119" i="3"/>
  <c r="U119" i="3"/>
  <c r="Q119" i="3"/>
  <c r="P119" i="3" s="1"/>
  <c r="L119" i="3"/>
  <c r="AH118" i="3"/>
  <c r="Z118" i="3"/>
  <c r="W118" i="3"/>
  <c r="U118" i="3"/>
  <c r="Q118" i="3"/>
  <c r="P118" i="3" s="1"/>
  <c r="L118" i="3"/>
  <c r="AH117" i="3"/>
  <c r="Z117" i="3"/>
  <c r="W117" i="3"/>
  <c r="U117" i="3"/>
  <c r="Q117" i="3"/>
  <c r="P117" i="3" s="1"/>
  <c r="L117" i="3"/>
  <c r="AH116" i="3"/>
  <c r="Z116" i="3"/>
  <c r="W116" i="3"/>
  <c r="U116" i="3"/>
  <c r="P116" i="3"/>
  <c r="L116" i="3"/>
  <c r="AH115" i="3"/>
  <c r="Z115" i="3"/>
  <c r="W115" i="3"/>
  <c r="U115" i="3"/>
  <c r="P115" i="3"/>
  <c r="L115" i="3"/>
  <c r="AH114" i="3"/>
  <c r="Z114" i="3"/>
  <c r="W114" i="3"/>
  <c r="U114" i="3"/>
  <c r="P114" i="3"/>
  <c r="L114" i="3"/>
  <c r="AH113" i="3"/>
  <c r="Z113" i="3"/>
  <c r="W113" i="3"/>
  <c r="U113" i="3"/>
  <c r="P113" i="3"/>
  <c r="L113" i="3"/>
  <c r="AH112" i="3"/>
  <c r="Z112" i="3"/>
  <c r="W112" i="3"/>
  <c r="U112" i="3"/>
  <c r="P112" i="3"/>
  <c r="L112" i="3"/>
  <c r="AH111" i="3"/>
  <c r="Z111" i="3"/>
  <c r="W111" i="3"/>
  <c r="U111" i="3"/>
  <c r="L111" i="3"/>
  <c r="AC139" i="3" l="1"/>
  <c r="AE139" i="3" s="1"/>
  <c r="AC127" i="3"/>
  <c r="AE127" i="3" s="1"/>
  <c r="AK131" i="3"/>
  <c r="AM131" i="3" s="1"/>
  <c r="AC133" i="3"/>
  <c r="AE133" i="3" s="1"/>
  <c r="AK139" i="3"/>
  <c r="AM139" i="3" s="1"/>
  <c r="AK130" i="3"/>
  <c r="AM130" i="3" s="1"/>
  <c r="AC126" i="3"/>
  <c r="AE126" i="3" s="1"/>
  <c r="AC132" i="3"/>
  <c r="AE132" i="3" s="1"/>
  <c r="AK132" i="3"/>
  <c r="AM132" i="3" s="1"/>
  <c r="AC134" i="3"/>
  <c r="AE134" i="3" s="1"/>
  <c r="AK127" i="3"/>
  <c r="AM127" i="3" s="1"/>
  <c r="AC120" i="3"/>
  <c r="AE120" i="3" s="1"/>
  <c r="AK120" i="3"/>
  <c r="AM120" i="3" s="1"/>
  <c r="AK122" i="3"/>
  <c r="AM122" i="3" s="1"/>
  <c r="AK126" i="3"/>
  <c r="AM126" i="3" s="1"/>
  <c r="AC125" i="3"/>
  <c r="AE125" i="3" s="1"/>
  <c r="AK118" i="3"/>
  <c r="AM118" i="3" s="1"/>
  <c r="AC122" i="3"/>
  <c r="AE122" i="3" s="1"/>
  <c r="AK137" i="3"/>
  <c r="AM137" i="3" s="1"/>
  <c r="AC129" i="3"/>
  <c r="AE129" i="3" s="1"/>
  <c r="AC136" i="3"/>
  <c r="AE136" i="3" s="1"/>
  <c r="AK129" i="3"/>
  <c r="AM129" i="3" s="1"/>
  <c r="AK134" i="3"/>
  <c r="AM134" i="3" s="1"/>
  <c r="AK136" i="3"/>
  <c r="AM136" i="3" s="1"/>
  <c r="AK117" i="3"/>
  <c r="AM117" i="3" s="1"/>
  <c r="AK119" i="3"/>
  <c r="AM119" i="3" s="1"/>
  <c r="AK124" i="3"/>
  <c r="AM124" i="3" s="1"/>
  <c r="AC131" i="3"/>
  <c r="AE131" i="3" s="1"/>
  <c r="AC138" i="3"/>
  <c r="AE138" i="3" s="1"/>
  <c r="AK138" i="3"/>
  <c r="AM138" i="3" s="1"/>
  <c r="AC124" i="3"/>
  <c r="AE124" i="3" s="1"/>
  <c r="AC121" i="3"/>
  <c r="AE121" i="3" s="1"/>
  <c r="AK133" i="3"/>
  <c r="AM133" i="3" s="1"/>
  <c r="AK121" i="3"/>
  <c r="AM121" i="3" s="1"/>
  <c r="AK128" i="3"/>
  <c r="AM128" i="3" s="1"/>
  <c r="AC130" i="3"/>
  <c r="AE130" i="3" s="1"/>
  <c r="AC135" i="3"/>
  <c r="AE135" i="3" s="1"/>
  <c r="AC118" i="3"/>
  <c r="AE118" i="3" s="1"/>
  <c r="AC123" i="3"/>
  <c r="AE123" i="3" s="1"/>
  <c r="AK125" i="3"/>
  <c r="AM125" i="3" s="1"/>
  <c r="AK135" i="3"/>
  <c r="AM135" i="3" s="1"/>
  <c r="AC137" i="3"/>
  <c r="AE137" i="3" s="1"/>
  <c r="AK123" i="3"/>
  <c r="AM123" i="3" s="1"/>
  <c r="AC117" i="3"/>
  <c r="AE117" i="3" s="1"/>
  <c r="AC119" i="3"/>
  <c r="AE119" i="3" s="1"/>
  <c r="V103" i="3" l="1"/>
  <c r="W103" i="3"/>
  <c r="AK103" i="3" s="1"/>
  <c r="U103" i="3"/>
  <c r="V102" i="3"/>
  <c r="W102" i="3"/>
  <c r="AK102" i="3" s="1"/>
  <c r="U102" i="3"/>
  <c r="V101" i="3"/>
  <c r="W101" i="3"/>
  <c r="AK101" i="3" s="1"/>
  <c r="U101" i="3"/>
  <c r="V100" i="3"/>
  <c r="W100" i="3"/>
  <c r="AK100" i="3" s="1"/>
  <c r="U100" i="3"/>
  <c r="V99" i="3"/>
  <c r="W99" i="3"/>
  <c r="AK99" i="3" s="1"/>
  <c r="U99" i="3"/>
  <c r="AG98" i="3"/>
  <c r="Y98" i="3"/>
  <c r="V98" i="3"/>
  <c r="W98" i="3"/>
  <c r="AK98" i="3" s="1"/>
  <c r="U98" i="3"/>
  <c r="V97" i="3"/>
  <c r="W97" i="3"/>
  <c r="AK97" i="3" s="1"/>
  <c r="U97" i="3"/>
  <c r="V96" i="3"/>
  <c r="W96" i="3"/>
  <c r="AK96" i="3" s="1"/>
  <c r="U96" i="3"/>
  <c r="V95" i="3"/>
  <c r="W95" i="3"/>
  <c r="AK95" i="3" s="1"/>
  <c r="U95" i="3"/>
  <c r="V94" i="3"/>
  <c r="W94" i="3"/>
  <c r="AK94" i="3" s="1"/>
  <c r="U94" i="3"/>
  <c r="V93" i="3"/>
  <c r="W93" i="3"/>
  <c r="AK93" i="3" s="1"/>
  <c r="U93" i="3"/>
  <c r="V92" i="3"/>
  <c r="W92" i="3"/>
  <c r="AK92" i="3" s="1"/>
  <c r="U92" i="3"/>
  <c r="AG91" i="3"/>
  <c r="Y91" i="3"/>
  <c r="V91" i="3"/>
  <c r="W91" i="3"/>
  <c r="AK91" i="3" s="1"/>
  <c r="U91" i="3"/>
  <c r="V90" i="3"/>
  <c r="W90" i="3"/>
  <c r="AK90" i="3" s="1"/>
  <c r="U90" i="3"/>
  <c r="V89" i="3"/>
  <c r="W89" i="3"/>
  <c r="AK89" i="3" s="1"/>
  <c r="AM89" i="3" s="1"/>
  <c r="U89" i="3"/>
  <c r="V88" i="3"/>
  <c r="W88" i="3"/>
  <c r="AK88" i="3" s="1"/>
  <c r="U88" i="3"/>
  <c r="V87" i="3"/>
  <c r="W87" i="3"/>
  <c r="AK87" i="3" s="1"/>
  <c r="U87" i="3"/>
  <c r="V86" i="3"/>
  <c r="W86" i="3"/>
  <c r="AK86" i="3" s="1"/>
  <c r="U86" i="3"/>
  <c r="V85" i="3"/>
  <c r="W85" i="3"/>
  <c r="AK85" i="3" s="1"/>
  <c r="AM85" i="3" s="1"/>
  <c r="U85" i="3"/>
  <c r="V84" i="3"/>
  <c r="W84" i="3"/>
  <c r="AK84" i="3" s="1"/>
  <c r="U84" i="3"/>
  <c r="V83" i="3"/>
  <c r="W83" i="3"/>
  <c r="AK83" i="3" s="1"/>
  <c r="U83" i="3"/>
  <c r="V82" i="3"/>
  <c r="W82" i="3"/>
  <c r="AK82" i="3" s="1"/>
  <c r="U82" i="3"/>
  <c r="V81" i="3"/>
  <c r="W81" i="3"/>
  <c r="AK81" i="3" s="1"/>
  <c r="AM81" i="3" s="1"/>
  <c r="U81" i="3"/>
  <c r="V80" i="3"/>
  <c r="W80" i="3"/>
  <c r="AK80" i="3" s="1"/>
  <c r="AM80" i="3" s="1"/>
  <c r="U80" i="3"/>
  <c r="V79" i="3"/>
  <c r="W79" i="3"/>
  <c r="AK79" i="3" s="1"/>
  <c r="AM79" i="3" s="1"/>
  <c r="U79" i="3"/>
  <c r="V78" i="3"/>
  <c r="W78" i="3"/>
  <c r="AK78" i="3" s="1"/>
  <c r="AM78" i="3" s="1"/>
  <c r="U78" i="3"/>
  <c r="AN77" i="3"/>
  <c r="AI77" i="3"/>
  <c r="AB77" i="3"/>
  <c r="AA77" i="3"/>
  <c r="V77" i="3"/>
  <c r="W77" i="3"/>
  <c r="AK77" i="3" s="1"/>
  <c r="AM77" i="3" s="1"/>
  <c r="U77" i="3"/>
  <c r="AN76" i="3"/>
  <c r="AI76" i="3"/>
  <c r="AB76" i="3"/>
  <c r="AA76" i="3"/>
  <c r="V76" i="3"/>
  <c r="W76" i="3"/>
  <c r="AK76" i="3" s="1"/>
  <c r="AM76" i="3" s="1"/>
  <c r="U76" i="3"/>
  <c r="V75" i="3"/>
  <c r="W75" i="3"/>
  <c r="AK75" i="3" s="1"/>
  <c r="AM75" i="3" s="1"/>
  <c r="U75" i="3"/>
  <c r="AN74" i="3"/>
  <c r="AI74" i="3"/>
  <c r="AB74" i="3"/>
  <c r="AA74" i="3"/>
  <c r="V74" i="3"/>
  <c r="W74" i="3"/>
  <c r="AK74" i="3" s="1"/>
  <c r="AM74" i="3" s="1"/>
  <c r="U74" i="3"/>
  <c r="AK73" i="3"/>
  <c r="AM73" i="3" s="1"/>
  <c r="V73" i="3"/>
  <c r="W73" i="3"/>
  <c r="U73" i="3"/>
  <c r="V72" i="3"/>
  <c r="W72" i="3"/>
  <c r="AK72" i="3" s="1"/>
  <c r="AM72" i="3" s="1"/>
  <c r="U72" i="3"/>
  <c r="V71" i="3"/>
  <c r="W71" i="3"/>
  <c r="AK71" i="3" s="1"/>
  <c r="AM71" i="3" s="1"/>
  <c r="U71" i="3"/>
  <c r="V70" i="3"/>
  <c r="W70" i="3"/>
  <c r="AK70" i="3" s="1"/>
  <c r="AM70" i="3" s="1"/>
  <c r="U70" i="3"/>
  <c r="AN69" i="3"/>
  <c r="AI69" i="3"/>
  <c r="AB69" i="3"/>
  <c r="AA69" i="3"/>
  <c r="V69" i="3"/>
  <c r="W69" i="3"/>
  <c r="AK69" i="3" s="1"/>
  <c r="AM69" i="3" s="1"/>
  <c r="U69" i="3"/>
  <c r="AN68" i="3"/>
  <c r="AI68" i="3"/>
  <c r="AB68" i="3"/>
  <c r="AA68" i="3"/>
  <c r="V68" i="3"/>
  <c r="W68" i="3"/>
  <c r="AK68" i="3" s="1"/>
  <c r="AM68" i="3" s="1"/>
  <c r="U68" i="3"/>
  <c r="V67" i="3"/>
  <c r="W67" i="3"/>
  <c r="AK67" i="3" s="1"/>
  <c r="AM67" i="3" s="1"/>
  <c r="U67" i="3"/>
  <c r="AN66" i="3"/>
  <c r="AI66" i="3"/>
  <c r="AB66" i="3"/>
  <c r="AA66" i="3"/>
  <c r="V66" i="3"/>
  <c r="W66" i="3"/>
  <c r="AK66" i="3" s="1"/>
  <c r="AM66" i="3" s="1"/>
  <c r="U66" i="3"/>
  <c r="V65" i="3"/>
  <c r="W65" i="3"/>
  <c r="AK65" i="3" s="1"/>
  <c r="AM65" i="3" s="1"/>
  <c r="U65" i="3"/>
  <c r="V64" i="3"/>
  <c r="W64" i="3"/>
  <c r="AK64" i="3" s="1"/>
  <c r="AM64" i="3" s="1"/>
  <c r="U64" i="3"/>
  <c r="AN63" i="3"/>
  <c r="AI63" i="3"/>
  <c r="AB63" i="3"/>
  <c r="AA63" i="3"/>
  <c r="V63" i="3"/>
  <c r="W63" i="3"/>
  <c r="AC63" i="3" s="1"/>
  <c r="U63" i="3"/>
  <c r="AN62" i="3"/>
  <c r="AI62" i="3"/>
  <c r="AB62" i="3"/>
  <c r="AA62" i="3"/>
  <c r="V62" i="3"/>
  <c r="W62" i="3"/>
  <c r="AC62" i="3" s="1"/>
  <c r="U62" i="3"/>
  <c r="V61" i="3"/>
  <c r="W61" i="3"/>
  <c r="AK61" i="3" s="1"/>
  <c r="AM61" i="3" s="1"/>
  <c r="U61" i="3"/>
  <c r="AN60" i="3"/>
  <c r="AI60" i="3"/>
  <c r="AB60" i="3"/>
  <c r="AA60" i="3"/>
  <c r="V60" i="3"/>
  <c r="W60" i="3"/>
  <c r="AC60" i="3" s="1"/>
  <c r="U60" i="3"/>
  <c r="V59" i="3"/>
  <c r="W59" i="3"/>
  <c r="AK59" i="3" s="1"/>
  <c r="AM59" i="3" s="1"/>
  <c r="U59" i="3"/>
  <c r="AN58" i="3"/>
  <c r="AI58" i="3"/>
  <c r="AB58" i="3"/>
  <c r="AD58" i="3" s="1"/>
  <c r="AA58" i="3"/>
  <c r="V58" i="3"/>
  <c r="W58" i="3"/>
  <c r="AC58" i="3" s="1"/>
  <c r="AE58" i="3" s="1"/>
  <c r="U58" i="3"/>
  <c r="AN57" i="3"/>
  <c r="AI57" i="3"/>
  <c r="AB57" i="3"/>
  <c r="AD57" i="3" s="1"/>
  <c r="AA57" i="3"/>
  <c r="V57" i="3"/>
  <c r="W57" i="3"/>
  <c r="AC57" i="3" s="1"/>
  <c r="AE57" i="3" s="1"/>
  <c r="U57" i="3"/>
  <c r="AN56" i="3"/>
  <c r="AI56" i="3"/>
  <c r="AB56" i="3"/>
  <c r="AD56" i="3" s="1"/>
  <c r="AA56" i="3"/>
  <c r="V56" i="3"/>
  <c r="W56" i="3"/>
  <c r="AC56" i="3" s="1"/>
  <c r="AE56" i="3" s="1"/>
  <c r="U56" i="3"/>
  <c r="AD68" i="3" l="1"/>
  <c r="AD63" i="3"/>
  <c r="AK63" i="3"/>
  <c r="AM63" i="3" s="1"/>
  <c r="X56" i="3"/>
  <c r="X69" i="3"/>
  <c r="AM100" i="3"/>
  <c r="AM93" i="3"/>
  <c r="AM97" i="3"/>
  <c r="AM82" i="3"/>
  <c r="AM86" i="3"/>
  <c r="AM90" i="3"/>
  <c r="AE62" i="3"/>
  <c r="AD66" i="3"/>
  <c r="AD76" i="3"/>
  <c r="AM101" i="3"/>
  <c r="AC66" i="3"/>
  <c r="AE66" i="3" s="1"/>
  <c r="AM94" i="3"/>
  <c r="AM98" i="3"/>
  <c r="AE60" i="3"/>
  <c r="AD74" i="3"/>
  <c r="AM83" i="3"/>
  <c r="AM87" i="3"/>
  <c r="AM91" i="3"/>
  <c r="AD62" i="3"/>
  <c r="AM102" i="3"/>
  <c r="AM95" i="3"/>
  <c r="AD60" i="3"/>
  <c r="AM84" i="3"/>
  <c r="AM88" i="3"/>
  <c r="AD69" i="3"/>
  <c r="AM99" i="3"/>
  <c r="AM103" i="3"/>
  <c r="AE63" i="3"/>
  <c r="AD77" i="3"/>
  <c r="AM92" i="3"/>
  <c r="AM96" i="3"/>
  <c r="AK60" i="3"/>
  <c r="AM60" i="3" s="1"/>
  <c r="AK62" i="3"/>
  <c r="AM62" i="3" s="1"/>
  <c r="AN98" i="3"/>
  <c r="AN91" i="3"/>
  <c r="X62" i="3"/>
  <c r="X60" i="3"/>
  <c r="X77" i="3"/>
  <c r="X66" i="3"/>
  <c r="Z91" i="3"/>
  <c r="AB91" i="3" s="1"/>
  <c r="X91" i="3" s="1"/>
  <c r="X57" i="3"/>
  <c r="X74" i="3"/>
  <c r="AC74" i="3"/>
  <c r="AE74" i="3" s="1"/>
  <c r="X76" i="3"/>
  <c r="X63" i="3"/>
  <c r="X58" i="3"/>
  <c r="X68" i="3"/>
  <c r="Z98" i="3"/>
  <c r="AB98" i="3" s="1"/>
  <c r="X98" i="3" s="1"/>
  <c r="AC68" i="3"/>
  <c r="AE68" i="3" s="1"/>
  <c r="AC69" i="3"/>
  <c r="AE69" i="3" s="1"/>
  <c r="AC76" i="3"/>
  <c r="AE76" i="3" s="1"/>
  <c r="AC77" i="3"/>
  <c r="AE77" i="3" s="1"/>
  <c r="AH110" i="3" l="1"/>
  <c r="Z110" i="3"/>
  <c r="W110" i="3"/>
  <c r="AK110" i="3" s="1"/>
  <c r="U110" i="3"/>
  <c r="P110" i="3"/>
  <c r="AH109" i="3"/>
  <c r="Z109" i="3"/>
  <c r="W109" i="3"/>
  <c r="U109" i="3"/>
  <c r="P109" i="3"/>
  <c r="AH108" i="3"/>
  <c r="Z108" i="3"/>
  <c r="W108" i="3"/>
  <c r="U108" i="3"/>
  <c r="P108" i="3"/>
  <c r="AH107" i="3"/>
  <c r="Z107" i="3"/>
  <c r="W107" i="3"/>
  <c r="U107" i="3"/>
  <c r="P107" i="3"/>
  <c r="AH106" i="3"/>
  <c r="Z106" i="3"/>
  <c r="W106" i="3"/>
  <c r="U106" i="3"/>
  <c r="P106" i="3"/>
  <c r="AH105" i="3"/>
  <c r="Z105" i="3"/>
  <c r="W105" i="3"/>
  <c r="U105" i="3"/>
  <c r="P105" i="3"/>
  <c r="AH104" i="3"/>
  <c r="Z104" i="3"/>
  <c r="W104" i="3"/>
  <c r="U104" i="3"/>
  <c r="AC106" i="3" l="1"/>
  <c r="AK106" i="3"/>
  <c r="AC105" i="3"/>
  <c r="AC108" i="3"/>
  <c r="AC109" i="3"/>
  <c r="AK107" i="3"/>
  <c r="AM107" i="3" s="1"/>
  <c r="AC107" i="3"/>
  <c r="AK109" i="3"/>
  <c r="AM109" i="3" s="1"/>
  <c r="AK105" i="3"/>
  <c r="AM105" i="3" s="1"/>
  <c r="AC110" i="3"/>
  <c r="AC104" i="3"/>
  <c r="AE104" i="3" s="1"/>
  <c r="AK108" i="3"/>
  <c r="AK104" i="3"/>
  <c r="AM104" i="3" s="1"/>
  <c r="AI160" i="3"/>
  <c r="AH160" i="3"/>
  <c r="Z160" i="3"/>
  <c r="W160" i="3"/>
  <c r="AK160" i="3" s="1"/>
  <c r="U160" i="3"/>
  <c r="P160" i="3"/>
  <c r="AI159" i="3"/>
  <c r="AH159" i="3"/>
  <c r="Z159" i="3"/>
  <c r="W159" i="3"/>
  <c r="U159" i="3"/>
  <c r="P159" i="3"/>
  <c r="AI158" i="3"/>
  <c r="AH158" i="3"/>
  <c r="Z158" i="3"/>
  <c r="W158" i="3"/>
  <c r="U158" i="3"/>
  <c r="P158" i="3"/>
  <c r="AI157" i="3"/>
  <c r="AH157" i="3"/>
  <c r="Z157" i="3"/>
  <c r="W157" i="3"/>
  <c r="U157" i="3"/>
  <c r="P157" i="3"/>
  <c r="AI156" i="3"/>
  <c r="AH156" i="3"/>
  <c r="Z156" i="3"/>
  <c r="W156" i="3"/>
  <c r="U156" i="3"/>
  <c r="P156" i="3"/>
  <c r="AI155" i="3"/>
  <c r="AH155" i="3"/>
  <c r="Z155" i="3"/>
  <c r="W155" i="3"/>
  <c r="U155" i="3"/>
  <c r="P155" i="3"/>
  <c r="AI154" i="3"/>
  <c r="AH154" i="3"/>
  <c r="Z154" i="3"/>
  <c r="W154" i="3"/>
  <c r="U154" i="3"/>
  <c r="AI153" i="3"/>
  <c r="AH153" i="3"/>
  <c r="Z153" i="3"/>
  <c r="W153" i="3"/>
  <c r="U153" i="3"/>
  <c r="P153" i="3"/>
  <c r="AI152" i="3"/>
  <c r="AH152" i="3"/>
  <c r="Z152" i="3"/>
  <c r="W152" i="3"/>
  <c r="U152" i="3"/>
  <c r="P152" i="3"/>
  <c r="AI151" i="3"/>
  <c r="AH151" i="3"/>
  <c r="Z151" i="3"/>
  <c r="W151" i="3"/>
  <c r="U151" i="3"/>
  <c r="P151" i="3"/>
  <c r="AI150" i="3"/>
  <c r="AH150" i="3"/>
  <c r="Z150" i="3"/>
  <c r="W150" i="3"/>
  <c r="U150" i="3"/>
  <c r="P150" i="3"/>
  <c r="AI149" i="3"/>
  <c r="AH149" i="3"/>
  <c r="Z149" i="3"/>
  <c r="W149" i="3"/>
  <c r="U149" i="3"/>
  <c r="P149" i="3"/>
  <c r="AI148" i="3"/>
  <c r="AH148" i="3"/>
  <c r="Z148" i="3"/>
  <c r="W148" i="3"/>
  <c r="U148" i="3"/>
  <c r="P148" i="3"/>
  <c r="AI147" i="3"/>
  <c r="AH147" i="3"/>
  <c r="Z147" i="3"/>
  <c r="W147" i="3"/>
  <c r="U147" i="3"/>
  <c r="AC154" i="3" l="1"/>
  <c r="AE154" i="3" s="1"/>
  <c r="AC156" i="3"/>
  <c r="AE156" i="3" s="1"/>
  <c r="AC158" i="3"/>
  <c r="AE158" i="3" s="1"/>
  <c r="AE110" i="3"/>
  <c r="AE107" i="3"/>
  <c r="AE109" i="3"/>
  <c r="AE108" i="3"/>
  <c r="AE105" i="3"/>
  <c r="AM106" i="3"/>
  <c r="AE106" i="3"/>
  <c r="AM108" i="3"/>
  <c r="AM110" i="3"/>
  <c r="AC155" i="3"/>
  <c r="AE155" i="3" s="1"/>
  <c r="AK154" i="3"/>
  <c r="AM154" i="3" s="1"/>
  <c r="AK148" i="3"/>
  <c r="AC148" i="3"/>
  <c r="AC152" i="3"/>
  <c r="AE152" i="3" s="1"/>
  <c r="AK150" i="3"/>
  <c r="AC149" i="3"/>
  <c r="AE149" i="3" s="1"/>
  <c r="AK149" i="3"/>
  <c r="AM149" i="3" s="1"/>
  <c r="AK153" i="3"/>
  <c r="AM153" i="3" s="1"/>
  <c r="AK155" i="3"/>
  <c r="AK159" i="3"/>
  <c r="AC150" i="3"/>
  <c r="AE150" i="3" s="1"/>
  <c r="AK152" i="3"/>
  <c r="AK156" i="3"/>
  <c r="AC147" i="3"/>
  <c r="AE147" i="3" s="1"/>
  <c r="AK158" i="3"/>
  <c r="AC160" i="3"/>
  <c r="AE160" i="3" s="1"/>
  <c r="AK147" i="3"/>
  <c r="AM147" i="3" s="1"/>
  <c r="AC159" i="3"/>
  <c r="AE159" i="3" s="1"/>
  <c r="AK151" i="3"/>
  <c r="AM151" i="3" s="1"/>
  <c r="AC151" i="3"/>
  <c r="AE151" i="3" s="1"/>
  <c r="AC153" i="3"/>
  <c r="AE153" i="3" s="1"/>
  <c r="AK157" i="3"/>
  <c r="AC157" i="3"/>
  <c r="AE157" i="3" s="1"/>
  <c r="AE148" i="3" l="1"/>
  <c r="AM150" i="3"/>
  <c r="AM152" i="3"/>
  <c r="AM156" i="3"/>
  <c r="AM159" i="3"/>
  <c r="AM155" i="3"/>
  <c r="AM160" i="3"/>
  <c r="AM157" i="3"/>
  <c r="AM158" i="3"/>
  <c r="AM148" i="3"/>
  <c r="AI552" i="3"/>
  <c r="W552" i="3"/>
  <c r="Z552" i="3" s="1"/>
  <c r="AB552" i="3" s="1"/>
  <c r="U552" i="3"/>
  <c r="P552" i="3"/>
  <c r="L552" i="3"/>
  <c r="AI551" i="3"/>
  <c r="W551" i="3"/>
  <c r="Z551" i="3" s="1"/>
  <c r="AB551" i="3" s="1"/>
  <c r="U551" i="3"/>
  <c r="P551" i="3"/>
  <c r="L551" i="3"/>
  <c r="AI550" i="3"/>
  <c r="W550" i="3"/>
  <c r="Z550" i="3" s="1"/>
  <c r="AB550" i="3" s="1"/>
  <c r="U550" i="3"/>
  <c r="P550" i="3"/>
  <c r="L550" i="3"/>
  <c r="AI549" i="3"/>
  <c r="W549" i="3"/>
  <c r="Z549" i="3" s="1"/>
  <c r="AB549" i="3" s="1"/>
  <c r="U549" i="3"/>
  <c r="P549" i="3"/>
  <c r="L549" i="3"/>
  <c r="AI548" i="3"/>
  <c r="W548" i="3"/>
  <c r="Z548" i="3" s="1"/>
  <c r="AB548" i="3" s="1"/>
  <c r="U548" i="3"/>
  <c r="P548" i="3"/>
  <c r="L548" i="3"/>
  <c r="AI547" i="3"/>
  <c r="W547" i="3"/>
  <c r="Z547" i="3" s="1"/>
  <c r="AB547" i="3" s="1"/>
  <c r="U547" i="3"/>
  <c r="P547" i="3"/>
  <c r="L547" i="3"/>
  <c r="AI546" i="3"/>
  <c r="W546" i="3"/>
  <c r="Z546" i="3" s="1"/>
  <c r="AB546" i="3" s="1"/>
  <c r="U546" i="3"/>
  <c r="P546" i="3"/>
  <c r="L546" i="3"/>
  <c r="AI545" i="3"/>
  <c r="W545" i="3"/>
  <c r="Z545" i="3" s="1"/>
  <c r="AB545" i="3" s="1"/>
  <c r="U545" i="3"/>
  <c r="P545" i="3"/>
  <c r="L545" i="3"/>
  <c r="AI544" i="3"/>
  <c r="W544" i="3"/>
  <c r="Z544" i="3" s="1"/>
  <c r="AB544" i="3" s="1"/>
  <c r="U544" i="3"/>
  <c r="P544" i="3"/>
  <c r="L544" i="3"/>
  <c r="AI543" i="3"/>
  <c r="W543" i="3"/>
  <c r="Z543" i="3" s="1"/>
  <c r="AB543" i="3" s="1"/>
  <c r="U543" i="3"/>
  <c r="P543" i="3"/>
  <c r="L543" i="3"/>
  <c r="AI542" i="3"/>
  <c r="W542" i="3"/>
  <c r="Z542" i="3" s="1"/>
  <c r="AB542" i="3" s="1"/>
  <c r="U542" i="3"/>
  <c r="P542" i="3"/>
  <c r="L542" i="3"/>
  <c r="AI541" i="3"/>
  <c r="W541" i="3"/>
  <c r="Z541" i="3" s="1"/>
  <c r="AB541" i="3" s="1"/>
  <c r="U541" i="3"/>
  <c r="P541" i="3"/>
  <c r="L541" i="3"/>
  <c r="AI540" i="3"/>
  <c r="W540" i="3"/>
  <c r="Z540" i="3" s="1"/>
  <c r="AB540" i="3" s="1"/>
  <c r="U540" i="3"/>
  <c r="P540" i="3"/>
  <c r="L540" i="3"/>
  <c r="AI539" i="3"/>
  <c r="W539" i="3"/>
  <c r="Z539" i="3" s="1"/>
  <c r="AB539" i="3" s="1"/>
  <c r="U539" i="3"/>
  <c r="P539" i="3"/>
  <c r="L539" i="3"/>
  <c r="AI538" i="3"/>
  <c r="W538" i="3"/>
  <c r="Z538" i="3" s="1"/>
  <c r="AB538" i="3" s="1"/>
  <c r="U538" i="3"/>
  <c r="P538" i="3"/>
  <c r="L538" i="3"/>
  <c r="AI492" i="3" l="1"/>
  <c r="AH492" i="3"/>
  <c r="Z492" i="3"/>
  <c r="W492" i="3"/>
  <c r="AI491" i="3"/>
  <c r="AH491" i="3"/>
  <c r="Z491" i="3"/>
  <c r="W491" i="3"/>
  <c r="AI490" i="3"/>
  <c r="AH490" i="3"/>
  <c r="Z490" i="3"/>
  <c r="W490" i="3"/>
  <c r="AI489" i="3"/>
  <c r="AH489" i="3"/>
  <c r="Z489" i="3"/>
  <c r="W489" i="3"/>
  <c r="AI488" i="3"/>
  <c r="AH488" i="3"/>
  <c r="Z488" i="3"/>
  <c r="W488" i="3"/>
  <c r="AI487" i="3"/>
  <c r="AH487" i="3"/>
  <c r="Z487" i="3"/>
  <c r="W487" i="3"/>
  <c r="AI486" i="3"/>
  <c r="AH486" i="3"/>
  <c r="Z486" i="3"/>
  <c r="W486" i="3"/>
  <c r="AI485" i="3"/>
  <c r="AH485" i="3"/>
  <c r="Z485" i="3"/>
  <c r="W485" i="3"/>
  <c r="AI484" i="3"/>
  <c r="AH484" i="3"/>
  <c r="Z484" i="3"/>
  <c r="W484" i="3"/>
  <c r="AI483" i="3"/>
  <c r="AH483" i="3"/>
  <c r="Z483" i="3"/>
  <c r="W483" i="3"/>
  <c r="AI482" i="3"/>
  <c r="AH482" i="3"/>
  <c r="Z482" i="3"/>
  <c r="W482" i="3"/>
  <c r="AI481" i="3"/>
  <c r="AH481" i="3"/>
  <c r="Z481" i="3"/>
  <c r="W481" i="3"/>
  <c r="AI480" i="3"/>
  <c r="AH480" i="3"/>
  <c r="Z480" i="3"/>
  <c r="W480" i="3"/>
  <c r="AI479" i="3"/>
  <c r="AH479" i="3"/>
  <c r="Z479" i="3"/>
  <c r="W479" i="3"/>
  <c r="AI478" i="3"/>
  <c r="AH478" i="3"/>
  <c r="Z478" i="3"/>
  <c r="W478" i="3"/>
  <c r="AI477" i="3"/>
  <c r="AH477" i="3"/>
  <c r="Z477" i="3"/>
  <c r="W477" i="3"/>
  <c r="AI476" i="3"/>
  <c r="AH476" i="3"/>
  <c r="Z476" i="3"/>
  <c r="W476" i="3"/>
  <c r="AI475" i="3"/>
  <c r="AH475" i="3"/>
  <c r="Z475" i="3"/>
  <c r="W475" i="3"/>
  <c r="AI474" i="3"/>
  <c r="AH474" i="3"/>
  <c r="Z474" i="3"/>
  <c r="W474" i="3"/>
  <c r="AI473" i="3"/>
  <c r="AH473" i="3"/>
  <c r="Z473" i="3"/>
  <c r="W473" i="3"/>
  <c r="AI472" i="3"/>
  <c r="AH472" i="3"/>
  <c r="Z472" i="3"/>
  <c r="W472" i="3"/>
  <c r="AI471" i="3"/>
  <c r="AH471" i="3"/>
  <c r="Z471" i="3"/>
  <c r="W471" i="3"/>
  <c r="AI470" i="3"/>
  <c r="AH470" i="3"/>
  <c r="Z470" i="3"/>
  <c r="W470" i="3"/>
  <c r="AI469" i="3"/>
  <c r="AH469" i="3"/>
  <c r="Z469" i="3"/>
  <c r="W469" i="3"/>
  <c r="AI468" i="3"/>
  <c r="AH468" i="3"/>
  <c r="Z468" i="3"/>
  <c r="W468" i="3"/>
  <c r="AI467" i="3"/>
  <c r="AH467" i="3"/>
  <c r="Z467" i="3"/>
  <c r="W467" i="3"/>
  <c r="AI466" i="3"/>
  <c r="AH466" i="3"/>
  <c r="Z466" i="3"/>
  <c r="W466" i="3"/>
  <c r="AI465" i="3"/>
  <c r="AH465" i="3"/>
  <c r="Z465" i="3"/>
  <c r="W465" i="3"/>
  <c r="AI464" i="3"/>
  <c r="AH464" i="3"/>
  <c r="Z464" i="3"/>
  <c r="W464" i="3"/>
  <c r="AI463" i="3"/>
  <c r="AH463" i="3"/>
  <c r="Z463" i="3"/>
  <c r="W463" i="3"/>
  <c r="AI462" i="3"/>
  <c r="AH462" i="3"/>
  <c r="Z462" i="3"/>
  <c r="W462" i="3"/>
  <c r="AI461" i="3"/>
  <c r="AH461" i="3"/>
  <c r="Z461" i="3"/>
  <c r="W461" i="3"/>
  <c r="AI460" i="3"/>
  <c r="AH460" i="3"/>
  <c r="Z460" i="3"/>
  <c r="W460" i="3"/>
  <c r="AI459" i="3"/>
  <c r="AH459" i="3"/>
  <c r="Z459" i="3"/>
  <c r="W459" i="3"/>
  <c r="AI458" i="3"/>
  <c r="AH458" i="3"/>
  <c r="Z458" i="3"/>
  <c r="W458" i="3"/>
  <c r="AI457" i="3"/>
  <c r="AH457" i="3"/>
  <c r="Z457" i="3"/>
  <c r="W457" i="3"/>
  <c r="AI456" i="3"/>
  <c r="AH456" i="3"/>
  <c r="Z456" i="3"/>
  <c r="W456" i="3"/>
  <c r="AI455" i="3"/>
  <c r="AH455" i="3"/>
  <c r="Z455" i="3"/>
  <c r="W455" i="3"/>
  <c r="AI454" i="3"/>
  <c r="AH454" i="3"/>
  <c r="Z454" i="3"/>
  <c r="W454" i="3"/>
  <c r="AI453" i="3"/>
  <c r="AH453" i="3"/>
  <c r="Z453" i="3"/>
  <c r="W453" i="3"/>
  <c r="AI452" i="3"/>
  <c r="AH452" i="3"/>
  <c r="Z452" i="3"/>
  <c r="W452" i="3"/>
  <c r="AI451" i="3"/>
  <c r="AH451" i="3"/>
  <c r="Z451" i="3"/>
  <c r="W451" i="3"/>
  <c r="AI450" i="3"/>
  <c r="AH450" i="3"/>
  <c r="Z450" i="3"/>
  <c r="W450" i="3"/>
  <c r="AI449" i="3"/>
  <c r="AH449" i="3"/>
  <c r="Z449" i="3"/>
  <c r="W449" i="3"/>
  <c r="AI448" i="3"/>
  <c r="AH448" i="3"/>
  <c r="Z448" i="3"/>
  <c r="W448" i="3"/>
  <c r="AI447" i="3"/>
  <c r="AH447" i="3"/>
  <c r="Z447" i="3"/>
  <c r="W447" i="3"/>
  <c r="AI446" i="3"/>
  <c r="AH446" i="3"/>
  <c r="Z446" i="3"/>
  <c r="W446" i="3"/>
  <c r="AI445" i="3"/>
  <c r="AH445" i="3"/>
  <c r="Z445" i="3"/>
  <c r="W445" i="3"/>
  <c r="AI444" i="3"/>
  <c r="AH444" i="3"/>
  <c r="Z444" i="3"/>
  <c r="W444" i="3"/>
  <c r="AI443" i="3"/>
  <c r="AH443" i="3"/>
  <c r="Z443" i="3"/>
  <c r="W443" i="3"/>
  <c r="AI442" i="3"/>
  <c r="AH442" i="3"/>
  <c r="Z442" i="3"/>
  <c r="W442" i="3"/>
  <c r="AI441" i="3"/>
  <c r="AH441" i="3"/>
  <c r="Z441" i="3"/>
  <c r="W441" i="3"/>
  <c r="AI440" i="3"/>
  <c r="AH440" i="3"/>
  <c r="Z440" i="3"/>
  <c r="W440" i="3"/>
  <c r="AI439" i="3"/>
  <c r="AH439" i="3"/>
  <c r="Z439" i="3"/>
  <c r="W439" i="3"/>
  <c r="AI438" i="3"/>
  <c r="AH438" i="3"/>
  <c r="Z438" i="3"/>
  <c r="W438" i="3"/>
  <c r="AI437" i="3"/>
  <c r="AH437" i="3"/>
  <c r="Z437" i="3"/>
  <c r="W437" i="3"/>
  <c r="AI436" i="3"/>
  <c r="AH436" i="3"/>
  <c r="Z436" i="3"/>
  <c r="W436" i="3"/>
  <c r="AI435" i="3"/>
  <c r="AH435" i="3"/>
  <c r="Z435" i="3"/>
  <c r="W435" i="3"/>
  <c r="AI434" i="3"/>
  <c r="AH434" i="3"/>
  <c r="Z434" i="3"/>
  <c r="W434" i="3"/>
  <c r="AI433" i="3"/>
  <c r="AH433" i="3"/>
  <c r="Z433" i="3"/>
  <c r="W433" i="3"/>
  <c r="AI432" i="3"/>
  <c r="AH432" i="3"/>
  <c r="Z432" i="3"/>
  <c r="W432" i="3"/>
  <c r="AI431" i="3"/>
  <c r="AH431" i="3"/>
  <c r="Z431" i="3"/>
  <c r="W431" i="3"/>
  <c r="AI430" i="3"/>
  <c r="AH430" i="3"/>
  <c r="Z430" i="3"/>
  <c r="W430" i="3"/>
  <c r="AI429" i="3"/>
  <c r="AH429" i="3"/>
  <c r="W429" i="3"/>
  <c r="AC429" i="3" s="1"/>
  <c r="AI428" i="3"/>
  <c r="AH428" i="3"/>
  <c r="Z428" i="3"/>
  <c r="W428" i="3"/>
  <c r="AI427" i="3"/>
  <c r="AH427" i="3"/>
  <c r="Z427" i="3"/>
  <c r="W427" i="3"/>
  <c r="AI426" i="3"/>
  <c r="AH426" i="3"/>
  <c r="Z426" i="3"/>
  <c r="W426" i="3"/>
  <c r="AI425" i="3"/>
  <c r="AH425" i="3"/>
  <c r="Z425" i="3"/>
  <c r="W425" i="3"/>
  <c r="AI424" i="3"/>
  <c r="AH424" i="3"/>
  <c r="Z424" i="3"/>
  <c r="W424" i="3"/>
  <c r="AI423" i="3"/>
  <c r="AH423" i="3"/>
  <c r="Z423" i="3"/>
  <c r="W423" i="3"/>
  <c r="AI422" i="3"/>
  <c r="AH422" i="3"/>
  <c r="Z422" i="3"/>
  <c r="W422" i="3"/>
  <c r="AI421" i="3"/>
  <c r="AH421" i="3"/>
  <c r="Z421" i="3"/>
  <c r="W421" i="3"/>
  <c r="AI420" i="3"/>
  <c r="AH420" i="3"/>
  <c r="Z420" i="3"/>
  <c r="W420" i="3"/>
  <c r="AI419" i="3"/>
  <c r="AH419" i="3"/>
  <c r="Z419" i="3"/>
  <c r="W419" i="3"/>
  <c r="AI418" i="3"/>
  <c r="AH418" i="3"/>
  <c r="Z418" i="3"/>
  <c r="W418" i="3"/>
  <c r="AI417" i="3"/>
  <c r="AH417" i="3"/>
  <c r="Z417" i="3"/>
  <c r="W417" i="3"/>
  <c r="AI416" i="3"/>
  <c r="AH416" i="3"/>
  <c r="Z416" i="3"/>
  <c r="W416" i="3"/>
  <c r="AI415" i="3"/>
  <c r="AH415" i="3"/>
  <c r="Z415" i="3"/>
  <c r="W415" i="3"/>
  <c r="AI414" i="3"/>
  <c r="AH414" i="3"/>
  <c r="Z414" i="3"/>
  <c r="W414" i="3"/>
  <c r="AI413" i="3"/>
  <c r="AH413" i="3"/>
  <c r="Z413" i="3"/>
  <c r="W413" i="3"/>
  <c r="AI412" i="3"/>
  <c r="AH412" i="3"/>
  <c r="Z412" i="3"/>
  <c r="W412" i="3"/>
  <c r="AI411" i="3"/>
  <c r="AH411" i="3"/>
  <c r="Z411" i="3"/>
  <c r="W411" i="3"/>
  <c r="AI410" i="3"/>
  <c r="AH410" i="3"/>
  <c r="Z410" i="3"/>
  <c r="W410" i="3"/>
  <c r="AI409" i="3"/>
  <c r="AH409" i="3"/>
  <c r="Z409" i="3"/>
  <c r="W409" i="3"/>
  <c r="AI408" i="3"/>
  <c r="AH408" i="3"/>
  <c r="Z408" i="3"/>
  <c r="W408" i="3"/>
  <c r="AI407" i="3"/>
  <c r="AH407" i="3"/>
  <c r="Z407" i="3"/>
  <c r="W407" i="3"/>
  <c r="AI406" i="3"/>
  <c r="AH406" i="3"/>
  <c r="Z406" i="3"/>
  <c r="W406" i="3"/>
  <c r="AI405" i="3"/>
  <c r="AH405" i="3"/>
  <c r="Z405" i="3"/>
  <c r="W405" i="3"/>
  <c r="AI404" i="3"/>
  <c r="AH404" i="3"/>
  <c r="Z404" i="3"/>
  <c r="W404" i="3"/>
  <c r="AI403" i="3"/>
  <c r="AH403" i="3"/>
  <c r="Z403" i="3"/>
  <c r="W403" i="3"/>
  <c r="AI402" i="3"/>
  <c r="AH402" i="3"/>
  <c r="Z402" i="3"/>
  <c r="W402" i="3"/>
  <c r="AI401" i="3"/>
  <c r="AH401" i="3"/>
  <c r="Z401" i="3"/>
  <c r="W401" i="3"/>
  <c r="AI400" i="3"/>
  <c r="AH400" i="3"/>
  <c r="Z400" i="3"/>
  <c r="W400" i="3"/>
  <c r="AI399" i="3"/>
  <c r="AH399" i="3"/>
  <c r="Z399" i="3"/>
  <c r="W399" i="3"/>
  <c r="AI398" i="3"/>
  <c r="AH398" i="3"/>
  <c r="Z398" i="3"/>
  <c r="W398" i="3"/>
  <c r="AI397" i="3"/>
  <c r="AH397" i="3"/>
  <c r="Z397" i="3"/>
  <c r="W397" i="3"/>
  <c r="AI396" i="3"/>
  <c r="AH396" i="3"/>
  <c r="Z396" i="3"/>
  <c r="W396" i="3"/>
  <c r="AI395" i="3"/>
  <c r="AH395" i="3"/>
  <c r="Z395" i="3"/>
  <c r="W395" i="3"/>
  <c r="AI394" i="3"/>
  <c r="AH394" i="3"/>
  <c r="Z394" i="3"/>
  <c r="W394" i="3"/>
  <c r="AI393" i="3"/>
  <c r="AH393" i="3"/>
  <c r="Z393" i="3"/>
  <c r="W393" i="3"/>
  <c r="AI392" i="3"/>
  <c r="AH392" i="3"/>
  <c r="Z392" i="3"/>
  <c r="W392" i="3"/>
  <c r="AI391" i="3"/>
  <c r="AH391" i="3"/>
  <c r="Z391" i="3"/>
  <c r="W391" i="3"/>
  <c r="AI390" i="3"/>
  <c r="AH390" i="3"/>
  <c r="Z390" i="3"/>
  <c r="W390" i="3"/>
  <c r="AI389" i="3"/>
  <c r="Z389" i="3"/>
  <c r="W389" i="3"/>
  <c r="AI388" i="3"/>
  <c r="AH388" i="3"/>
  <c r="Z388" i="3"/>
  <c r="W388" i="3"/>
  <c r="AI387" i="3"/>
  <c r="AH387" i="3"/>
  <c r="Z387" i="3"/>
  <c r="W387" i="3"/>
  <c r="AI386" i="3"/>
  <c r="AH386" i="3"/>
  <c r="Z386" i="3"/>
  <c r="W386" i="3"/>
  <c r="AI385" i="3"/>
  <c r="AH385" i="3"/>
  <c r="Z385" i="3"/>
  <c r="W385" i="3"/>
  <c r="AI384" i="3"/>
  <c r="AH384" i="3"/>
  <c r="Z384" i="3"/>
  <c r="W384" i="3"/>
  <c r="AI383" i="3"/>
  <c r="AH383" i="3"/>
  <c r="Z383" i="3"/>
  <c r="W383" i="3"/>
  <c r="AI382" i="3"/>
  <c r="AH382" i="3"/>
  <c r="Z382" i="3"/>
  <c r="W382" i="3"/>
  <c r="AI381" i="3"/>
  <c r="AH381" i="3"/>
  <c r="Z381" i="3"/>
  <c r="W381" i="3"/>
  <c r="AI380" i="3"/>
  <c r="AH380" i="3"/>
  <c r="Z380" i="3"/>
  <c r="W380" i="3"/>
  <c r="AI379" i="3"/>
  <c r="AH379" i="3"/>
  <c r="Z379" i="3"/>
  <c r="W379" i="3"/>
  <c r="AI378" i="3"/>
  <c r="AH378" i="3"/>
  <c r="Z378" i="3"/>
  <c r="W378" i="3"/>
  <c r="AI377" i="3"/>
  <c r="AH377" i="3"/>
  <c r="Z377" i="3"/>
  <c r="W377" i="3"/>
  <c r="AI376" i="3"/>
  <c r="AH376" i="3"/>
  <c r="Z376" i="3"/>
  <c r="W376" i="3"/>
  <c r="AI375" i="3"/>
  <c r="AH375" i="3"/>
  <c r="Z375" i="3"/>
  <c r="W375" i="3"/>
  <c r="AI374" i="3"/>
  <c r="AH374" i="3"/>
  <c r="Z374" i="3"/>
  <c r="W374" i="3"/>
  <c r="AI373" i="3"/>
  <c r="AH373" i="3"/>
  <c r="Z373" i="3"/>
  <c r="W373" i="3"/>
  <c r="U492" i="3"/>
  <c r="P492" i="3"/>
  <c r="U491" i="3"/>
  <c r="P491" i="3"/>
  <c r="U490" i="3"/>
  <c r="P490" i="3"/>
  <c r="U489" i="3"/>
  <c r="P489" i="3"/>
  <c r="U488" i="3"/>
  <c r="P488" i="3"/>
  <c r="U484" i="3"/>
  <c r="P484" i="3"/>
  <c r="U483" i="3"/>
  <c r="P483" i="3"/>
  <c r="U482" i="3"/>
  <c r="P482" i="3"/>
  <c r="U481" i="3"/>
  <c r="P481" i="3"/>
  <c r="U480" i="3"/>
  <c r="P480" i="3"/>
  <c r="U479" i="3"/>
  <c r="P479" i="3"/>
  <c r="U475" i="3"/>
  <c r="P475" i="3"/>
  <c r="U474" i="3"/>
  <c r="P474" i="3"/>
  <c r="U473" i="3"/>
  <c r="P473" i="3"/>
  <c r="U472" i="3"/>
  <c r="P472" i="3"/>
  <c r="U471" i="3"/>
  <c r="P471" i="3"/>
  <c r="U470" i="3"/>
  <c r="P470" i="3"/>
  <c r="U467" i="3"/>
  <c r="P467" i="3"/>
  <c r="U466" i="3"/>
  <c r="P466" i="3"/>
  <c r="U465" i="3"/>
  <c r="P465" i="3"/>
  <c r="U464" i="3"/>
  <c r="P464" i="3"/>
  <c r="U463" i="3"/>
  <c r="P463" i="3"/>
  <c r="U462" i="3"/>
  <c r="P462" i="3"/>
  <c r="U459" i="3"/>
  <c r="P459" i="3"/>
  <c r="U458" i="3"/>
  <c r="P458" i="3"/>
  <c r="U457" i="3"/>
  <c r="P457" i="3"/>
  <c r="U456" i="3"/>
  <c r="P456" i="3"/>
  <c r="U455" i="3"/>
  <c r="P455" i="3"/>
  <c r="U454" i="3"/>
  <c r="P454" i="3"/>
  <c r="U450" i="3"/>
  <c r="P450" i="3"/>
  <c r="U449" i="3"/>
  <c r="P449" i="3"/>
  <c r="U448" i="3"/>
  <c r="P448" i="3"/>
  <c r="U447" i="3"/>
  <c r="P447" i="3"/>
  <c r="U446" i="3"/>
  <c r="P446" i="3"/>
  <c r="U445" i="3"/>
  <c r="P445" i="3"/>
  <c r="U441" i="3"/>
  <c r="P441" i="3"/>
  <c r="U440" i="3"/>
  <c r="P440" i="3"/>
  <c r="U439" i="3"/>
  <c r="P439" i="3"/>
  <c r="U438" i="3"/>
  <c r="P438" i="3"/>
  <c r="U437" i="3"/>
  <c r="P437" i="3"/>
  <c r="U436" i="3"/>
  <c r="P436" i="3"/>
  <c r="U432" i="3"/>
  <c r="P432" i="3"/>
  <c r="U431" i="3"/>
  <c r="P431" i="3"/>
  <c r="U430" i="3"/>
  <c r="P430" i="3"/>
  <c r="U429" i="3"/>
  <c r="P429" i="3"/>
  <c r="U428" i="3"/>
  <c r="P428" i="3"/>
  <c r="U427" i="3"/>
  <c r="P427" i="3"/>
  <c r="U423" i="3"/>
  <c r="P423" i="3"/>
  <c r="U422" i="3"/>
  <c r="P422" i="3"/>
  <c r="U421" i="3"/>
  <c r="P421" i="3"/>
  <c r="U417" i="3"/>
  <c r="P417" i="3"/>
  <c r="U416" i="3"/>
  <c r="P416" i="3"/>
  <c r="U415" i="3"/>
  <c r="P415" i="3"/>
  <c r="U414" i="3"/>
  <c r="P414" i="3"/>
  <c r="U413" i="3"/>
  <c r="P413" i="3"/>
  <c r="U412" i="3"/>
  <c r="P412" i="3"/>
  <c r="U411" i="3"/>
  <c r="P411" i="3"/>
  <c r="U410" i="3"/>
  <c r="P410" i="3"/>
  <c r="U409" i="3"/>
  <c r="P409" i="3"/>
  <c r="U405" i="3"/>
  <c r="P405" i="3"/>
  <c r="U404" i="3"/>
  <c r="P404" i="3"/>
  <c r="U403" i="3"/>
  <c r="P403" i="3"/>
  <c r="U402" i="3"/>
  <c r="P402" i="3"/>
  <c r="U401" i="3"/>
  <c r="P401" i="3"/>
  <c r="U400" i="3"/>
  <c r="P400" i="3"/>
  <c r="U399" i="3"/>
  <c r="P399" i="3"/>
  <c r="U398" i="3"/>
  <c r="P398" i="3"/>
  <c r="U397" i="3"/>
  <c r="P397" i="3"/>
  <c r="U393" i="3"/>
  <c r="P393" i="3"/>
  <c r="U392" i="3"/>
  <c r="P392" i="3"/>
  <c r="U391" i="3"/>
  <c r="P391" i="3"/>
  <c r="U390" i="3"/>
  <c r="P390" i="3"/>
  <c r="U389" i="3"/>
  <c r="P389" i="3"/>
  <c r="U388" i="3"/>
  <c r="P388" i="3"/>
  <c r="U387" i="3"/>
  <c r="P387" i="3"/>
  <c r="U386" i="3"/>
  <c r="P386" i="3"/>
  <c r="U385" i="3"/>
  <c r="P385" i="3"/>
  <c r="U381" i="3"/>
  <c r="P381" i="3"/>
  <c r="U380" i="3"/>
  <c r="P380" i="3"/>
  <c r="U379" i="3"/>
  <c r="P379" i="3"/>
  <c r="U378" i="3"/>
  <c r="P378" i="3"/>
  <c r="U377" i="3"/>
  <c r="P377" i="3"/>
  <c r="U376" i="3"/>
  <c r="P376" i="3"/>
  <c r="U375" i="3"/>
  <c r="U374" i="3"/>
  <c r="U373" i="3"/>
  <c r="AC385" i="3" l="1"/>
  <c r="AK470" i="3"/>
  <c r="AK476" i="3"/>
  <c r="AM476" i="3" s="1"/>
  <c r="AK485" i="3"/>
  <c r="AM485" i="3" s="1"/>
  <c r="AK488" i="3"/>
  <c r="AC389" i="3"/>
  <c r="AK424" i="3"/>
  <c r="AM424" i="3" s="1"/>
  <c r="AC374" i="3"/>
  <c r="AE374" i="3" s="1"/>
  <c r="AC377" i="3"/>
  <c r="AC380" i="3"/>
  <c r="AC383" i="3"/>
  <c r="AE383" i="3" s="1"/>
  <c r="AK383" i="3"/>
  <c r="AM383" i="3" s="1"/>
  <c r="AC424" i="3"/>
  <c r="AC427" i="3"/>
  <c r="AC430" i="3"/>
  <c r="AC433" i="3"/>
  <c r="AC442" i="3"/>
  <c r="AC448" i="3"/>
  <c r="AC451" i="3"/>
  <c r="AC457" i="3"/>
  <c r="AC469" i="3"/>
  <c r="AE469" i="3" s="1"/>
  <c r="AK413" i="3"/>
  <c r="AK425" i="3"/>
  <c r="AM425" i="3" s="1"/>
  <c r="AK428" i="3"/>
  <c r="AK484" i="3"/>
  <c r="AK490" i="3"/>
  <c r="AK374" i="3"/>
  <c r="AM374" i="3" s="1"/>
  <c r="AC386" i="3"/>
  <c r="AC392" i="3"/>
  <c r="AC398" i="3"/>
  <c r="AC401" i="3"/>
  <c r="AK461" i="3"/>
  <c r="AM461" i="3" s="1"/>
  <c r="AK464" i="3"/>
  <c r="AK467" i="3"/>
  <c r="AC408" i="3"/>
  <c r="AE408" i="3" s="1"/>
  <c r="AC421" i="3"/>
  <c r="AC436" i="3"/>
  <c r="AC439" i="3"/>
  <c r="AK421" i="3"/>
  <c r="AK433" i="3"/>
  <c r="AM433" i="3" s="1"/>
  <c r="AK436" i="3"/>
  <c r="AK448" i="3"/>
  <c r="AK457" i="3"/>
  <c r="AK460" i="3"/>
  <c r="AM460" i="3" s="1"/>
  <c r="AC472" i="3"/>
  <c r="AC475" i="3"/>
  <c r="AC478" i="3"/>
  <c r="AE478" i="3" s="1"/>
  <c r="AC484" i="3"/>
  <c r="AC487" i="3"/>
  <c r="AE487" i="3" s="1"/>
  <c r="AC407" i="3"/>
  <c r="AE407" i="3" s="1"/>
  <c r="AK399" i="3"/>
  <c r="AC404" i="3"/>
  <c r="AC384" i="3"/>
  <c r="AE384" i="3" s="1"/>
  <c r="AC390" i="3"/>
  <c r="AC396" i="3"/>
  <c r="AE396" i="3" s="1"/>
  <c r="AK386" i="3"/>
  <c r="AK404" i="3"/>
  <c r="AC422" i="3"/>
  <c r="AK398" i="3"/>
  <c r="AC471" i="3"/>
  <c r="AC483" i="3"/>
  <c r="AC415" i="3"/>
  <c r="AK471" i="3"/>
  <c r="AK480" i="3"/>
  <c r="AK483" i="3"/>
  <c r="AC489" i="3"/>
  <c r="AK418" i="3"/>
  <c r="AM418" i="3" s="1"/>
  <c r="AK373" i="3"/>
  <c r="AM373" i="3" s="1"/>
  <c r="AC423" i="3"/>
  <c r="AC470" i="3"/>
  <c r="AC476" i="3"/>
  <c r="AC482" i="3"/>
  <c r="AK382" i="3"/>
  <c r="AM382" i="3" s="1"/>
  <c r="AC397" i="3"/>
  <c r="AK385" i="3"/>
  <c r="AK394" i="3"/>
  <c r="AM394" i="3" s="1"/>
  <c r="AK397" i="3"/>
  <c r="AK423" i="3"/>
  <c r="AK426" i="3"/>
  <c r="AM426" i="3" s="1"/>
  <c r="AK429" i="3"/>
  <c r="AK432" i="3"/>
  <c r="AC435" i="3"/>
  <c r="AE435" i="3" s="1"/>
  <c r="AC447" i="3"/>
  <c r="AK379" i="3"/>
  <c r="AC409" i="3"/>
  <c r="AK435" i="3"/>
  <c r="AM435" i="3" s="1"/>
  <c r="AK444" i="3"/>
  <c r="AM444" i="3" s="1"/>
  <c r="AK447" i="3"/>
  <c r="AK376" i="3"/>
  <c r="AC395" i="3"/>
  <c r="AE395" i="3" s="1"/>
  <c r="AK409" i="3"/>
  <c r="AC418" i="3"/>
  <c r="AC459" i="3"/>
  <c r="AC465" i="3"/>
  <c r="AC373" i="3"/>
  <c r="AC445" i="3"/>
  <c r="AK462" i="3"/>
  <c r="AK465" i="3"/>
  <c r="AK468" i="3"/>
  <c r="AM468" i="3" s="1"/>
  <c r="AC379" i="3"/>
  <c r="AC458" i="3"/>
  <c r="AK375" i="3"/>
  <c r="AM375" i="3" s="1"/>
  <c r="AK378" i="3"/>
  <c r="AK381" i="3"/>
  <c r="AC410" i="3"/>
  <c r="AK416" i="3"/>
  <c r="AC454" i="3"/>
  <c r="AK407" i="3"/>
  <c r="AM407" i="3" s="1"/>
  <c r="AK410" i="3"/>
  <c r="AK431" i="3"/>
  <c r="AK454" i="3"/>
  <c r="AC460" i="3"/>
  <c r="AC463" i="3"/>
  <c r="AC466" i="3"/>
  <c r="AC481" i="3"/>
  <c r="AK402" i="3"/>
  <c r="AK434" i="3"/>
  <c r="AM434" i="3" s="1"/>
  <c r="AK449" i="3"/>
  <c r="AK411" i="3"/>
  <c r="AC434" i="3"/>
  <c r="AE434" i="3" s="1"/>
  <c r="AC440" i="3"/>
  <c r="AC446" i="3"/>
  <c r="AK452" i="3"/>
  <c r="AM452" i="3" s="1"/>
  <c r="AK469" i="3"/>
  <c r="AM469" i="3" s="1"/>
  <c r="AK472" i="3"/>
  <c r="AC490" i="3"/>
  <c r="AC485" i="3"/>
  <c r="AK388" i="3"/>
  <c r="AC391" i="3"/>
  <c r="AC402" i="3"/>
  <c r="AK405" i="3"/>
  <c r="AC416" i="3"/>
  <c r="AK419" i="3"/>
  <c r="AM419" i="3" s="1"/>
  <c r="AK438" i="3"/>
  <c r="AC441" i="3"/>
  <c r="AC452" i="3"/>
  <c r="AE452" i="3" s="1"/>
  <c r="AK455" i="3"/>
  <c r="AK474" i="3"/>
  <c r="AM474" i="3" s="1"/>
  <c r="AC477" i="3"/>
  <c r="AE477" i="3" s="1"/>
  <c r="AC488" i="3"/>
  <c r="AK491" i="3"/>
  <c r="AC399" i="3"/>
  <c r="AC413" i="3"/>
  <c r="AC438" i="3"/>
  <c r="AC449" i="3"/>
  <c r="AC474" i="3"/>
  <c r="AK377" i="3"/>
  <c r="AK391" i="3"/>
  <c r="AC394" i="3"/>
  <c r="AC405" i="3"/>
  <c r="AK408" i="3"/>
  <c r="AM408" i="3" s="1"/>
  <c r="AC419" i="3"/>
  <c r="AE419" i="3" s="1"/>
  <c r="AK422" i="3"/>
  <c r="AK427" i="3"/>
  <c r="AK441" i="3"/>
  <c r="AM441" i="3" s="1"/>
  <c r="AC444" i="3"/>
  <c r="AE444" i="3" s="1"/>
  <c r="AC455" i="3"/>
  <c r="AK458" i="3"/>
  <c r="AK463" i="3"/>
  <c r="AK477" i="3"/>
  <c r="AM477" i="3" s="1"/>
  <c r="AC480" i="3"/>
  <c r="AC491" i="3"/>
  <c r="AK430" i="3"/>
  <c r="AK466" i="3"/>
  <c r="AC375" i="3"/>
  <c r="AE375" i="3" s="1"/>
  <c r="AC400" i="3"/>
  <c r="AC411" i="3"/>
  <c r="AC414" i="3"/>
  <c r="AC425" i="3"/>
  <c r="AE425" i="3" s="1"/>
  <c r="AC450" i="3"/>
  <c r="AC461" i="3"/>
  <c r="AE461" i="3" s="1"/>
  <c r="AC486" i="3"/>
  <c r="AE486" i="3" s="1"/>
  <c r="AC378" i="3"/>
  <c r="AK400" i="3"/>
  <c r="AC403" i="3"/>
  <c r="AK414" i="3"/>
  <c r="AC417" i="3"/>
  <c r="AC428" i="3"/>
  <c r="AK450" i="3"/>
  <c r="AC453" i="3"/>
  <c r="AE453" i="3" s="1"/>
  <c r="AC464" i="3"/>
  <c r="AK486" i="3"/>
  <c r="AM486" i="3" s="1"/>
  <c r="AC388" i="3"/>
  <c r="AC381" i="3"/>
  <c r="AK384" i="3"/>
  <c r="AM384" i="3" s="1"/>
  <c r="AK403" i="3"/>
  <c r="AC406" i="3"/>
  <c r="AK417" i="3"/>
  <c r="AC420" i="3"/>
  <c r="AE420" i="3" s="1"/>
  <c r="AC431" i="3"/>
  <c r="AK439" i="3"/>
  <c r="AM439" i="3" s="1"/>
  <c r="AK453" i="3"/>
  <c r="AM453" i="3" s="1"/>
  <c r="AC456" i="3"/>
  <c r="AC467" i="3"/>
  <c r="AK475" i="3"/>
  <c r="AM475" i="3" s="1"/>
  <c r="AK489" i="3"/>
  <c r="AC492" i="3"/>
  <c r="AE492" i="3" s="1"/>
  <c r="AK380" i="3"/>
  <c r="AK387" i="3"/>
  <c r="AK392" i="3"/>
  <c r="AK406" i="3"/>
  <c r="AM406" i="3" s="1"/>
  <c r="AK420" i="3"/>
  <c r="AM420" i="3" s="1"/>
  <c r="AK437" i="3"/>
  <c r="AM437" i="3" s="1"/>
  <c r="AK442" i="3"/>
  <c r="AM442" i="3" s="1"/>
  <c r="AK456" i="3"/>
  <c r="AK473" i="3"/>
  <c r="AM473" i="3" s="1"/>
  <c r="AK478" i="3"/>
  <c r="AM478" i="3" s="1"/>
  <c r="AK492" i="3"/>
  <c r="AC376" i="3"/>
  <c r="AC387" i="3"/>
  <c r="AK390" i="3"/>
  <c r="AK395" i="3"/>
  <c r="AM395" i="3" s="1"/>
  <c r="AC426" i="3"/>
  <c r="AE426" i="3" s="1"/>
  <c r="AC437" i="3"/>
  <c r="AK440" i="3"/>
  <c r="AM440" i="3" s="1"/>
  <c r="AK445" i="3"/>
  <c r="AK459" i="3"/>
  <c r="AC462" i="3"/>
  <c r="AE462" i="3" s="1"/>
  <c r="AC473" i="3"/>
  <c r="AK481" i="3"/>
  <c r="AK393" i="3"/>
  <c r="AK443" i="3"/>
  <c r="AM443" i="3" s="1"/>
  <c r="AK479" i="3"/>
  <c r="AM479" i="3" s="1"/>
  <c r="AC382" i="3"/>
  <c r="AE385" i="3" s="1"/>
  <c r="AC393" i="3"/>
  <c r="AK396" i="3"/>
  <c r="AM396" i="3" s="1"/>
  <c r="AK401" i="3"/>
  <c r="AM401" i="3" s="1"/>
  <c r="AK415" i="3"/>
  <c r="AC432" i="3"/>
  <c r="AC443" i="3"/>
  <c r="AE443" i="3" s="1"/>
  <c r="AK446" i="3"/>
  <c r="AK451" i="3"/>
  <c r="AM451" i="3" s="1"/>
  <c r="AC468" i="3"/>
  <c r="AC479" i="3"/>
  <c r="AK482" i="3"/>
  <c r="AM482" i="3" s="1"/>
  <c r="AK487" i="3"/>
  <c r="AM487" i="3" s="1"/>
  <c r="AH146" i="3"/>
  <c r="Z146" i="3"/>
  <c r="W146" i="3"/>
  <c r="U146" i="3"/>
  <c r="P146" i="3"/>
  <c r="AH145" i="3"/>
  <c r="Z145" i="3"/>
  <c r="W145" i="3"/>
  <c r="U145" i="3"/>
  <c r="P145" i="3"/>
  <c r="AH144" i="3"/>
  <c r="Z144" i="3"/>
  <c r="W144" i="3"/>
  <c r="U144" i="3"/>
  <c r="P144" i="3"/>
  <c r="AH143" i="3"/>
  <c r="Z143" i="3"/>
  <c r="W143" i="3"/>
  <c r="U143" i="3"/>
  <c r="P143" i="3"/>
  <c r="AH142" i="3"/>
  <c r="Z142" i="3"/>
  <c r="W142" i="3"/>
  <c r="U142" i="3"/>
  <c r="P142" i="3"/>
  <c r="AH141" i="3"/>
  <c r="Z141" i="3"/>
  <c r="W141" i="3"/>
  <c r="U141" i="3"/>
  <c r="P141" i="3"/>
  <c r="AH140" i="3"/>
  <c r="Z140" i="3"/>
  <c r="W140" i="3"/>
  <c r="U140" i="3"/>
  <c r="AE393" i="3" l="1"/>
  <c r="AE376" i="3"/>
  <c r="AE464" i="3"/>
  <c r="AE415" i="3"/>
  <c r="AM445" i="3"/>
  <c r="AE429" i="3"/>
  <c r="AE416" i="3"/>
  <c r="AE431" i="3"/>
  <c r="AM450" i="3"/>
  <c r="AE377" i="3"/>
  <c r="AE479" i="3"/>
  <c r="AM400" i="3"/>
  <c r="AE491" i="3"/>
  <c r="AE405" i="3"/>
  <c r="AE490" i="3"/>
  <c r="AE466" i="3"/>
  <c r="AE414" i="3"/>
  <c r="AM393" i="3"/>
  <c r="AM481" i="3"/>
  <c r="AE438" i="3"/>
  <c r="AE467" i="3"/>
  <c r="AE430" i="3"/>
  <c r="AM415" i="3"/>
  <c r="AE455" i="3"/>
  <c r="AE449" i="3"/>
  <c r="AE440" i="3"/>
  <c r="AM410" i="3"/>
  <c r="AM462" i="3"/>
  <c r="AE409" i="3"/>
  <c r="AE397" i="3"/>
  <c r="AM471" i="3"/>
  <c r="AM399" i="3"/>
  <c r="AM421" i="3"/>
  <c r="AE386" i="3"/>
  <c r="AE437" i="3"/>
  <c r="AE411" i="3"/>
  <c r="AE413" i="3"/>
  <c r="AM405" i="3"/>
  <c r="AM411" i="3"/>
  <c r="AE454" i="3"/>
  <c r="AM379" i="3"/>
  <c r="AE482" i="3"/>
  <c r="AE483" i="3"/>
  <c r="AE436" i="3"/>
  <c r="AM490" i="3"/>
  <c r="AE427" i="3"/>
  <c r="AE428" i="3"/>
  <c r="AE400" i="3"/>
  <c r="AM427" i="3"/>
  <c r="AE399" i="3"/>
  <c r="AE402" i="3"/>
  <c r="AM449" i="3"/>
  <c r="AM416" i="3"/>
  <c r="AE465" i="3"/>
  <c r="AE447" i="3"/>
  <c r="AE471" i="3"/>
  <c r="AE484" i="3"/>
  <c r="AE421" i="3"/>
  <c r="AM484" i="3"/>
  <c r="AE445" i="3"/>
  <c r="AM392" i="3"/>
  <c r="AM417" i="3"/>
  <c r="AE417" i="3"/>
  <c r="AM422" i="3"/>
  <c r="AM491" i="3"/>
  <c r="AE391" i="3"/>
  <c r="AE410" i="3"/>
  <c r="AE459" i="3"/>
  <c r="AE470" i="3"/>
  <c r="AM398" i="3"/>
  <c r="AM428" i="3"/>
  <c r="AM390" i="3"/>
  <c r="AM387" i="3"/>
  <c r="AM414" i="3"/>
  <c r="AM466" i="3"/>
  <c r="AE488" i="3"/>
  <c r="AM388" i="3"/>
  <c r="AM402" i="3"/>
  <c r="AM381" i="3"/>
  <c r="AM432" i="3"/>
  <c r="AE422" i="3"/>
  <c r="AE475" i="3"/>
  <c r="AM467" i="3"/>
  <c r="AE439" i="3"/>
  <c r="AE387" i="3"/>
  <c r="AM380" i="3"/>
  <c r="AM403" i="3"/>
  <c r="AE403" i="3"/>
  <c r="AM430" i="3"/>
  <c r="AE481" i="3"/>
  <c r="AM378" i="3"/>
  <c r="AM409" i="3"/>
  <c r="AM429" i="3"/>
  <c r="AE423" i="3"/>
  <c r="AM404" i="3"/>
  <c r="AE472" i="3"/>
  <c r="AM464" i="3"/>
  <c r="AM413" i="3"/>
  <c r="AE380" i="3"/>
  <c r="AM492" i="3"/>
  <c r="AM489" i="3"/>
  <c r="AE378" i="3"/>
  <c r="AE480" i="3"/>
  <c r="AM455" i="3"/>
  <c r="AM472" i="3"/>
  <c r="AE463" i="3"/>
  <c r="AE458" i="3"/>
  <c r="AM376" i="3"/>
  <c r="AM423" i="3"/>
  <c r="AM457" i="3"/>
  <c r="AE401" i="3"/>
  <c r="AE457" i="3"/>
  <c r="AM386" i="3"/>
  <c r="AM446" i="3"/>
  <c r="AE473" i="3"/>
  <c r="AE381" i="3"/>
  <c r="AM391" i="3"/>
  <c r="AE379" i="3"/>
  <c r="AM447" i="3"/>
  <c r="AM397" i="3"/>
  <c r="AE489" i="3"/>
  <c r="AE390" i="3"/>
  <c r="AM448" i="3"/>
  <c r="AE398" i="3"/>
  <c r="AE388" i="3"/>
  <c r="AM463" i="3"/>
  <c r="AM377" i="3"/>
  <c r="AE441" i="3"/>
  <c r="AM454" i="3"/>
  <c r="AM483" i="3"/>
  <c r="AM436" i="3"/>
  <c r="AE392" i="3"/>
  <c r="AE448" i="3"/>
  <c r="AM488" i="3"/>
  <c r="AC143" i="3"/>
  <c r="AE432" i="3"/>
  <c r="AM459" i="3"/>
  <c r="AM456" i="3"/>
  <c r="AE456" i="3"/>
  <c r="AE450" i="3"/>
  <c r="AM458" i="3"/>
  <c r="AE474" i="3"/>
  <c r="AM438" i="3"/>
  <c r="AE446" i="3"/>
  <c r="AM431" i="3"/>
  <c r="AM465" i="3"/>
  <c r="AM385" i="3"/>
  <c r="AM480" i="3"/>
  <c r="AE404" i="3"/>
  <c r="AE389" i="3"/>
  <c r="AM470" i="3"/>
  <c r="AE442" i="3"/>
  <c r="AE433" i="3"/>
  <c r="AE373" i="3"/>
  <c r="AC141" i="3"/>
  <c r="AC144" i="3"/>
  <c r="AE476" i="3"/>
  <c r="AE424" i="3"/>
  <c r="AE382" i="3"/>
  <c r="AE406" i="3"/>
  <c r="AE418" i="3"/>
  <c r="AE485" i="3"/>
  <c r="AC140" i="3"/>
  <c r="AE140" i="3" s="1"/>
  <c r="AE468" i="3"/>
  <c r="AC145" i="3"/>
  <c r="AE394" i="3"/>
  <c r="AC146" i="3"/>
  <c r="AC142" i="3"/>
  <c r="AE460" i="3"/>
  <c r="AE451" i="3"/>
  <c r="AE143" i="3" l="1"/>
  <c r="AE142" i="3"/>
  <c r="AE144" i="3"/>
  <c r="AE146" i="3"/>
  <c r="AE141" i="3"/>
  <c r="AE145" i="3"/>
  <c r="W55" i="3"/>
  <c r="AH55" i="3" s="1"/>
  <c r="AJ55" i="3" s="1"/>
  <c r="U55" i="3"/>
  <c r="Q55" i="3"/>
  <c r="P55" i="3" s="1"/>
  <c r="W54" i="3"/>
  <c r="AH54" i="3" s="1"/>
  <c r="AJ54" i="3" s="1"/>
  <c r="U54" i="3"/>
  <c r="Q54" i="3"/>
  <c r="P54" i="3" s="1"/>
  <c r="W53" i="3"/>
  <c r="Z53" i="3" s="1"/>
  <c r="AB53" i="3" s="1"/>
  <c r="U53" i="3"/>
  <c r="Q53" i="3"/>
  <c r="P53" i="3" s="1"/>
  <c r="W52" i="3"/>
  <c r="AH52" i="3" s="1"/>
  <c r="AJ52" i="3" s="1"/>
  <c r="U52" i="3"/>
  <c r="Q52" i="3"/>
  <c r="P52" i="3" s="1"/>
  <c r="W51" i="3"/>
  <c r="Z51" i="3" s="1"/>
  <c r="AB51" i="3" s="1"/>
  <c r="U51" i="3"/>
  <c r="Q51" i="3"/>
  <c r="P51" i="3" s="1"/>
  <c r="W50" i="3"/>
  <c r="Z50" i="3" s="1"/>
  <c r="AB50" i="3" s="1"/>
  <c r="U50" i="3"/>
  <c r="Q50" i="3"/>
  <c r="P50" i="3" s="1"/>
  <c r="W49" i="3"/>
  <c r="Z49" i="3" s="1"/>
  <c r="AB49" i="3" s="1"/>
  <c r="U49" i="3"/>
  <c r="Q49" i="3"/>
  <c r="P49" i="3" s="1"/>
  <c r="W48" i="3"/>
  <c r="AH48" i="3" s="1"/>
  <c r="AJ48" i="3" s="1"/>
  <c r="U48" i="3"/>
  <c r="Q48" i="3"/>
  <c r="P48" i="3" s="1"/>
  <c r="W47" i="3"/>
  <c r="AH47" i="3" s="1"/>
  <c r="AJ47" i="3" s="1"/>
  <c r="AL47" i="3" s="1"/>
  <c r="U47" i="3"/>
  <c r="W46" i="3"/>
  <c r="AH46" i="3" s="1"/>
  <c r="AJ46" i="3" s="1"/>
  <c r="U46" i="3"/>
  <c r="Q46" i="3"/>
  <c r="P46" i="3" s="1"/>
  <c r="W45" i="3"/>
  <c r="Z45" i="3" s="1"/>
  <c r="AB45" i="3" s="1"/>
  <c r="U45" i="3"/>
  <c r="Q45" i="3"/>
  <c r="P45" i="3" s="1"/>
  <c r="W44" i="3"/>
  <c r="AH44" i="3" s="1"/>
  <c r="AJ44" i="3" s="1"/>
  <c r="U44" i="3"/>
  <c r="Q44" i="3"/>
  <c r="P44" i="3" s="1"/>
  <c r="W43" i="3"/>
  <c r="AH43" i="3" s="1"/>
  <c r="AJ43" i="3" s="1"/>
  <c r="U43" i="3"/>
  <c r="Q43" i="3"/>
  <c r="P43" i="3" s="1"/>
  <c r="W42" i="3"/>
  <c r="AH42" i="3" s="1"/>
  <c r="AJ42" i="3" s="1"/>
  <c r="U42" i="3"/>
  <c r="Q42" i="3"/>
  <c r="P42" i="3" s="1"/>
  <c r="W41" i="3"/>
  <c r="AH41" i="3" s="1"/>
  <c r="AJ41" i="3" s="1"/>
  <c r="U41" i="3"/>
  <c r="Q41" i="3"/>
  <c r="P41" i="3" s="1"/>
  <c r="W40" i="3"/>
  <c r="AH40" i="3" s="1"/>
  <c r="AJ40" i="3" s="1"/>
  <c r="U40" i="3"/>
  <c r="Q40" i="3"/>
  <c r="P40" i="3" s="1"/>
  <c r="W39" i="3"/>
  <c r="AH39" i="3" s="1"/>
  <c r="AJ39" i="3" s="1"/>
  <c r="U39" i="3"/>
  <c r="Q39" i="3"/>
  <c r="P39" i="3" s="1"/>
  <c r="W38" i="3"/>
  <c r="Z38" i="3" s="1"/>
  <c r="AB38" i="3" s="1"/>
  <c r="AD38" i="3" s="1"/>
  <c r="U38" i="3"/>
  <c r="W37" i="3"/>
  <c r="AH37" i="3" s="1"/>
  <c r="AJ37" i="3" s="1"/>
  <c r="U37" i="3"/>
  <c r="Q37" i="3"/>
  <c r="P37" i="3" s="1"/>
  <c r="W36" i="3"/>
  <c r="AH36" i="3" s="1"/>
  <c r="AJ36" i="3" s="1"/>
  <c r="U36" i="3"/>
  <c r="Q36" i="3"/>
  <c r="P36" i="3" s="1"/>
  <c r="W35" i="3"/>
  <c r="AH35" i="3" s="1"/>
  <c r="AJ35" i="3" s="1"/>
  <c r="U35" i="3"/>
  <c r="Q35" i="3"/>
  <c r="P35" i="3" s="1"/>
  <c r="W34" i="3"/>
  <c r="Z34" i="3" s="1"/>
  <c r="AB34" i="3" s="1"/>
  <c r="U34" i="3"/>
  <c r="Q34" i="3"/>
  <c r="P34" i="3" s="1"/>
  <c r="W33" i="3"/>
  <c r="Z33" i="3" s="1"/>
  <c r="AB33" i="3" s="1"/>
  <c r="U33" i="3"/>
  <c r="Q33" i="3"/>
  <c r="P33" i="3" s="1"/>
  <c r="W32" i="3"/>
  <c r="AH32" i="3" s="1"/>
  <c r="AJ32" i="3" s="1"/>
  <c r="U32" i="3"/>
  <c r="Q32" i="3"/>
  <c r="P32" i="3" s="1"/>
  <c r="W31" i="3"/>
  <c r="AH31" i="3" s="1"/>
  <c r="AJ31" i="3" s="1"/>
  <c r="U31" i="3"/>
  <c r="Q31" i="3"/>
  <c r="P31" i="3" s="1"/>
  <c r="W30" i="3"/>
  <c r="Z30" i="3" s="1"/>
  <c r="AB30" i="3" s="1"/>
  <c r="U30" i="3"/>
  <c r="Q30" i="3"/>
  <c r="P30" i="3" s="1"/>
  <c r="W29" i="3"/>
  <c r="Z29" i="3" s="1"/>
  <c r="AB29" i="3" s="1"/>
  <c r="AD29" i="3" s="1"/>
  <c r="U29" i="3"/>
  <c r="W28" i="3"/>
  <c r="AH28" i="3" s="1"/>
  <c r="AJ28" i="3" s="1"/>
  <c r="U28" i="3"/>
  <c r="Q28" i="3"/>
  <c r="P28" i="3" s="1"/>
  <c r="W27" i="3"/>
  <c r="AH27" i="3" s="1"/>
  <c r="AJ27" i="3" s="1"/>
  <c r="U27" i="3"/>
  <c r="Q27" i="3"/>
  <c r="P27" i="3" s="1"/>
  <c r="W26" i="3"/>
  <c r="Z26" i="3" s="1"/>
  <c r="AB26" i="3" s="1"/>
  <c r="U26" i="3"/>
  <c r="Q26" i="3"/>
  <c r="P26" i="3" s="1"/>
  <c r="W25" i="3"/>
  <c r="Z25" i="3" s="1"/>
  <c r="AB25" i="3" s="1"/>
  <c r="U25" i="3"/>
  <c r="Q25" i="3"/>
  <c r="P25" i="3" s="1"/>
  <c r="W24" i="3"/>
  <c r="Z24" i="3" s="1"/>
  <c r="AB24" i="3" s="1"/>
  <c r="U24" i="3"/>
  <c r="Q24" i="3"/>
  <c r="P24" i="3" s="1"/>
  <c r="W23" i="3"/>
  <c r="AH23" i="3" s="1"/>
  <c r="AJ23" i="3" s="1"/>
  <c r="AL23" i="3" s="1"/>
  <c r="U23" i="3"/>
  <c r="Q23" i="3"/>
  <c r="P23" i="3" s="1"/>
  <c r="W22" i="3"/>
  <c r="Z22" i="3" s="1"/>
  <c r="AB22" i="3" s="1"/>
  <c r="U22" i="3"/>
  <c r="Q22" i="3"/>
  <c r="P22" i="3" s="1"/>
  <c r="W21" i="3"/>
  <c r="AH21" i="3" s="1"/>
  <c r="AJ21" i="3" s="1"/>
  <c r="AL21" i="3" s="1"/>
  <c r="U21" i="3"/>
  <c r="Q21" i="3"/>
  <c r="P21" i="3" s="1"/>
  <c r="W20" i="3"/>
  <c r="AH20" i="3" s="1"/>
  <c r="AJ20" i="3" s="1"/>
  <c r="AL20" i="3" s="1"/>
  <c r="U20" i="3"/>
  <c r="W19" i="3"/>
  <c r="AH19" i="3" s="1"/>
  <c r="AJ19" i="3" s="1"/>
  <c r="U19" i="3"/>
  <c r="Q19" i="3"/>
  <c r="P19" i="3" s="1"/>
  <c r="W18" i="3"/>
  <c r="AH18" i="3" s="1"/>
  <c r="AJ18" i="3" s="1"/>
  <c r="U18" i="3"/>
  <c r="Q18" i="3"/>
  <c r="P18" i="3" s="1"/>
  <c r="W17" i="3"/>
  <c r="AH17" i="3" s="1"/>
  <c r="AJ17" i="3" s="1"/>
  <c r="U17" i="3"/>
  <c r="Q17" i="3"/>
  <c r="P17" i="3" s="1"/>
  <c r="W16" i="3"/>
  <c r="AH16" i="3" s="1"/>
  <c r="AJ16" i="3" s="1"/>
  <c r="U16" i="3"/>
  <c r="Q16" i="3"/>
  <c r="P16" i="3" s="1"/>
  <c r="W15" i="3"/>
  <c r="AH15" i="3" s="1"/>
  <c r="AJ15" i="3" s="1"/>
  <c r="U15" i="3"/>
  <c r="Q15" i="3"/>
  <c r="P15" i="3" s="1"/>
  <c r="W14" i="3"/>
  <c r="AH14" i="3" s="1"/>
  <c r="AJ14" i="3" s="1"/>
  <c r="U14" i="3"/>
  <c r="Q14" i="3"/>
  <c r="P14" i="3" s="1"/>
  <c r="W13" i="3"/>
  <c r="Z13" i="3" s="1"/>
  <c r="AB13" i="3" s="1"/>
  <c r="AD13" i="3" s="1"/>
  <c r="U13" i="3"/>
  <c r="Q13" i="3"/>
  <c r="P13" i="3" s="1"/>
  <c r="W12" i="3"/>
  <c r="AH12" i="3" s="1"/>
  <c r="AJ12" i="3" s="1"/>
  <c r="U12" i="3"/>
  <c r="Q12" i="3"/>
  <c r="P12" i="3" s="1"/>
  <c r="W11" i="3"/>
  <c r="Z11" i="3" s="1"/>
  <c r="AB11" i="3" s="1"/>
  <c r="AD11" i="3" s="1"/>
  <c r="U11" i="3"/>
  <c r="W10" i="3"/>
  <c r="Z10" i="3" s="1"/>
  <c r="AB10" i="3" s="1"/>
  <c r="U10" i="3"/>
  <c r="Q10" i="3"/>
  <c r="P10" i="3" s="1"/>
  <c r="W9" i="3"/>
  <c r="Z9" i="3" s="1"/>
  <c r="AB9" i="3" s="1"/>
  <c r="U9" i="3"/>
  <c r="Q9" i="3"/>
  <c r="P9" i="3" s="1"/>
  <c r="W8" i="3"/>
  <c r="AH8" i="3" s="1"/>
  <c r="AJ8" i="3" s="1"/>
  <c r="AL8" i="3" s="1"/>
  <c r="U8" i="3"/>
  <c r="Q8" i="3"/>
  <c r="P8" i="3" s="1"/>
  <c r="W7" i="3"/>
  <c r="AH7" i="3" s="1"/>
  <c r="AJ7" i="3" s="1"/>
  <c r="U7" i="3"/>
  <c r="Q7" i="3"/>
  <c r="P7" i="3" s="1"/>
  <c r="W6" i="3"/>
  <c r="AH6" i="3" s="1"/>
  <c r="AJ6" i="3" s="1"/>
  <c r="U6" i="3"/>
  <c r="Q6" i="3"/>
  <c r="P6" i="3" s="1"/>
  <c r="W5" i="3"/>
  <c r="AH5" i="3" s="1"/>
  <c r="AJ5" i="3" s="1"/>
  <c r="U5" i="3"/>
  <c r="Q5" i="3"/>
  <c r="P5" i="3" s="1"/>
  <c r="W4" i="3"/>
  <c r="AH4" i="3" s="1"/>
  <c r="AJ4" i="3" s="1"/>
  <c r="AL4" i="3" s="1"/>
  <c r="U4" i="3"/>
  <c r="Q4" i="3"/>
  <c r="P4" i="3" s="1"/>
  <c r="W3" i="3"/>
  <c r="Z3" i="3" s="1"/>
  <c r="AB3" i="3" s="1"/>
  <c r="U3" i="3"/>
  <c r="Q3" i="3"/>
  <c r="P3" i="3" s="1"/>
  <c r="W2" i="3"/>
  <c r="AH2" i="3" s="1"/>
  <c r="AJ2" i="3" s="1"/>
  <c r="AL2" i="3" s="1"/>
  <c r="U2" i="3"/>
  <c r="AL54" i="3" l="1"/>
  <c r="AD45" i="3"/>
  <c r="AL5" i="3"/>
  <c r="AD30" i="3"/>
  <c r="AD34" i="3"/>
  <c r="AL55" i="3"/>
  <c r="AL27" i="3"/>
  <c r="AL48" i="3"/>
  <c r="AL52" i="3"/>
  <c r="AL6" i="3"/>
  <c r="AL7" i="3"/>
  <c r="AD33" i="3"/>
  <c r="AL28" i="3"/>
  <c r="Z14" i="3"/>
  <c r="AB14" i="3" s="1"/>
  <c r="AD14" i="3" s="1"/>
  <c r="AH50" i="3"/>
  <c r="AJ50" i="3" s="1"/>
  <c r="AL50" i="3" s="1"/>
  <c r="Z21" i="3"/>
  <c r="AB21" i="3" s="1"/>
  <c r="AH11" i="3"/>
  <c r="AJ11" i="3" s="1"/>
  <c r="AL11" i="3" s="1"/>
  <c r="Z7" i="3"/>
  <c r="AB7" i="3" s="1"/>
  <c r="AH13" i="3"/>
  <c r="AJ13" i="3" s="1"/>
  <c r="AH10" i="3"/>
  <c r="AJ10" i="3" s="1"/>
  <c r="AL10" i="3" s="1"/>
  <c r="Z6" i="3"/>
  <c r="AB6" i="3" s="1"/>
  <c r="AH49" i="3"/>
  <c r="AJ49" i="3" s="1"/>
  <c r="AL49" i="3" s="1"/>
  <c r="AH45" i="3"/>
  <c r="AJ45" i="3" s="1"/>
  <c r="Z17" i="3"/>
  <c r="AB17" i="3" s="1"/>
  <c r="AD17" i="3" s="1"/>
  <c r="Z48" i="3"/>
  <c r="AB48" i="3" s="1"/>
  <c r="AH3" i="3"/>
  <c r="AJ3" i="3" s="1"/>
  <c r="AL3" i="3" s="1"/>
  <c r="AH24" i="3"/>
  <c r="AJ24" i="3" s="1"/>
  <c r="AL24" i="3" s="1"/>
  <c r="AH34" i="3"/>
  <c r="AJ34" i="3" s="1"/>
  <c r="AH38" i="3"/>
  <c r="AJ38" i="3" s="1"/>
  <c r="AL38" i="3" s="1"/>
  <c r="AH51" i="3"/>
  <c r="AJ51" i="3" s="1"/>
  <c r="AL51" i="3" s="1"/>
  <c r="Z16" i="3"/>
  <c r="AB16" i="3" s="1"/>
  <c r="AD16" i="3" s="1"/>
  <c r="Z5" i="3"/>
  <c r="AB5" i="3" s="1"/>
  <c r="AH26" i="3"/>
  <c r="AJ26" i="3" s="1"/>
  <c r="AL26" i="3" s="1"/>
  <c r="Z37" i="3"/>
  <c r="AB37" i="3" s="1"/>
  <c r="AD37" i="3" s="1"/>
  <c r="Z41" i="3"/>
  <c r="AB41" i="3" s="1"/>
  <c r="AD41" i="3" s="1"/>
  <c r="Z27" i="3"/>
  <c r="AB27" i="3" s="1"/>
  <c r="Z8" i="3"/>
  <c r="AB8" i="3" s="1"/>
  <c r="AH53" i="3"/>
  <c r="AJ53" i="3" s="1"/>
  <c r="AL53" i="3" s="1"/>
  <c r="AH29" i="3"/>
  <c r="AJ29" i="3" s="1"/>
  <c r="AL29" i="3" s="1"/>
  <c r="Z32" i="3"/>
  <c r="AB32" i="3" s="1"/>
  <c r="AD32" i="3" s="1"/>
  <c r="Z40" i="3"/>
  <c r="AB40" i="3" s="1"/>
  <c r="AD40" i="3" s="1"/>
  <c r="Z19" i="3"/>
  <c r="AB19" i="3" s="1"/>
  <c r="AD19" i="3" s="1"/>
  <c r="Z35" i="3"/>
  <c r="AB35" i="3" s="1"/>
  <c r="AD35" i="3" s="1"/>
  <c r="Z43" i="3"/>
  <c r="AB43" i="3" s="1"/>
  <c r="AD43" i="3" s="1"/>
  <c r="Z46" i="3"/>
  <c r="AB46" i="3" s="1"/>
  <c r="AD46" i="3" s="1"/>
  <c r="AH9" i="3"/>
  <c r="AJ9" i="3" s="1"/>
  <c r="AL9" i="3" s="1"/>
  <c r="Z12" i="3"/>
  <c r="AB12" i="3" s="1"/>
  <c r="AD12" i="3" s="1"/>
  <c r="Z20" i="3"/>
  <c r="AB20" i="3" s="1"/>
  <c r="AD20" i="3" s="1"/>
  <c r="AH25" i="3"/>
  <c r="AJ25" i="3" s="1"/>
  <c r="AL25" i="3" s="1"/>
  <c r="Z28" i="3"/>
  <c r="AB28" i="3" s="1"/>
  <c r="AH33" i="3"/>
  <c r="AJ33" i="3" s="1"/>
  <c r="AL33" i="3" s="1"/>
  <c r="Z36" i="3"/>
  <c r="AB36" i="3" s="1"/>
  <c r="AD36" i="3" s="1"/>
  <c r="Z44" i="3"/>
  <c r="AB44" i="3" s="1"/>
  <c r="AD44" i="3" s="1"/>
  <c r="Z52" i="3"/>
  <c r="AB52" i="3" s="1"/>
  <c r="Z4" i="3"/>
  <c r="AB4" i="3" s="1"/>
  <c r="Z2" i="3"/>
  <c r="AB2" i="3" s="1"/>
  <c r="AD2" i="3" s="1"/>
  <c r="Z15" i="3"/>
  <c r="AB15" i="3" s="1"/>
  <c r="AD15" i="3" s="1"/>
  <c r="Z23" i="3"/>
  <c r="AB23" i="3" s="1"/>
  <c r="Z31" i="3"/>
  <c r="AB31" i="3" s="1"/>
  <c r="AD31" i="3" s="1"/>
  <c r="Z39" i="3"/>
  <c r="AB39" i="3" s="1"/>
  <c r="AD39" i="3" s="1"/>
  <c r="Z47" i="3"/>
  <c r="AB47" i="3" s="1"/>
  <c r="AD47" i="3" s="1"/>
  <c r="Z55" i="3"/>
  <c r="AB55" i="3" s="1"/>
  <c r="Z54" i="3"/>
  <c r="AB54" i="3" s="1"/>
  <c r="AH22" i="3"/>
  <c r="AJ22" i="3" s="1"/>
  <c r="AL22" i="3" s="1"/>
  <c r="AH30" i="3"/>
  <c r="AJ30" i="3" s="1"/>
  <c r="AL30" i="3" s="1"/>
  <c r="Z18" i="3"/>
  <c r="AB18" i="3" s="1"/>
  <c r="AD18" i="3" s="1"/>
  <c r="Z42" i="3"/>
  <c r="AB42" i="3" s="1"/>
  <c r="AD42" i="3" s="1"/>
  <c r="AH1104" i="3"/>
  <c r="AA1104" i="3"/>
  <c r="Z1104" i="3"/>
  <c r="AH1103" i="3"/>
  <c r="AA1103" i="3"/>
  <c r="Z1103" i="3"/>
  <c r="AH1102" i="3"/>
  <c r="AA1102" i="3"/>
  <c r="Z1102" i="3"/>
  <c r="AH1101" i="3"/>
  <c r="AA1101" i="3"/>
  <c r="Z1101" i="3"/>
  <c r="AH1100" i="3"/>
  <c r="AA1100" i="3"/>
  <c r="Z1100" i="3"/>
  <c r="AH1099" i="3"/>
  <c r="AA1099" i="3"/>
  <c r="Z1099" i="3"/>
  <c r="AH1098" i="3"/>
  <c r="AA1098" i="3"/>
  <c r="Z1098" i="3"/>
  <c r="AH1097" i="3"/>
  <c r="AA1097" i="3"/>
  <c r="Z1097" i="3"/>
  <c r="AH1096" i="3"/>
  <c r="AA1096" i="3"/>
  <c r="Z1096" i="3"/>
  <c r="AH1095" i="3"/>
  <c r="AA1095" i="3"/>
  <c r="Z1095" i="3"/>
  <c r="AH1094" i="3"/>
  <c r="AA1094" i="3"/>
  <c r="Z1094" i="3"/>
  <c r="AH1093" i="3"/>
  <c r="AA1093" i="3"/>
  <c r="Z1093" i="3"/>
  <c r="AH1092" i="3"/>
  <c r="AA1092" i="3"/>
  <c r="Z1092" i="3"/>
  <c r="AH1091" i="3"/>
  <c r="AA1091" i="3"/>
  <c r="Z1091" i="3"/>
  <c r="AH1090" i="3"/>
  <c r="AA1090" i="3"/>
  <c r="Z1090" i="3"/>
  <c r="AH1089" i="3"/>
  <c r="AA1089" i="3"/>
  <c r="Z1089" i="3"/>
  <c r="AH1088" i="3"/>
  <c r="AA1088" i="3"/>
  <c r="Z1088" i="3"/>
  <c r="AH1087" i="3"/>
  <c r="AA1087" i="3"/>
  <c r="Z1087" i="3"/>
  <c r="AH1086" i="3"/>
  <c r="AA1086" i="3"/>
  <c r="Z1086" i="3"/>
  <c r="AH1085" i="3"/>
  <c r="AA1085" i="3"/>
  <c r="Z1085" i="3"/>
  <c r="AH1084" i="3"/>
  <c r="AA1084" i="3"/>
  <c r="Z1084" i="3"/>
  <c r="AH1083" i="3"/>
  <c r="AA1083" i="3"/>
  <c r="Z1083" i="3"/>
  <c r="AH1082" i="3"/>
  <c r="AA1082" i="3"/>
  <c r="Z1082" i="3"/>
  <c r="AH1081" i="3"/>
  <c r="AA1081" i="3"/>
  <c r="Z1081" i="3"/>
  <c r="AH1080" i="3"/>
  <c r="AA1080" i="3"/>
  <c r="Z1080" i="3"/>
  <c r="AH1079" i="3"/>
  <c r="AA1079" i="3"/>
  <c r="Z1079" i="3"/>
  <c r="AH1078" i="3"/>
  <c r="AA1078" i="3"/>
  <c r="Z1078" i="3"/>
  <c r="AH1077" i="3"/>
  <c r="AA1077" i="3"/>
  <c r="Z1077" i="3"/>
  <c r="AH1076" i="3"/>
  <c r="AA1076" i="3"/>
  <c r="Z1076" i="3"/>
  <c r="AH1075" i="3"/>
  <c r="AA1075" i="3"/>
  <c r="Z1075" i="3"/>
  <c r="AH1074" i="3"/>
  <c r="AA1074" i="3"/>
  <c r="Z1074" i="3"/>
  <c r="AH1073" i="3"/>
  <c r="AA1073" i="3"/>
  <c r="Z1073" i="3"/>
  <c r="AH1072" i="3"/>
  <c r="AA1072" i="3"/>
  <c r="Z1072" i="3"/>
  <c r="AH1071" i="3"/>
  <c r="AA1071" i="3"/>
  <c r="Z1071" i="3"/>
  <c r="AH1070" i="3"/>
  <c r="AA1070" i="3"/>
  <c r="Z1070" i="3"/>
  <c r="AH1069" i="3"/>
  <c r="AA1069" i="3"/>
  <c r="Z1069" i="3"/>
  <c r="AH1068" i="3"/>
  <c r="AA1068" i="3"/>
  <c r="Z1068" i="3"/>
  <c r="AH1067" i="3"/>
  <c r="AA1067" i="3"/>
  <c r="Z1067" i="3"/>
  <c r="AH1066" i="3"/>
  <c r="AA1066" i="3"/>
  <c r="Z1066" i="3"/>
  <c r="AH1065" i="3"/>
  <c r="AA1065" i="3"/>
  <c r="Z1065" i="3"/>
  <c r="AH1064" i="3"/>
  <c r="AA1064" i="3"/>
  <c r="Z1064" i="3"/>
  <c r="AH1063" i="3"/>
  <c r="AA1063" i="3"/>
  <c r="Z1063" i="3"/>
  <c r="AH1062" i="3"/>
  <c r="AA1062" i="3"/>
  <c r="Z1062" i="3"/>
  <c r="AH1061" i="3"/>
  <c r="AA1061" i="3"/>
  <c r="Z1061" i="3"/>
  <c r="AH1060" i="3"/>
  <c r="AA1060" i="3"/>
  <c r="Z1060" i="3"/>
  <c r="AH1059" i="3"/>
  <c r="AA1059" i="3"/>
  <c r="Z1059" i="3"/>
  <c r="AH1058" i="3"/>
  <c r="AA1058" i="3"/>
  <c r="Z1058" i="3"/>
  <c r="AH1057" i="3"/>
  <c r="AA1057" i="3"/>
  <c r="Z1057" i="3"/>
  <c r="AH1056" i="3"/>
  <c r="AA1056" i="3"/>
  <c r="Z1056" i="3"/>
  <c r="AH1055" i="3"/>
  <c r="AA1055" i="3"/>
  <c r="Z1055" i="3"/>
  <c r="AH1054" i="3"/>
  <c r="AA1054" i="3"/>
  <c r="Z1054" i="3"/>
  <c r="AH1053" i="3"/>
  <c r="AA1053" i="3"/>
  <c r="Z1053" i="3"/>
  <c r="AH1052" i="3"/>
  <c r="AA1052" i="3"/>
  <c r="Z1052" i="3"/>
  <c r="AH1051" i="3"/>
  <c r="AA1051" i="3"/>
  <c r="Z1051" i="3"/>
  <c r="AH1050" i="3"/>
  <c r="AA1050" i="3"/>
  <c r="Z1050" i="3"/>
  <c r="AH1049" i="3"/>
  <c r="AA1049" i="3"/>
  <c r="Z1049" i="3"/>
  <c r="AH1048" i="3"/>
  <c r="AA1048" i="3"/>
  <c r="Z1048" i="3"/>
  <c r="AH1047" i="3"/>
  <c r="AA1047" i="3"/>
  <c r="Z1047" i="3"/>
  <c r="AH1046" i="3"/>
  <c r="AA1046" i="3"/>
  <c r="Z1046" i="3"/>
  <c r="AH1045" i="3"/>
  <c r="AA1045" i="3"/>
  <c r="Z1045" i="3"/>
  <c r="AH1044" i="3"/>
  <c r="AA1044" i="3"/>
  <c r="Z1044" i="3"/>
  <c r="AH1043" i="3"/>
  <c r="AA1043" i="3"/>
  <c r="Z1043" i="3"/>
  <c r="AH1042" i="3"/>
  <c r="AA1042" i="3"/>
  <c r="Z1042" i="3"/>
  <c r="AH1041" i="3"/>
  <c r="AA1041" i="3"/>
  <c r="Z1041" i="3"/>
  <c r="AH1040" i="3"/>
  <c r="AA1040" i="3"/>
  <c r="Z1040" i="3"/>
  <c r="AH1039" i="3"/>
  <c r="AA1039" i="3"/>
  <c r="Z1039" i="3"/>
  <c r="AH1038" i="3"/>
  <c r="AA1038" i="3"/>
  <c r="Z1038" i="3"/>
  <c r="AH1037" i="3"/>
  <c r="AA1037" i="3"/>
  <c r="Z1037" i="3"/>
  <c r="AH1036" i="3"/>
  <c r="AA1036" i="3"/>
  <c r="Z1036" i="3"/>
  <c r="AH1035" i="3"/>
  <c r="AA1035" i="3"/>
  <c r="Z1035" i="3"/>
  <c r="AH1034" i="3"/>
  <c r="AA1034" i="3"/>
  <c r="Z1034" i="3"/>
  <c r="AH1033" i="3"/>
  <c r="AA1033" i="3"/>
  <c r="Z1033" i="3"/>
  <c r="AH1032" i="3"/>
  <c r="AA1032" i="3"/>
  <c r="Z1032" i="3"/>
  <c r="AH1031" i="3"/>
  <c r="AA1031" i="3"/>
  <c r="Z1031" i="3"/>
  <c r="AH1030" i="3"/>
  <c r="AA1030" i="3"/>
  <c r="Z1030" i="3"/>
  <c r="AH1029" i="3"/>
  <c r="AA1029" i="3"/>
  <c r="Z1029" i="3"/>
  <c r="AH1028" i="3"/>
  <c r="AA1028" i="3"/>
  <c r="Z1028" i="3"/>
  <c r="AH1027" i="3"/>
  <c r="AA1027" i="3"/>
  <c r="Z1027" i="3"/>
  <c r="AH1026" i="3"/>
  <c r="AA1026" i="3"/>
  <c r="Z1026" i="3"/>
  <c r="AH1025" i="3"/>
  <c r="AA1025" i="3"/>
  <c r="Z1025" i="3"/>
  <c r="AH1024" i="3"/>
  <c r="AA1024" i="3"/>
  <c r="Z1024" i="3"/>
  <c r="AH1023" i="3"/>
  <c r="AA1023" i="3"/>
  <c r="Z1023" i="3"/>
  <c r="AH1022" i="3"/>
  <c r="AA1022" i="3"/>
  <c r="Z1022" i="3"/>
  <c r="AH1021" i="3"/>
  <c r="AA1021" i="3"/>
  <c r="Z1021" i="3"/>
  <c r="AH1020" i="3"/>
  <c r="AA1020" i="3"/>
  <c r="Z1020" i="3"/>
  <c r="AH1019" i="3"/>
  <c r="AA1019" i="3"/>
  <c r="Z1019" i="3"/>
  <c r="AH1018" i="3"/>
  <c r="AA1018" i="3"/>
  <c r="Z1018" i="3"/>
  <c r="AH1017" i="3"/>
  <c r="AA1017" i="3"/>
  <c r="Z1017" i="3"/>
  <c r="AH1016" i="3"/>
  <c r="AA1016" i="3"/>
  <c r="Z1016" i="3"/>
  <c r="AH1015" i="3"/>
  <c r="AA1015" i="3"/>
  <c r="Z1015" i="3"/>
  <c r="AH1014" i="3"/>
  <c r="AA1014" i="3"/>
  <c r="Z1014" i="3"/>
  <c r="AH1013" i="3"/>
  <c r="AA1013" i="3"/>
  <c r="Z1013" i="3"/>
  <c r="AH1012" i="3"/>
  <c r="AA1012" i="3"/>
  <c r="Z1012" i="3"/>
  <c r="AH1011" i="3"/>
  <c r="AA1011" i="3"/>
  <c r="Z1011" i="3"/>
  <c r="AH1010" i="3"/>
  <c r="AA1010" i="3"/>
  <c r="Z1010" i="3"/>
  <c r="AH1009" i="3"/>
  <c r="AA1009" i="3"/>
  <c r="Z1009" i="3"/>
  <c r="AH1008" i="3"/>
  <c r="AA1008" i="3"/>
  <c r="Z1008" i="3"/>
  <c r="AH1007" i="3"/>
  <c r="AA1007" i="3"/>
  <c r="Z1007" i="3"/>
  <c r="AH1006" i="3"/>
  <c r="AA1006" i="3"/>
  <c r="Z1006" i="3"/>
  <c r="AH1005" i="3"/>
  <c r="AA1005" i="3"/>
  <c r="Z1005" i="3"/>
  <c r="AH1004" i="3"/>
  <c r="AA1004" i="3"/>
  <c r="Z1004" i="3"/>
  <c r="AH1003" i="3"/>
  <c r="AA1003" i="3"/>
  <c r="Z1003" i="3"/>
  <c r="AH1002" i="3"/>
  <c r="AA1002" i="3"/>
  <c r="Z1002" i="3"/>
  <c r="AH1001" i="3"/>
  <c r="AA1001" i="3"/>
  <c r="Z1001" i="3"/>
  <c r="AH1000" i="3"/>
  <c r="AA1000" i="3"/>
  <c r="Z1000" i="3"/>
  <c r="AH999" i="3"/>
  <c r="AA999" i="3"/>
  <c r="Z999" i="3"/>
  <c r="AH998" i="3"/>
  <c r="AA998" i="3"/>
  <c r="Z998" i="3"/>
  <c r="AH997" i="3"/>
  <c r="AA997" i="3"/>
  <c r="Z997" i="3"/>
  <c r="AH996" i="3"/>
  <c r="AA996" i="3"/>
  <c r="Z996" i="3"/>
  <c r="AH995" i="3"/>
  <c r="AA995" i="3"/>
  <c r="Z995" i="3"/>
  <c r="AH994" i="3"/>
  <c r="AA994" i="3"/>
  <c r="Z994" i="3"/>
  <c r="AH993" i="3"/>
  <c r="AA993" i="3"/>
  <c r="Z993" i="3"/>
  <c r="AH992" i="3"/>
  <c r="AA992" i="3"/>
  <c r="Z992" i="3"/>
  <c r="AH991" i="3"/>
  <c r="AA991" i="3"/>
  <c r="Z991" i="3"/>
  <c r="AH990" i="3"/>
  <c r="AA990" i="3"/>
  <c r="Z990" i="3"/>
  <c r="AH989" i="3"/>
  <c r="AA989" i="3"/>
  <c r="Z989" i="3"/>
  <c r="AH988" i="3"/>
  <c r="AA988" i="3"/>
  <c r="Z988" i="3"/>
  <c r="AH987" i="3"/>
  <c r="AA987" i="3"/>
  <c r="Z987" i="3"/>
  <c r="AH986" i="3"/>
  <c r="AA986" i="3"/>
  <c r="Z986" i="3"/>
  <c r="AH985" i="3"/>
  <c r="AA985" i="3"/>
  <c r="Z985" i="3"/>
  <c r="AH984" i="3"/>
  <c r="AA984" i="3"/>
  <c r="Z984" i="3"/>
  <c r="AH983" i="3"/>
  <c r="AA983" i="3"/>
  <c r="Z983" i="3"/>
  <c r="AH982" i="3"/>
  <c r="AA982" i="3"/>
  <c r="Z982" i="3"/>
  <c r="AH981" i="3"/>
  <c r="AA981" i="3"/>
  <c r="Z981" i="3"/>
  <c r="AH980" i="3"/>
  <c r="AA980" i="3"/>
  <c r="Z980" i="3"/>
  <c r="W984" i="3"/>
  <c r="W1104" i="3"/>
  <c r="W1103" i="3"/>
  <c r="W1102" i="3"/>
  <c r="W1101" i="3"/>
  <c r="W1100" i="3"/>
  <c r="W1099" i="3"/>
  <c r="W1098" i="3"/>
  <c r="W1097" i="3"/>
  <c r="W1096" i="3"/>
  <c r="AK1096" i="3" s="1"/>
  <c r="W1095" i="3"/>
  <c r="W1094" i="3"/>
  <c r="W1093" i="3"/>
  <c r="W1092" i="3"/>
  <c r="W1091" i="3"/>
  <c r="W1090" i="3"/>
  <c r="W1089" i="3"/>
  <c r="W1088" i="3"/>
  <c r="W1087" i="3"/>
  <c r="W1086" i="3"/>
  <c r="W1085" i="3"/>
  <c r="AC1085" i="3" s="1"/>
  <c r="W1084" i="3"/>
  <c r="W1083" i="3"/>
  <c r="W1082" i="3"/>
  <c r="W1081" i="3"/>
  <c r="W1080" i="3"/>
  <c r="V1082" i="3" s="1"/>
  <c r="W1079" i="3"/>
  <c r="W1078" i="3"/>
  <c r="W1077" i="3"/>
  <c r="W1076" i="3"/>
  <c r="W1075" i="3"/>
  <c r="W1074" i="3"/>
  <c r="AK1074" i="3" s="1"/>
  <c r="W1073" i="3"/>
  <c r="AC1073" i="3" s="1"/>
  <c r="W1072" i="3"/>
  <c r="AK1072" i="3" s="1"/>
  <c r="W1071" i="3"/>
  <c r="W1070" i="3"/>
  <c r="W1069" i="3"/>
  <c r="W1068" i="3"/>
  <c r="W1067" i="3"/>
  <c r="W1066" i="3"/>
  <c r="W1065" i="3"/>
  <c r="W1064" i="3"/>
  <c r="W1063" i="3"/>
  <c r="W1062" i="3"/>
  <c r="W1061" i="3"/>
  <c r="W1060" i="3"/>
  <c r="W1059" i="3"/>
  <c r="W1058" i="3"/>
  <c r="W1057" i="3"/>
  <c r="W1056" i="3"/>
  <c r="W1055" i="3"/>
  <c r="V1056" i="3" s="1"/>
  <c r="AG1056" i="3" s="1"/>
  <c r="W1054" i="3"/>
  <c r="W1053" i="3"/>
  <c r="W1052" i="3"/>
  <c r="W1051" i="3"/>
  <c r="W1050" i="3"/>
  <c r="W1049" i="3"/>
  <c r="AC1049" i="3" s="1"/>
  <c r="W1048" i="3"/>
  <c r="AK1048" i="3" s="1"/>
  <c r="W1047" i="3"/>
  <c r="W1046" i="3"/>
  <c r="W1045" i="3"/>
  <c r="W1044" i="3"/>
  <c r="W1043" i="3"/>
  <c r="W1042" i="3"/>
  <c r="W1041" i="3"/>
  <c r="W1040" i="3"/>
  <c r="W1039" i="3"/>
  <c r="W1038" i="3"/>
  <c r="W1037" i="3"/>
  <c r="AC1037" i="3" s="1"/>
  <c r="W1036" i="3"/>
  <c r="AK1036" i="3" s="1"/>
  <c r="W1035" i="3"/>
  <c r="W1034" i="3"/>
  <c r="W1033" i="3"/>
  <c r="W1032" i="3"/>
  <c r="W1031" i="3"/>
  <c r="W1030" i="3"/>
  <c r="V1033" i="3" s="1"/>
  <c r="AG1033" i="3" s="1"/>
  <c r="W1029" i="3"/>
  <c r="W1028" i="3"/>
  <c r="W1027" i="3"/>
  <c r="W1026" i="3"/>
  <c r="W1025" i="3"/>
  <c r="W1024" i="3"/>
  <c r="W1023" i="3"/>
  <c r="W1022" i="3"/>
  <c r="AC1022" i="3" s="1"/>
  <c r="W1021" i="3"/>
  <c r="AC1021" i="3" s="1"/>
  <c r="W1020" i="3"/>
  <c r="W1019" i="3"/>
  <c r="W1018" i="3"/>
  <c r="W1017" i="3"/>
  <c r="W1016" i="3"/>
  <c r="W1015" i="3"/>
  <c r="W1014" i="3"/>
  <c r="W1013" i="3"/>
  <c r="W1012" i="3"/>
  <c r="W1011" i="3"/>
  <c r="W1010" i="3"/>
  <c r="W1009" i="3"/>
  <c r="W1008" i="3"/>
  <c r="W1007" i="3"/>
  <c r="W1006" i="3"/>
  <c r="W1005" i="3"/>
  <c r="V1014" i="3" s="1"/>
  <c r="AG1014" i="3" s="1"/>
  <c r="W1004" i="3"/>
  <c r="W1003" i="3"/>
  <c r="W1002" i="3"/>
  <c r="W1001" i="3"/>
  <c r="W1000" i="3"/>
  <c r="AK1000" i="3" s="1"/>
  <c r="W999" i="3"/>
  <c r="W998" i="3"/>
  <c r="W997" i="3"/>
  <c r="W996" i="3"/>
  <c r="W995" i="3"/>
  <c r="W994" i="3"/>
  <c r="W993" i="3"/>
  <c r="W992" i="3"/>
  <c r="W991" i="3"/>
  <c r="W990" i="3"/>
  <c r="W989" i="3"/>
  <c r="W988" i="3"/>
  <c r="W987" i="3"/>
  <c r="W986" i="3"/>
  <c r="W985" i="3"/>
  <c r="W983" i="3"/>
  <c r="W982" i="3"/>
  <c r="W981" i="3"/>
  <c r="W980" i="3"/>
  <c r="U1104" i="3"/>
  <c r="L1104" i="3"/>
  <c r="U1103" i="3"/>
  <c r="L1103" i="3"/>
  <c r="U1102" i="3"/>
  <c r="L1102" i="3"/>
  <c r="U1101" i="3"/>
  <c r="L1101" i="3"/>
  <c r="U1100" i="3"/>
  <c r="L1100" i="3"/>
  <c r="U1099" i="3"/>
  <c r="L1099" i="3"/>
  <c r="U1098" i="3"/>
  <c r="L1098" i="3"/>
  <c r="U1097" i="3"/>
  <c r="L1097" i="3"/>
  <c r="U1096" i="3"/>
  <c r="L1096" i="3"/>
  <c r="U1095" i="3"/>
  <c r="L1095" i="3"/>
  <c r="U1094" i="3"/>
  <c r="L1094" i="3"/>
  <c r="U1093" i="3"/>
  <c r="L1093" i="3"/>
  <c r="U1092" i="3"/>
  <c r="L1092" i="3"/>
  <c r="U1091" i="3"/>
  <c r="L1091" i="3"/>
  <c r="U1090" i="3"/>
  <c r="L1090" i="3"/>
  <c r="U1089" i="3"/>
  <c r="L1089" i="3"/>
  <c r="U1088" i="3"/>
  <c r="L1088" i="3"/>
  <c r="U1087" i="3"/>
  <c r="L1087" i="3"/>
  <c r="U1086" i="3"/>
  <c r="L1086" i="3"/>
  <c r="U1085" i="3"/>
  <c r="L1085" i="3"/>
  <c r="U1084" i="3"/>
  <c r="L1084" i="3"/>
  <c r="U1083" i="3"/>
  <c r="L1083" i="3"/>
  <c r="U1082" i="3"/>
  <c r="L1082" i="3"/>
  <c r="U1081" i="3"/>
  <c r="L1081" i="3"/>
  <c r="U1080" i="3"/>
  <c r="L1080" i="3"/>
  <c r="U1079" i="3"/>
  <c r="L1079" i="3"/>
  <c r="U1078" i="3"/>
  <c r="L1078" i="3"/>
  <c r="U1077" i="3"/>
  <c r="L1077" i="3"/>
  <c r="U1076" i="3"/>
  <c r="L1076" i="3"/>
  <c r="U1075" i="3"/>
  <c r="L1075" i="3"/>
  <c r="U1074" i="3"/>
  <c r="L1074" i="3"/>
  <c r="U1073" i="3"/>
  <c r="L1073" i="3"/>
  <c r="U1072" i="3"/>
  <c r="L1072" i="3"/>
  <c r="U1071" i="3"/>
  <c r="L1071" i="3"/>
  <c r="U1070" i="3"/>
  <c r="L1070" i="3"/>
  <c r="U1069" i="3"/>
  <c r="L1069" i="3"/>
  <c r="U1068" i="3"/>
  <c r="L1068" i="3"/>
  <c r="U1067" i="3"/>
  <c r="L1067" i="3"/>
  <c r="U1066" i="3"/>
  <c r="L1066" i="3"/>
  <c r="U1065" i="3"/>
  <c r="L1065" i="3"/>
  <c r="U1064" i="3"/>
  <c r="L1064" i="3"/>
  <c r="U1063" i="3"/>
  <c r="L1063" i="3"/>
  <c r="U1062" i="3"/>
  <c r="L1062" i="3"/>
  <c r="U1061" i="3"/>
  <c r="L1061" i="3"/>
  <c r="U1060" i="3"/>
  <c r="L1060" i="3"/>
  <c r="U1059" i="3"/>
  <c r="L1059" i="3"/>
  <c r="U1058" i="3"/>
  <c r="L1058" i="3"/>
  <c r="U1057" i="3"/>
  <c r="L1057" i="3"/>
  <c r="U1056" i="3"/>
  <c r="L1056" i="3"/>
  <c r="U1055" i="3"/>
  <c r="L1055" i="3"/>
  <c r="U1054" i="3"/>
  <c r="L1054" i="3"/>
  <c r="U1053" i="3"/>
  <c r="L1053" i="3"/>
  <c r="U1052" i="3"/>
  <c r="L1052" i="3"/>
  <c r="U1051" i="3"/>
  <c r="L1051" i="3"/>
  <c r="U1050" i="3"/>
  <c r="L1050" i="3"/>
  <c r="U1049" i="3"/>
  <c r="L1049" i="3"/>
  <c r="U1048" i="3"/>
  <c r="L1048" i="3"/>
  <c r="U1047" i="3"/>
  <c r="L1047" i="3"/>
  <c r="U1046" i="3"/>
  <c r="L1046" i="3"/>
  <c r="U1045" i="3"/>
  <c r="L1045" i="3"/>
  <c r="U1044" i="3"/>
  <c r="L1044" i="3"/>
  <c r="U1043" i="3"/>
  <c r="L1043" i="3"/>
  <c r="U1042" i="3"/>
  <c r="L1042" i="3"/>
  <c r="U1041" i="3"/>
  <c r="L1041" i="3"/>
  <c r="U1040" i="3"/>
  <c r="L1040" i="3"/>
  <c r="U1039" i="3"/>
  <c r="L1039" i="3"/>
  <c r="U1038" i="3"/>
  <c r="L1038" i="3"/>
  <c r="U1037" i="3"/>
  <c r="L1037" i="3"/>
  <c r="U1036" i="3"/>
  <c r="L1036" i="3"/>
  <c r="U1035" i="3"/>
  <c r="L1035" i="3"/>
  <c r="U1034" i="3"/>
  <c r="L1034" i="3"/>
  <c r="U1033" i="3"/>
  <c r="L1033" i="3"/>
  <c r="U1032" i="3"/>
  <c r="L1032" i="3"/>
  <c r="U1031" i="3"/>
  <c r="L1031" i="3"/>
  <c r="U1030" i="3"/>
  <c r="L1030" i="3"/>
  <c r="U1029" i="3"/>
  <c r="L1029" i="3"/>
  <c r="U1028" i="3"/>
  <c r="L1028" i="3"/>
  <c r="U1027" i="3"/>
  <c r="L1027" i="3"/>
  <c r="U1026" i="3"/>
  <c r="L1026" i="3"/>
  <c r="U1025" i="3"/>
  <c r="L1025" i="3"/>
  <c r="U1024" i="3"/>
  <c r="L1024" i="3"/>
  <c r="U1023" i="3"/>
  <c r="L1023" i="3"/>
  <c r="U1022" i="3"/>
  <c r="L1022" i="3"/>
  <c r="U1021" i="3"/>
  <c r="L1021" i="3"/>
  <c r="U1020" i="3"/>
  <c r="L1020" i="3"/>
  <c r="U1019" i="3"/>
  <c r="L1019" i="3"/>
  <c r="U1018" i="3"/>
  <c r="L1018" i="3"/>
  <c r="U1017" i="3"/>
  <c r="L1017" i="3"/>
  <c r="U1016" i="3"/>
  <c r="L1016" i="3"/>
  <c r="U1015" i="3"/>
  <c r="L1015" i="3"/>
  <c r="U1014" i="3"/>
  <c r="L1014" i="3"/>
  <c r="U1013" i="3"/>
  <c r="L1013" i="3"/>
  <c r="U1012" i="3"/>
  <c r="L1012" i="3"/>
  <c r="U1011" i="3"/>
  <c r="L1011" i="3"/>
  <c r="U1010" i="3"/>
  <c r="L1010" i="3"/>
  <c r="U1009" i="3"/>
  <c r="L1009" i="3"/>
  <c r="U1008" i="3"/>
  <c r="L1008" i="3"/>
  <c r="U1007" i="3"/>
  <c r="L1007" i="3"/>
  <c r="U1006" i="3"/>
  <c r="L1006" i="3"/>
  <c r="U1005" i="3"/>
  <c r="L1005" i="3"/>
  <c r="U1004" i="3"/>
  <c r="L1004" i="3"/>
  <c r="U1003" i="3"/>
  <c r="L1003" i="3"/>
  <c r="U1002" i="3"/>
  <c r="L1002" i="3"/>
  <c r="U1001" i="3"/>
  <c r="L1001" i="3"/>
  <c r="U1000" i="3"/>
  <c r="L1000" i="3"/>
  <c r="U999" i="3"/>
  <c r="L999" i="3"/>
  <c r="U998" i="3"/>
  <c r="L998" i="3"/>
  <c r="U997" i="3"/>
  <c r="L997" i="3"/>
  <c r="U996" i="3"/>
  <c r="L996" i="3"/>
  <c r="U995" i="3"/>
  <c r="L995" i="3"/>
  <c r="U994" i="3"/>
  <c r="L994" i="3"/>
  <c r="U993" i="3"/>
  <c r="L993" i="3"/>
  <c r="U992" i="3"/>
  <c r="L992" i="3"/>
  <c r="U991" i="3"/>
  <c r="L991" i="3"/>
  <c r="U990" i="3"/>
  <c r="L990" i="3"/>
  <c r="U989" i="3"/>
  <c r="L989" i="3"/>
  <c r="U988" i="3"/>
  <c r="L988" i="3"/>
  <c r="U987" i="3"/>
  <c r="L987" i="3"/>
  <c r="U986" i="3"/>
  <c r="L986" i="3"/>
  <c r="U985" i="3"/>
  <c r="L985" i="3"/>
  <c r="U984" i="3"/>
  <c r="L984" i="3"/>
  <c r="U983" i="3"/>
  <c r="L983" i="3"/>
  <c r="U982" i="3"/>
  <c r="L982" i="3"/>
  <c r="U981" i="3"/>
  <c r="L981" i="3"/>
  <c r="U980" i="3"/>
  <c r="L980" i="3"/>
  <c r="AL34" i="3" l="1"/>
  <c r="AD8" i="3"/>
  <c r="AD49" i="3"/>
  <c r="AD10" i="3"/>
  <c r="AL36" i="3"/>
  <c r="AL32" i="3"/>
  <c r="AD9" i="3"/>
  <c r="AD4" i="3"/>
  <c r="AL13" i="3"/>
  <c r="AD3" i="3"/>
  <c r="AD52" i="3"/>
  <c r="AD7" i="3"/>
  <c r="AL19" i="3"/>
  <c r="AL43" i="3"/>
  <c r="AD21" i="3"/>
  <c r="AL39" i="3"/>
  <c r="AL46" i="3"/>
  <c r="AD54" i="3"/>
  <c r="AL31" i="3"/>
  <c r="AL18" i="3"/>
  <c r="AL42" i="3"/>
  <c r="AD55" i="3"/>
  <c r="AD28" i="3"/>
  <c r="AL44" i="3"/>
  <c r="AL14" i="3"/>
  <c r="AL17" i="3"/>
  <c r="AD48" i="3"/>
  <c r="AD53" i="3"/>
  <c r="AL40" i="3"/>
  <c r="AL37" i="3"/>
  <c r="AD50" i="3"/>
  <c r="AD27" i="3"/>
  <c r="AD25" i="3"/>
  <c r="AL45" i="3"/>
  <c r="AL15" i="3"/>
  <c r="AD51" i="3"/>
  <c r="AD23" i="3"/>
  <c r="AD24" i="3"/>
  <c r="AD26" i="3"/>
  <c r="AL41" i="3"/>
  <c r="AD6" i="3"/>
  <c r="AL35" i="3"/>
  <c r="AD22" i="3"/>
  <c r="AL16" i="3"/>
  <c r="AD5" i="3"/>
  <c r="AL12" i="3"/>
  <c r="AK990" i="3"/>
  <c r="AK1002" i="3"/>
  <c r="AK1014" i="3"/>
  <c r="AK1038" i="3"/>
  <c r="AC1044" i="3"/>
  <c r="AC1046" i="3"/>
  <c r="AK1006" i="3"/>
  <c r="AK1010" i="3"/>
  <c r="AK1090" i="3"/>
  <c r="AC991" i="3"/>
  <c r="AC1003" i="3"/>
  <c r="AC1027" i="3"/>
  <c r="AC1039" i="3"/>
  <c r="AC1051" i="3"/>
  <c r="AC1063" i="3"/>
  <c r="AC1075" i="3"/>
  <c r="AC1087" i="3"/>
  <c r="AK1003" i="3"/>
  <c r="AK1051" i="3"/>
  <c r="AK1008" i="3"/>
  <c r="AC1009" i="3"/>
  <c r="AC1041" i="3"/>
  <c r="AC1056" i="3"/>
  <c r="AK1056" i="3"/>
  <c r="AK1104" i="3"/>
  <c r="AC1069" i="3"/>
  <c r="AC1101" i="3"/>
  <c r="V1094" i="3"/>
  <c r="AG1094" i="3" s="1"/>
  <c r="AC1088" i="3"/>
  <c r="AC986" i="3"/>
  <c r="AK1054" i="3"/>
  <c r="AK994" i="3"/>
  <c r="AC1026" i="3"/>
  <c r="AC1038" i="3"/>
  <c r="AC1062" i="3"/>
  <c r="AC1070" i="3"/>
  <c r="AC1098" i="3"/>
  <c r="AK1026" i="3"/>
  <c r="AC996" i="3"/>
  <c r="AK1058" i="3"/>
  <c r="AK1062" i="3"/>
  <c r="AK984" i="3"/>
  <c r="AC982" i="3"/>
  <c r="AC990" i="3"/>
  <c r="AC1078" i="3"/>
  <c r="AC1086" i="3"/>
  <c r="V1030" i="3"/>
  <c r="V1034" i="3"/>
  <c r="AK993" i="3"/>
  <c r="AK1029" i="3"/>
  <c r="AK1065" i="3"/>
  <c r="AK1077" i="3"/>
  <c r="AK1089" i="3"/>
  <c r="AK1101" i="3"/>
  <c r="AC994" i="3"/>
  <c r="AK1001" i="3"/>
  <c r="AK1015" i="3"/>
  <c r="AC1034" i="3"/>
  <c r="AK1040" i="3"/>
  <c r="AM1040" i="3" s="1"/>
  <c r="AK1066" i="3"/>
  <c r="V1054" i="3"/>
  <c r="V1032" i="3"/>
  <c r="AG1032" i="3" s="1"/>
  <c r="AC1002" i="3"/>
  <c r="AK1030" i="3"/>
  <c r="AM1030" i="3" s="1"/>
  <c r="AK1078" i="3"/>
  <c r="AK1086" i="3"/>
  <c r="V1053" i="3"/>
  <c r="AG1053" i="3" s="1"/>
  <c r="V1031" i="3"/>
  <c r="AG1031" i="3" s="1"/>
  <c r="V1051" i="3"/>
  <c r="AG1051" i="3" s="1"/>
  <c r="AC1006" i="3"/>
  <c r="AC1013" i="3"/>
  <c r="AK1052" i="3"/>
  <c r="AM1052" i="3" s="1"/>
  <c r="AC1083" i="3"/>
  <c r="AC1102" i="3"/>
  <c r="AC1008" i="3"/>
  <c r="AC1020" i="3"/>
  <c r="AC1068" i="3"/>
  <c r="AK1016" i="3"/>
  <c r="AK1020" i="3"/>
  <c r="AK1034" i="3"/>
  <c r="AM1034" i="3" s="1"/>
  <c r="AK1041" i="3"/>
  <c r="AM1041" i="3" s="1"/>
  <c r="AK1063" i="3"/>
  <c r="AK1071" i="3"/>
  <c r="V1050" i="3"/>
  <c r="AG1050" i="3" s="1"/>
  <c r="AC987" i="3"/>
  <c r="AE987" i="3" s="1"/>
  <c r="AC985" i="3"/>
  <c r="AC1033" i="3"/>
  <c r="AC999" i="3"/>
  <c r="AC1064" i="3"/>
  <c r="AK1098" i="3"/>
  <c r="V1046" i="3"/>
  <c r="AG1046" i="3" s="1"/>
  <c r="Y1053" i="3"/>
  <c r="AK1075" i="3"/>
  <c r="AK1083" i="3"/>
  <c r="AC1095" i="3"/>
  <c r="AK1102" i="3"/>
  <c r="AC1010" i="3"/>
  <c r="AK1022" i="3"/>
  <c r="AK1046" i="3"/>
  <c r="AC1058" i="3"/>
  <c r="AK1082" i="3"/>
  <c r="AC984" i="3"/>
  <c r="AK991" i="3"/>
  <c r="AC1025" i="3"/>
  <c r="AC1050" i="3"/>
  <c r="AK1053" i="3"/>
  <c r="AM1053" i="3" s="1"/>
  <c r="AC1057" i="3"/>
  <c r="AC1061" i="3"/>
  <c r="AC1076" i="3"/>
  <c r="AC1099" i="3"/>
  <c r="V1044" i="3"/>
  <c r="AG1044" i="3" s="1"/>
  <c r="AK999" i="3"/>
  <c r="AK1028" i="3"/>
  <c r="AK1035" i="3"/>
  <c r="AM1035" i="3" s="1"/>
  <c r="AK1042" i="3"/>
  <c r="AK1095" i="3"/>
  <c r="V1043" i="3"/>
  <c r="AG1043" i="3" s="1"/>
  <c r="AC1014" i="3"/>
  <c r="AK1050" i="3"/>
  <c r="AM1050" i="3" s="1"/>
  <c r="AC1054" i="3"/>
  <c r="V1042" i="3"/>
  <c r="AG1042" i="3" s="1"/>
  <c r="AC989" i="3"/>
  <c r="AK992" i="3"/>
  <c r="AC1011" i="3"/>
  <c r="AK1088" i="3"/>
  <c r="AC1100" i="3"/>
  <c r="V1041" i="3"/>
  <c r="AG1041" i="3" s="1"/>
  <c r="AK1018" i="3"/>
  <c r="AK1073" i="3"/>
  <c r="V1039" i="3"/>
  <c r="Y1039" i="3" s="1"/>
  <c r="AK981" i="3"/>
  <c r="AC1001" i="3"/>
  <c r="AE1001" i="3" s="1"/>
  <c r="AK1004" i="3"/>
  <c r="AM1004" i="3" s="1"/>
  <c r="AC1015" i="3"/>
  <c r="AC1074" i="3"/>
  <c r="AC1097" i="3"/>
  <c r="AK1100" i="3"/>
  <c r="V1038" i="3"/>
  <c r="AG1038" i="3" s="1"/>
  <c r="AK1060" i="3"/>
  <c r="AK986" i="3"/>
  <c r="AC997" i="3"/>
  <c r="AE997" i="3" s="1"/>
  <c r="AC1036" i="3"/>
  <c r="V1026" i="3"/>
  <c r="AG1026" i="3" s="1"/>
  <c r="AK1031" i="3"/>
  <c r="AM1031" i="3" s="1"/>
  <c r="AK998" i="3"/>
  <c r="AM998" i="3" s="1"/>
  <c r="AC998" i="3"/>
  <c r="AK1094" i="3"/>
  <c r="AC1094" i="3"/>
  <c r="AC980" i="3"/>
  <c r="AE980" i="3" s="1"/>
  <c r="AK1068" i="3"/>
  <c r="AC1092" i="3"/>
  <c r="AK1084" i="3"/>
  <c r="AK1044" i="3"/>
  <c r="AM1044" i="3" s="1"/>
  <c r="AC1045" i="3"/>
  <c r="V1068" i="3"/>
  <c r="AG1068" i="3" s="1"/>
  <c r="AK1005" i="3"/>
  <c r="AM1005" i="3" s="1"/>
  <c r="AK1012" i="3"/>
  <c r="AM1012" i="3" s="1"/>
  <c r="AK988" i="3"/>
  <c r="AK1070" i="3"/>
  <c r="AC1082" i="3"/>
  <c r="AK1092" i="3"/>
  <c r="AC1104" i="3"/>
  <c r="V989" i="3"/>
  <c r="AG989" i="3" s="1"/>
  <c r="V1001" i="3"/>
  <c r="AG1001" i="3" s="1"/>
  <c r="V990" i="3"/>
  <c r="AG990" i="3" s="1"/>
  <c r="V1002" i="3"/>
  <c r="AG1002" i="3" s="1"/>
  <c r="V991" i="3"/>
  <c r="AG991" i="3" s="1"/>
  <c r="V1003" i="3"/>
  <c r="AG1003" i="3" s="1"/>
  <c r="V992" i="3"/>
  <c r="AG992" i="3" s="1"/>
  <c r="V1004" i="3"/>
  <c r="AG1004" i="3" s="1"/>
  <c r="V981" i="3"/>
  <c r="V993" i="3"/>
  <c r="AG993" i="3" s="1"/>
  <c r="V980" i="3"/>
  <c r="AG980" i="3" s="1"/>
  <c r="V982" i="3"/>
  <c r="V994" i="3"/>
  <c r="V983" i="3"/>
  <c r="AG983" i="3" s="1"/>
  <c r="V995" i="3"/>
  <c r="AG995" i="3" s="1"/>
  <c r="V984" i="3"/>
  <c r="AG984" i="3" s="1"/>
  <c r="V996" i="3"/>
  <c r="AG996" i="3" s="1"/>
  <c r="V985" i="3"/>
  <c r="AG985" i="3" s="1"/>
  <c r="V997" i="3"/>
  <c r="AG997" i="3" s="1"/>
  <c r="V986" i="3"/>
  <c r="AG986" i="3" s="1"/>
  <c r="V998" i="3"/>
  <c r="AG998" i="3" s="1"/>
  <c r="V987" i="3"/>
  <c r="AG987" i="3" s="1"/>
  <c r="V999" i="3"/>
  <c r="V1015" i="3"/>
  <c r="AG1015" i="3" s="1"/>
  <c r="V1027" i="3"/>
  <c r="AG1027" i="3" s="1"/>
  <c r="V1016" i="3"/>
  <c r="AG1016" i="3" s="1"/>
  <c r="V1028" i="3"/>
  <c r="AG1028" i="3" s="1"/>
  <c r="V1017" i="3"/>
  <c r="AG1017" i="3" s="1"/>
  <c r="V1029" i="3"/>
  <c r="AG1029" i="3" s="1"/>
  <c r="V1006" i="3"/>
  <c r="V1018" i="3"/>
  <c r="V1005" i="3"/>
  <c r="AG1005" i="3" s="1"/>
  <c r="V1007" i="3"/>
  <c r="AG1007" i="3" s="1"/>
  <c r="V1019" i="3"/>
  <c r="AG1019" i="3" s="1"/>
  <c r="V1008" i="3"/>
  <c r="AG1008" i="3" s="1"/>
  <c r="V1020" i="3"/>
  <c r="AG1020" i="3" s="1"/>
  <c r="V1009" i="3"/>
  <c r="AG1009" i="3" s="1"/>
  <c r="V1021" i="3"/>
  <c r="AG1021" i="3" s="1"/>
  <c r="V1010" i="3"/>
  <c r="V1022" i="3"/>
  <c r="V1011" i="3"/>
  <c r="V1023" i="3"/>
  <c r="AG1023" i="3" s="1"/>
  <c r="V1012" i="3"/>
  <c r="AG1012" i="3" s="1"/>
  <c r="V1024" i="3"/>
  <c r="AG1024" i="3" s="1"/>
  <c r="V1013" i="3"/>
  <c r="AG1013" i="3" s="1"/>
  <c r="V1025" i="3"/>
  <c r="AG1025" i="3" s="1"/>
  <c r="AK1017" i="3"/>
  <c r="AK1024" i="3"/>
  <c r="AG1082" i="3"/>
  <c r="Y1082" i="3"/>
  <c r="V1057" i="3"/>
  <c r="AG1057" i="3" s="1"/>
  <c r="V1069" i="3"/>
  <c r="AG1069" i="3" s="1"/>
  <c r="V1055" i="3"/>
  <c r="AG1055" i="3" s="1"/>
  <c r="V1058" i="3"/>
  <c r="V1070" i="3"/>
  <c r="AG1070" i="3" s="1"/>
  <c r="V1059" i="3"/>
  <c r="V1071" i="3"/>
  <c r="V1060" i="3"/>
  <c r="AG1060" i="3" s="1"/>
  <c r="V1072" i="3"/>
  <c r="AG1072" i="3" s="1"/>
  <c r="V1061" i="3"/>
  <c r="AG1061" i="3" s="1"/>
  <c r="V1073" i="3"/>
  <c r="AG1073" i="3" s="1"/>
  <c r="V1062" i="3"/>
  <c r="AG1062" i="3" s="1"/>
  <c r="V1074" i="3"/>
  <c r="AG1074" i="3" s="1"/>
  <c r="V1063" i="3"/>
  <c r="AG1063" i="3" s="1"/>
  <c r="V1075" i="3"/>
  <c r="AG1075" i="3" s="1"/>
  <c r="V1064" i="3"/>
  <c r="AG1064" i="3" s="1"/>
  <c r="V1076" i="3"/>
  <c r="AG1076" i="3" s="1"/>
  <c r="V1065" i="3"/>
  <c r="V1077" i="3"/>
  <c r="V1066" i="3"/>
  <c r="V1078" i="3"/>
  <c r="AG1078" i="3" s="1"/>
  <c r="V1067" i="3"/>
  <c r="AG1067" i="3" s="1"/>
  <c r="V1079" i="3"/>
  <c r="AG1079" i="3" s="1"/>
  <c r="AK982" i="3"/>
  <c r="V1000" i="3"/>
  <c r="AG1000" i="3" s="1"/>
  <c r="AK1032" i="3"/>
  <c r="AM1032" i="3" s="1"/>
  <c r="AC1032" i="3"/>
  <c r="V1083" i="3"/>
  <c r="AG1083" i="3" s="1"/>
  <c r="V1095" i="3"/>
  <c r="Y1095" i="3" s="1"/>
  <c r="V1084" i="3"/>
  <c r="AG1084" i="3" s="1"/>
  <c r="V1096" i="3"/>
  <c r="AG1096" i="3" s="1"/>
  <c r="V1085" i="3"/>
  <c r="AG1085" i="3" s="1"/>
  <c r="V1097" i="3"/>
  <c r="AG1097" i="3" s="1"/>
  <c r="AK1080" i="3"/>
  <c r="AM1080" i="3" s="1"/>
  <c r="V1086" i="3"/>
  <c r="AG1086" i="3" s="1"/>
  <c r="V1098" i="3"/>
  <c r="AG1098" i="3" s="1"/>
  <c r="AC1080" i="3"/>
  <c r="AE1080" i="3" s="1"/>
  <c r="V1087" i="3"/>
  <c r="AG1087" i="3" s="1"/>
  <c r="V1099" i="3"/>
  <c r="AG1099" i="3" s="1"/>
  <c r="V1088" i="3"/>
  <c r="AG1088" i="3" s="1"/>
  <c r="V1100" i="3"/>
  <c r="AG1100" i="3" s="1"/>
  <c r="V1089" i="3"/>
  <c r="AG1089" i="3" s="1"/>
  <c r="V1101" i="3"/>
  <c r="V1090" i="3"/>
  <c r="V1102" i="3"/>
  <c r="AG1102" i="3" s="1"/>
  <c r="V1091" i="3"/>
  <c r="AG1091" i="3" s="1"/>
  <c r="V1103" i="3"/>
  <c r="AG1103" i="3" s="1"/>
  <c r="V1092" i="3"/>
  <c r="AG1092" i="3" s="1"/>
  <c r="V1104" i="3"/>
  <c r="Y1104" i="3" s="1"/>
  <c r="V1081" i="3"/>
  <c r="AG1081" i="3" s="1"/>
  <c r="V1093" i="3"/>
  <c r="AG1093" i="3" s="1"/>
  <c r="V1080" i="3"/>
  <c r="AG1080" i="3" s="1"/>
  <c r="AK996" i="3"/>
  <c r="AM996" i="3" s="1"/>
  <c r="V988" i="3"/>
  <c r="AG988" i="3" s="1"/>
  <c r="Y1041" i="3"/>
  <c r="AK989" i="3"/>
  <c r="AC992" i="3"/>
  <c r="AE992" i="3" s="1"/>
  <c r="AC1004" i="3"/>
  <c r="AE1004" i="3" s="1"/>
  <c r="AC1018" i="3"/>
  <c r="AC1066" i="3"/>
  <c r="AC1071" i="3"/>
  <c r="AK1076" i="3"/>
  <c r="AK1081" i="3"/>
  <c r="AM1081" i="3" s="1"/>
  <c r="AC1084" i="3"/>
  <c r="AE1084" i="3" s="1"/>
  <c r="AC1091" i="3"/>
  <c r="AE1091" i="3" s="1"/>
  <c r="AK1103" i="3"/>
  <c r="V1052" i="3"/>
  <c r="AG1052" i="3" s="1"/>
  <c r="V1040" i="3"/>
  <c r="AG1040" i="3" s="1"/>
  <c r="AK980" i="3"/>
  <c r="AM980" i="3" s="1"/>
  <c r="AC1079" i="3"/>
  <c r="AC1089" i="3"/>
  <c r="AC983" i="3"/>
  <c r="AE983" i="3" s="1"/>
  <c r="AC995" i="3"/>
  <c r="AE995" i="3" s="1"/>
  <c r="AK1013" i="3"/>
  <c r="AK1061" i="3"/>
  <c r="AC1077" i="3"/>
  <c r="AE1077" i="3" s="1"/>
  <c r="AK1091" i="3"/>
  <c r="AM1091" i="3" s="1"/>
  <c r="AK997" i="3"/>
  <c r="AC981" i="3"/>
  <c r="AE981" i="3" s="1"/>
  <c r="AK985" i="3"/>
  <c r="AK987" i="3"/>
  <c r="AM987" i="3" s="1"/>
  <c r="AC1000" i="3"/>
  <c r="AE1000" i="3" s="1"/>
  <c r="AC1007" i="3"/>
  <c r="AC1030" i="3"/>
  <c r="AE1030" i="3" s="1"/>
  <c r="AC1047" i="3"/>
  <c r="AK1049" i="3"/>
  <c r="AM1049" i="3" s="1"/>
  <c r="AC1059" i="3"/>
  <c r="AC1072" i="3"/>
  <c r="AE1072" i="3" s="1"/>
  <c r="AK1079" i="3"/>
  <c r="V1049" i="3"/>
  <c r="AG1049" i="3" s="1"/>
  <c r="V1037" i="3"/>
  <c r="AG1037" i="3" s="1"/>
  <c r="AK983" i="3"/>
  <c r="AC988" i="3"/>
  <c r="AE988" i="3" s="1"/>
  <c r="AC993" i="3"/>
  <c r="AE993" i="3" s="1"/>
  <c r="AK995" i="3"/>
  <c r="AM995" i="3" s="1"/>
  <c r="AC1005" i="3"/>
  <c r="AE1005" i="3" s="1"/>
  <c r="AK1009" i="3"/>
  <c r="AK1011" i="3"/>
  <c r="AC1016" i="3"/>
  <c r="AC1042" i="3"/>
  <c r="AC1052" i="3"/>
  <c r="AK1064" i="3"/>
  <c r="AK1069" i="3"/>
  <c r="V1048" i="3"/>
  <c r="AG1048" i="3" s="1"/>
  <c r="V1036" i="3"/>
  <c r="AG1036" i="3" s="1"/>
  <c r="AK1007" i="3"/>
  <c r="Y1014" i="3"/>
  <c r="AN1014" i="3" s="1"/>
  <c r="AC1023" i="3"/>
  <c r="AE1023" i="3" s="1"/>
  <c r="AK1025" i="3"/>
  <c r="AK1027" i="3"/>
  <c r="AK1039" i="3"/>
  <c r="AM1039" i="3" s="1"/>
  <c r="AK1047" i="3"/>
  <c r="AM1047" i="3" s="1"/>
  <c r="AK1059" i="3"/>
  <c r="AC1067" i="3"/>
  <c r="AK1099" i="3"/>
  <c r="AM1099" i="3" s="1"/>
  <c r="V1047" i="3"/>
  <c r="V1035" i="3"/>
  <c r="AG1035" i="3" s="1"/>
  <c r="AC1019" i="3"/>
  <c r="AC1055" i="3"/>
  <c r="AE1055" i="3" s="1"/>
  <c r="AK1057" i="3"/>
  <c r="AC1060" i="3"/>
  <c r="AC1065" i="3"/>
  <c r="AE1065" i="3" s="1"/>
  <c r="AK1097" i="3"/>
  <c r="AM1097" i="3" s="1"/>
  <c r="Y984" i="3"/>
  <c r="AN984" i="3" s="1"/>
  <c r="AC1012" i="3"/>
  <c r="Y1008" i="3"/>
  <c r="AN1008" i="3" s="1"/>
  <c r="AC1017" i="3"/>
  <c r="AK1021" i="3"/>
  <c r="AK1023" i="3"/>
  <c r="AC1028" i="3"/>
  <c r="AC1035" i="3"/>
  <c r="AK1037" i="3"/>
  <c r="AM1037" i="3" s="1"/>
  <c r="AC1040" i="3"/>
  <c r="AC1048" i="3"/>
  <c r="AK1067" i="3"/>
  <c r="AK1087" i="3"/>
  <c r="AM1087" i="3" s="1"/>
  <c r="AC1090" i="3"/>
  <c r="AE1090" i="3" s="1"/>
  <c r="V1045" i="3"/>
  <c r="AG1045" i="3" s="1"/>
  <c r="AK1019" i="3"/>
  <c r="Y1033" i="3"/>
  <c r="AN1033" i="3" s="1"/>
  <c r="AC1043" i="3"/>
  <c r="AK1045" i="3"/>
  <c r="AM1045" i="3" s="1"/>
  <c r="AC1053" i="3"/>
  <c r="AK1055" i="3"/>
  <c r="AM1055" i="3" s="1"/>
  <c r="AK1085" i="3"/>
  <c r="AM1085" i="3" s="1"/>
  <c r="AC1093" i="3"/>
  <c r="AE1093" i="3" s="1"/>
  <c r="AC1024" i="3"/>
  <c r="AC1031" i="3"/>
  <c r="AC1029" i="3"/>
  <c r="AK1033" i="3"/>
  <c r="AM1033" i="3" s="1"/>
  <c r="AK1043" i="3"/>
  <c r="AM1043" i="3" s="1"/>
  <c r="Y1056" i="3"/>
  <c r="AN1056" i="3" s="1"/>
  <c r="AC1081" i="3"/>
  <c r="AK1093" i="3"/>
  <c r="AM1093" i="3" s="1"/>
  <c r="AC1096" i="3"/>
  <c r="AE1096" i="3" s="1"/>
  <c r="AC1103" i="3"/>
  <c r="AE1103" i="3" s="1"/>
  <c r="Y1075" i="3"/>
  <c r="AN1075" i="3" s="1"/>
  <c r="AG1039" i="3"/>
  <c r="AN1039" i="3" s="1"/>
  <c r="Y980" i="3"/>
  <c r="AN980" i="3" s="1"/>
  <c r="AM1048" i="3" l="1"/>
  <c r="AM1042" i="3"/>
  <c r="AM1046" i="3"/>
  <c r="AE1059" i="3"/>
  <c r="AE1060" i="3"/>
  <c r="AE1067" i="3"/>
  <c r="AM1064" i="3"/>
  <c r="AM997" i="3"/>
  <c r="AM1103" i="3"/>
  <c r="AE998" i="3"/>
  <c r="AE989" i="3"/>
  <c r="Y1042" i="3"/>
  <c r="AN1042" i="3" s="1"/>
  <c r="AM1011" i="3"/>
  <c r="AM1025" i="3"/>
  <c r="AM1009" i="3"/>
  <c r="AE1071" i="3"/>
  <c r="AE1066" i="3"/>
  <c r="AM982" i="3"/>
  <c r="AM1084" i="3"/>
  <c r="AM986" i="3"/>
  <c r="AM1018" i="3"/>
  <c r="AM1095" i="3"/>
  <c r="AM1001" i="3"/>
  <c r="AE990" i="3"/>
  <c r="AM994" i="3"/>
  <c r="AM1008" i="3"/>
  <c r="AM1010" i="3"/>
  <c r="AM1027" i="3"/>
  <c r="AM1057" i="3"/>
  <c r="AM1007" i="3"/>
  <c r="AM1013" i="3"/>
  <c r="AM1023" i="3"/>
  <c r="AM1021" i="3"/>
  <c r="AM983" i="3"/>
  <c r="AM985" i="3"/>
  <c r="AM1019" i="3"/>
  <c r="AM1094" i="3"/>
  <c r="AM992" i="3"/>
  <c r="AE1002" i="3"/>
  <c r="AE996" i="3"/>
  <c r="AM988" i="3"/>
  <c r="AE1015" i="3"/>
  <c r="AE1099" i="3"/>
  <c r="AM1022" i="3"/>
  <c r="AE985" i="3"/>
  <c r="AE1102" i="3"/>
  <c r="AM1029" i="3"/>
  <c r="AM1026" i="3"/>
  <c r="AE1069" i="3"/>
  <c r="AE1051" i="3"/>
  <c r="AM1002" i="3"/>
  <c r="AE1017" i="3"/>
  <c r="AM1069" i="3"/>
  <c r="AM1070" i="3"/>
  <c r="AE1074" i="3"/>
  <c r="AE1033" i="3"/>
  <c r="AE1008" i="3"/>
  <c r="AM1065" i="3"/>
  <c r="AE1101" i="3"/>
  <c r="AE1063" i="3"/>
  <c r="AM1014" i="3"/>
  <c r="AM1059" i="3"/>
  <c r="AE1076" i="3"/>
  <c r="AE1010" i="3"/>
  <c r="AE1083" i="3"/>
  <c r="AM993" i="3"/>
  <c r="AE1098" i="3"/>
  <c r="AM1104" i="3"/>
  <c r="AE1039" i="3"/>
  <c r="AM990" i="3"/>
  <c r="AM1079" i="3"/>
  <c r="Y1032" i="3"/>
  <c r="AN1032" i="3" s="1"/>
  <c r="AE1054" i="3"/>
  <c r="AE1061" i="3"/>
  <c r="AM1102" i="3"/>
  <c r="AM1066" i="3"/>
  <c r="AE1070" i="3"/>
  <c r="AM1056" i="3"/>
  <c r="AE1027" i="3"/>
  <c r="AE1029" i="3"/>
  <c r="AE1052" i="3"/>
  <c r="AE1042" i="3"/>
  <c r="AE1024" i="3"/>
  <c r="AE1016" i="3"/>
  <c r="AM1061" i="3"/>
  <c r="AE1032" i="3"/>
  <c r="AM981" i="3"/>
  <c r="AE1057" i="3"/>
  <c r="AE1095" i="3"/>
  <c r="AM1071" i="3"/>
  <c r="AE1013" i="3"/>
  <c r="AE1062" i="3"/>
  <c r="AE1056" i="3"/>
  <c r="AE1003" i="3"/>
  <c r="AE1012" i="3"/>
  <c r="AE1031" i="3"/>
  <c r="AM1067" i="3"/>
  <c r="AE1048" i="3"/>
  <c r="AM1076" i="3"/>
  <c r="AE1045" i="3"/>
  <c r="AE1036" i="3"/>
  <c r="AE1014" i="3"/>
  <c r="AM1083" i="3"/>
  <c r="AM1063" i="3"/>
  <c r="AE1006" i="3"/>
  <c r="AE1034" i="3"/>
  <c r="AE1086" i="3"/>
  <c r="AE1038" i="3"/>
  <c r="AE1041" i="3"/>
  <c r="AE991" i="3"/>
  <c r="AM1096" i="3"/>
  <c r="AE1040" i="3"/>
  <c r="AE1047" i="3"/>
  <c r="AM1073" i="3"/>
  <c r="AE1050" i="3"/>
  <c r="AM1075" i="3"/>
  <c r="AM1015" i="3"/>
  <c r="AE1078" i="3"/>
  <c r="AE1026" i="3"/>
  <c r="AE1009" i="3"/>
  <c r="AM1090" i="3"/>
  <c r="AM1072" i="3"/>
  <c r="AE1022" i="3"/>
  <c r="AM1074" i="3"/>
  <c r="AE1025" i="3"/>
  <c r="AE1053" i="3"/>
  <c r="AE1035" i="3"/>
  <c r="AE1007" i="3"/>
  <c r="AE1089" i="3"/>
  <c r="AE1018" i="3"/>
  <c r="AE1092" i="3"/>
  <c r="AM1060" i="3"/>
  <c r="AM991" i="3"/>
  <c r="AM1020" i="3"/>
  <c r="AE994" i="3"/>
  <c r="AE982" i="3"/>
  <c r="AM1054" i="3"/>
  <c r="AM1051" i="3"/>
  <c r="AM1006" i="3"/>
  <c r="AM1036" i="3"/>
  <c r="AE1085" i="3"/>
  <c r="AE1028" i="3"/>
  <c r="AE1019" i="3"/>
  <c r="AE1079" i="3"/>
  <c r="AM1024" i="3"/>
  <c r="AE1104" i="3"/>
  <c r="AM1068" i="3"/>
  <c r="AE1100" i="3"/>
  <c r="AE984" i="3"/>
  <c r="AM1098" i="3"/>
  <c r="AM1016" i="3"/>
  <c r="AM1086" i="3"/>
  <c r="AM1101" i="3"/>
  <c r="AM984" i="3"/>
  <c r="AE986" i="3"/>
  <c r="AM1003" i="3"/>
  <c r="AE1046" i="3"/>
  <c r="AM1000" i="3"/>
  <c r="AE1073" i="3"/>
  <c r="AE1081" i="3"/>
  <c r="AE1043" i="3"/>
  <c r="AM1017" i="3"/>
  <c r="AM1092" i="3"/>
  <c r="AM1100" i="3"/>
  <c r="AM1088" i="3"/>
  <c r="AM1028" i="3"/>
  <c r="AM1082" i="3"/>
  <c r="AE1064" i="3"/>
  <c r="AE1068" i="3"/>
  <c r="AM1078" i="3"/>
  <c r="AM1089" i="3"/>
  <c r="AM1062" i="3"/>
  <c r="AE1088" i="3"/>
  <c r="AE1087" i="3"/>
  <c r="AE1044" i="3"/>
  <c r="AE1021" i="3"/>
  <c r="AE1049" i="3"/>
  <c r="AM989" i="3"/>
  <c r="AE1082" i="3"/>
  <c r="AE1094" i="3"/>
  <c r="AE1097" i="3"/>
  <c r="AE1011" i="3"/>
  <c r="AM999" i="3"/>
  <c r="AE1058" i="3"/>
  <c r="AE999" i="3"/>
  <c r="AE1020" i="3"/>
  <c r="AM1077" i="3"/>
  <c r="AM1058" i="3"/>
  <c r="AE1075" i="3"/>
  <c r="AM1038" i="3"/>
  <c r="AE1037" i="3"/>
  <c r="Y1060" i="3"/>
  <c r="AN1060" i="3" s="1"/>
  <c r="Y1019" i="3"/>
  <c r="AN1019" i="3" s="1"/>
  <c r="Y1002" i="3"/>
  <c r="AN1002" i="3" s="1"/>
  <c r="Y1064" i="3"/>
  <c r="AN1064" i="3" s="1"/>
  <c r="Y985" i="3"/>
  <c r="AN985" i="3" s="1"/>
  <c r="Y1080" i="3"/>
  <c r="AN1080" i="3" s="1"/>
  <c r="Y1055" i="3"/>
  <c r="AN1055" i="3" s="1"/>
  <c r="Y1013" i="3"/>
  <c r="AN1013" i="3" s="1"/>
  <c r="Y1070" i="3"/>
  <c r="AN1070" i="3" s="1"/>
  <c r="Y1050" i="3"/>
  <c r="AN1050" i="3" s="1"/>
  <c r="Y1083" i="3"/>
  <c r="AN1083" i="3" s="1"/>
  <c r="Y997" i="3"/>
  <c r="AN997" i="3" s="1"/>
  <c r="AG1104" i="3"/>
  <c r="AN1104" i="3" s="1"/>
  <c r="Y1017" i="3"/>
  <c r="AN1017" i="3" s="1"/>
  <c r="Y1094" i="3"/>
  <c r="AN1094" i="3" s="1"/>
  <c r="Y1000" i="3"/>
  <c r="AN1000" i="3" s="1"/>
  <c r="Y992" i="3"/>
  <c r="AN992" i="3" s="1"/>
  <c r="Y1085" i="3"/>
  <c r="AN1085" i="3" s="1"/>
  <c r="Y1072" i="3"/>
  <c r="AN1072" i="3" s="1"/>
  <c r="Y1061" i="3"/>
  <c r="AN1061" i="3" s="1"/>
  <c r="Y993" i="3"/>
  <c r="AN993" i="3" s="1"/>
  <c r="AN1041" i="3"/>
  <c r="Y1038" i="3"/>
  <c r="AN1038" i="3" s="1"/>
  <c r="Y1026" i="3"/>
  <c r="AN1026" i="3" s="1"/>
  <c r="Y1021" i="3"/>
  <c r="AN1021" i="3" s="1"/>
  <c r="Y1093" i="3"/>
  <c r="AN1093" i="3" s="1"/>
  <c r="Y1007" i="3"/>
  <c r="AN1007" i="3" s="1"/>
  <c r="Y987" i="3"/>
  <c r="AN987" i="3" s="1"/>
  <c r="Y1043" i="3"/>
  <c r="AN1043" i="3" s="1"/>
  <c r="Y1040" i="3"/>
  <c r="AN1040" i="3" s="1"/>
  <c r="Y1052" i="3"/>
  <c r="AN1052" i="3" s="1"/>
  <c r="Y1036" i="3"/>
  <c r="AN1036" i="3" s="1"/>
  <c r="AN1053" i="3"/>
  <c r="Y1078" i="3"/>
  <c r="AN1078" i="3" s="1"/>
  <c r="Y1031" i="3"/>
  <c r="AN1031" i="3" s="1"/>
  <c r="Y1046" i="3"/>
  <c r="AN1046" i="3" s="1"/>
  <c r="Y1067" i="3"/>
  <c r="AN1067" i="3" s="1"/>
  <c r="Y1089" i="3"/>
  <c r="AN1089" i="3" s="1"/>
  <c r="Y989" i="3"/>
  <c r="AN989" i="3" s="1"/>
  <c r="Y1003" i="3"/>
  <c r="AN1003" i="3" s="1"/>
  <c r="Y988" i="3"/>
  <c r="AN988" i="3" s="1"/>
  <c r="Y1079" i="3"/>
  <c r="AN1079" i="3" s="1"/>
  <c r="Y1102" i="3"/>
  <c r="AN1102" i="3" s="1"/>
  <c r="Y1087" i="3"/>
  <c r="AN1087" i="3" s="1"/>
  <c r="Y1025" i="3"/>
  <c r="AN1025" i="3" s="1"/>
  <c r="Y1086" i="3"/>
  <c r="AN1086" i="3" s="1"/>
  <c r="Y1049" i="3"/>
  <c r="AN1049" i="3" s="1"/>
  <c r="AG1095" i="3"/>
  <c r="AN1095" i="3" s="1"/>
  <c r="Y1044" i="3"/>
  <c r="AN1044" i="3" s="1"/>
  <c r="Y1024" i="3"/>
  <c r="AN1024" i="3" s="1"/>
  <c r="Y995" i="3"/>
  <c r="AN995" i="3" s="1"/>
  <c r="AG1054" i="3"/>
  <c r="Y1054" i="3"/>
  <c r="Y1028" i="3"/>
  <c r="AN1028" i="3" s="1"/>
  <c r="Y1035" i="3"/>
  <c r="AN1035" i="3" s="1"/>
  <c r="Y1045" i="3"/>
  <c r="AN1045" i="3" s="1"/>
  <c r="Y1051" i="3"/>
  <c r="AN1051" i="3" s="1"/>
  <c r="Y1034" i="3"/>
  <c r="AG1034" i="3"/>
  <c r="Y1088" i="3"/>
  <c r="AN1088" i="3" s="1"/>
  <c r="Y996" i="3"/>
  <c r="AN996" i="3" s="1"/>
  <c r="Y1100" i="3"/>
  <c r="AN1100" i="3" s="1"/>
  <c r="Y1068" i="3"/>
  <c r="AN1068" i="3" s="1"/>
  <c r="Y1091" i="3"/>
  <c r="AN1091" i="3" s="1"/>
  <c r="AG1030" i="3"/>
  <c r="Y1030" i="3"/>
  <c r="Y990" i="3"/>
  <c r="AN990" i="3" s="1"/>
  <c r="Y1073" i="3"/>
  <c r="AN1073" i="3" s="1"/>
  <c r="Y1069" i="3"/>
  <c r="AN1069" i="3" s="1"/>
  <c r="AN1082" i="3"/>
  <c r="AG982" i="3"/>
  <c r="Y982" i="3"/>
  <c r="Y1092" i="3"/>
  <c r="AN1092" i="3" s="1"/>
  <c r="Y1020" i="3"/>
  <c r="AN1020" i="3" s="1"/>
  <c r="Y1009" i="3"/>
  <c r="AN1009" i="3" s="1"/>
  <c r="Y1081" i="3"/>
  <c r="AN1081" i="3" s="1"/>
  <c r="Y1098" i="3"/>
  <c r="AN1098" i="3" s="1"/>
  <c r="Y1099" i="3"/>
  <c r="AN1099" i="3" s="1"/>
  <c r="Y1084" i="3"/>
  <c r="AN1084" i="3" s="1"/>
  <c r="Y1063" i="3"/>
  <c r="AN1063" i="3" s="1"/>
  <c r="Y1096" i="3"/>
  <c r="AN1096" i="3" s="1"/>
  <c r="Y1023" i="3"/>
  <c r="AN1023" i="3" s="1"/>
  <c r="Y1005" i="3"/>
  <c r="AN1005" i="3" s="1"/>
  <c r="AG1066" i="3"/>
  <c r="Y1066" i="3"/>
  <c r="AG981" i="3"/>
  <c r="Y981" i="3"/>
  <c r="AG1018" i="3"/>
  <c r="Y1018" i="3"/>
  <c r="Y1037" i="3"/>
  <c r="AN1037" i="3" s="1"/>
  <c r="AG1065" i="3"/>
  <c r="Y1065" i="3"/>
  <c r="Y1059" i="3"/>
  <c r="AG1059" i="3"/>
  <c r="Y1006" i="3"/>
  <c r="AG1006" i="3"/>
  <c r="AG1071" i="3"/>
  <c r="Y1071" i="3"/>
  <c r="Y1057" i="3"/>
  <c r="AN1057" i="3" s="1"/>
  <c r="Y1016" i="3"/>
  <c r="AN1016" i="3" s="1"/>
  <c r="Y983" i="3"/>
  <c r="AN983" i="3" s="1"/>
  <c r="Y1058" i="3"/>
  <c r="AG1058" i="3"/>
  <c r="Y1022" i="3"/>
  <c r="AG1022" i="3"/>
  <c r="Y991" i="3"/>
  <c r="AN991" i="3" s="1"/>
  <c r="AG1077" i="3"/>
  <c r="Y1077" i="3"/>
  <c r="Y1011" i="3"/>
  <c r="AG1011" i="3"/>
  <c r="Y1004" i="3"/>
  <c r="AN1004" i="3" s="1"/>
  <c r="Y1029" i="3"/>
  <c r="AN1029" i="3" s="1"/>
  <c r="Y1103" i="3"/>
  <c r="AN1103" i="3" s="1"/>
  <c r="Y1012" i="3"/>
  <c r="AN1012" i="3" s="1"/>
  <c r="Y1047" i="3"/>
  <c r="AG1047" i="3"/>
  <c r="Y1074" i="3"/>
  <c r="AN1074" i="3" s="1"/>
  <c r="AG1010" i="3"/>
  <c r="Y1010" i="3"/>
  <c r="Y998" i="3"/>
  <c r="AN998" i="3" s="1"/>
  <c r="Y1076" i="3"/>
  <c r="AN1076" i="3" s="1"/>
  <c r="AG1090" i="3"/>
  <c r="Y1090" i="3"/>
  <c r="Y1027" i="3"/>
  <c r="AN1027" i="3" s="1"/>
  <c r="Y1101" i="3"/>
  <c r="AG1101" i="3"/>
  <c r="Y994" i="3"/>
  <c r="AG994" i="3"/>
  <c r="Y1097" i="3"/>
  <c r="AN1097" i="3" s="1"/>
  <c r="Y1001" i="3"/>
  <c r="AN1001" i="3" s="1"/>
  <c r="Y1048" i="3"/>
  <c r="AN1048" i="3" s="1"/>
  <c r="Y1062" i="3"/>
  <c r="AN1062" i="3" s="1"/>
  <c r="Y986" i="3"/>
  <c r="AN986" i="3" s="1"/>
  <c r="Y999" i="3"/>
  <c r="AG999" i="3"/>
  <c r="Y1015" i="3"/>
  <c r="AN1015" i="3" s="1"/>
  <c r="AN1030" i="3" l="1"/>
  <c r="AN994" i="3"/>
  <c r="AN1022" i="3"/>
  <c r="AN1011" i="3"/>
  <c r="AN1006" i="3"/>
  <c r="AN1054" i="3"/>
  <c r="AN1058" i="3"/>
  <c r="AN1059" i="3"/>
  <c r="AN999" i="3"/>
  <c r="AN1065" i="3"/>
  <c r="AN1034" i="3"/>
  <c r="AN1090" i="3"/>
  <c r="AN981" i="3"/>
  <c r="AN982" i="3"/>
  <c r="AN1101" i="3"/>
  <c r="AN1071" i="3"/>
  <c r="AN1018" i="3"/>
  <c r="AN1010" i="3"/>
  <c r="AN1066" i="3"/>
  <c r="AN1077" i="3"/>
  <c r="AN1047" i="3"/>
  <c r="AJ865" i="3"/>
  <c r="AG865" i="3"/>
  <c r="AB865" i="3"/>
  <c r="Y865" i="3"/>
  <c r="AJ864" i="3"/>
  <c r="AG864" i="3"/>
  <c r="AB864" i="3"/>
  <c r="Y864" i="3"/>
  <c r="AJ863" i="3"/>
  <c r="AG863" i="3"/>
  <c r="AB863" i="3"/>
  <c r="Y863" i="3"/>
  <c r="AJ862" i="3"/>
  <c r="AG862" i="3"/>
  <c r="AB862" i="3"/>
  <c r="Y862" i="3"/>
  <c r="AJ861" i="3"/>
  <c r="AG861" i="3"/>
  <c r="AB861" i="3"/>
  <c r="Y861" i="3"/>
  <c r="AJ860" i="3"/>
  <c r="AG860" i="3"/>
  <c r="AB860" i="3"/>
  <c r="Y860" i="3"/>
  <c r="AJ859" i="3"/>
  <c r="AG859" i="3"/>
  <c r="AB859" i="3"/>
  <c r="Y859" i="3"/>
  <c r="AJ858" i="3"/>
  <c r="AG858" i="3"/>
  <c r="AB858" i="3"/>
  <c r="Y858" i="3"/>
  <c r="AJ857" i="3"/>
  <c r="AG857" i="3"/>
  <c r="AB857" i="3"/>
  <c r="Y857" i="3"/>
  <c r="AJ856" i="3"/>
  <c r="AG856" i="3"/>
  <c r="AB856" i="3"/>
  <c r="Y856" i="3"/>
  <c r="AJ855" i="3"/>
  <c r="AG855" i="3"/>
  <c r="AB855" i="3"/>
  <c r="Y855" i="3"/>
  <c r="AJ854" i="3"/>
  <c r="AG854" i="3"/>
  <c r="AB854" i="3"/>
  <c r="Y854" i="3"/>
  <c r="AJ853" i="3"/>
  <c r="AG853" i="3"/>
  <c r="AB853" i="3"/>
  <c r="Y853" i="3"/>
  <c r="AJ852" i="3"/>
  <c r="AG852" i="3"/>
  <c r="AB852" i="3"/>
  <c r="Y852" i="3"/>
  <c r="AJ851" i="3"/>
  <c r="AG851" i="3"/>
  <c r="AB851" i="3"/>
  <c r="Y851" i="3"/>
  <c r="AJ850" i="3"/>
  <c r="AG850" i="3"/>
  <c r="AB850" i="3"/>
  <c r="Y850" i="3"/>
  <c r="AJ849" i="3"/>
  <c r="AG849" i="3"/>
  <c r="AB849" i="3"/>
  <c r="Y849" i="3"/>
  <c r="AJ848" i="3"/>
  <c r="AG848" i="3"/>
  <c r="AB848" i="3"/>
  <c r="Y848" i="3"/>
  <c r="AJ847" i="3"/>
  <c r="AG847" i="3"/>
  <c r="AB847" i="3"/>
  <c r="Y847" i="3"/>
  <c r="AJ846" i="3"/>
  <c r="AG846" i="3"/>
  <c r="AB846" i="3"/>
  <c r="Y846" i="3"/>
  <c r="AJ845" i="3"/>
  <c r="AG845" i="3"/>
  <c r="AB845" i="3"/>
  <c r="Y845" i="3"/>
  <c r="AJ844" i="3"/>
  <c r="AG844" i="3"/>
  <c r="AB844" i="3"/>
  <c r="Y844" i="3"/>
  <c r="AJ843" i="3"/>
  <c r="AG843" i="3"/>
  <c r="AB843" i="3"/>
  <c r="Y843" i="3"/>
  <c r="AJ842" i="3"/>
  <c r="AG842" i="3"/>
  <c r="AB842" i="3"/>
  <c r="Y842" i="3"/>
  <c r="AJ841" i="3"/>
  <c r="AG841" i="3"/>
  <c r="AB841" i="3"/>
  <c r="Y841" i="3"/>
  <c r="AJ840" i="3"/>
  <c r="AG840" i="3"/>
  <c r="AB840" i="3"/>
  <c r="Y840" i="3"/>
  <c r="AJ839" i="3"/>
  <c r="AG839" i="3"/>
  <c r="AB839" i="3"/>
  <c r="Y839" i="3"/>
  <c r="AJ838" i="3"/>
  <c r="AG838" i="3"/>
  <c r="AB838" i="3"/>
  <c r="Y838" i="3"/>
  <c r="AJ837" i="3"/>
  <c r="AG837" i="3"/>
  <c r="AB837" i="3"/>
  <c r="Y837" i="3"/>
  <c r="AJ836" i="3"/>
  <c r="AG836" i="3"/>
  <c r="AB836" i="3"/>
  <c r="Y836" i="3"/>
  <c r="AJ835" i="3"/>
  <c r="AG835" i="3"/>
  <c r="AB835" i="3"/>
  <c r="Y835" i="3"/>
  <c r="AJ834" i="3"/>
  <c r="AG834" i="3"/>
  <c r="AB834" i="3"/>
  <c r="Y834" i="3"/>
  <c r="AJ833" i="3"/>
  <c r="AG833" i="3"/>
  <c r="AB833" i="3"/>
  <c r="Y833" i="3"/>
  <c r="AJ832" i="3"/>
  <c r="AG832" i="3"/>
  <c r="AB832" i="3"/>
  <c r="Y832" i="3"/>
  <c r="AJ831" i="3"/>
  <c r="AG831" i="3"/>
  <c r="AB831" i="3"/>
  <c r="Y831" i="3"/>
  <c r="AJ830" i="3"/>
  <c r="AG830" i="3"/>
  <c r="AB830" i="3"/>
  <c r="Y830" i="3"/>
  <c r="AJ829" i="3"/>
  <c r="AG829" i="3"/>
  <c r="AB829" i="3"/>
  <c r="Y829" i="3"/>
  <c r="AJ828" i="3"/>
  <c r="AG828" i="3"/>
  <c r="AB828" i="3"/>
  <c r="Y828" i="3"/>
  <c r="AJ827" i="3"/>
  <c r="AG827" i="3"/>
  <c r="AB827" i="3"/>
  <c r="Y827" i="3"/>
  <c r="AJ826" i="3"/>
  <c r="AG826" i="3"/>
  <c r="AB826" i="3"/>
  <c r="Y826" i="3"/>
  <c r="AJ825" i="3"/>
  <c r="AG825" i="3"/>
  <c r="AB825" i="3"/>
  <c r="Y825" i="3"/>
  <c r="AJ824" i="3"/>
  <c r="AG824" i="3"/>
  <c r="AB824" i="3"/>
  <c r="Y824" i="3"/>
  <c r="AJ823" i="3"/>
  <c r="AG823" i="3"/>
  <c r="AB823" i="3"/>
  <c r="Y823" i="3"/>
  <c r="AJ822" i="3"/>
  <c r="AG822" i="3"/>
  <c r="AB822" i="3"/>
  <c r="Y822" i="3"/>
  <c r="AJ821" i="3"/>
  <c r="AG821" i="3"/>
  <c r="AB821" i="3"/>
  <c r="Y821" i="3"/>
  <c r="AN821" i="3" s="1"/>
  <c r="AJ820" i="3"/>
  <c r="AG820" i="3"/>
  <c r="AB820" i="3"/>
  <c r="Y820" i="3"/>
  <c r="AJ819" i="3"/>
  <c r="AG819" i="3"/>
  <c r="AB819" i="3"/>
  <c r="Y819" i="3"/>
  <c r="AJ818" i="3"/>
  <c r="AG818" i="3"/>
  <c r="AB818" i="3"/>
  <c r="Y818" i="3"/>
  <c r="AJ817" i="3"/>
  <c r="AG817" i="3"/>
  <c r="AB817" i="3"/>
  <c r="Y817" i="3"/>
  <c r="AJ816" i="3"/>
  <c r="AG816" i="3"/>
  <c r="AB816" i="3"/>
  <c r="Y816" i="3"/>
  <c r="AJ815" i="3"/>
  <c r="AG815" i="3"/>
  <c r="AB815" i="3"/>
  <c r="Y815" i="3"/>
  <c r="AN815" i="3" s="1"/>
  <c r="AJ814" i="3"/>
  <c r="AG814" i="3"/>
  <c r="AB814" i="3"/>
  <c r="Y814" i="3"/>
  <c r="AJ813" i="3"/>
  <c r="AG813" i="3"/>
  <c r="AB813" i="3"/>
  <c r="Y813" i="3"/>
  <c r="AJ812" i="3"/>
  <c r="AG812" i="3"/>
  <c r="AB812" i="3"/>
  <c r="Y812" i="3"/>
  <c r="AJ811" i="3"/>
  <c r="AG811" i="3"/>
  <c r="AB811" i="3"/>
  <c r="Y811" i="3"/>
  <c r="AJ810" i="3"/>
  <c r="AG810" i="3"/>
  <c r="AB810" i="3"/>
  <c r="Y810" i="3"/>
  <c r="AJ809" i="3"/>
  <c r="AG809" i="3"/>
  <c r="AB809" i="3"/>
  <c r="Y809" i="3"/>
  <c r="AJ808" i="3"/>
  <c r="AG808" i="3"/>
  <c r="AB808" i="3"/>
  <c r="Y808" i="3"/>
  <c r="AJ807" i="3"/>
  <c r="AG807" i="3"/>
  <c r="AB807" i="3"/>
  <c r="Y807" i="3"/>
  <c r="AJ806" i="3"/>
  <c r="AG806" i="3"/>
  <c r="AB806" i="3"/>
  <c r="Y806" i="3"/>
  <c r="AJ805" i="3"/>
  <c r="AG805" i="3"/>
  <c r="AB805" i="3"/>
  <c r="Y805" i="3"/>
  <c r="AJ804" i="3"/>
  <c r="AG804" i="3"/>
  <c r="AB804" i="3"/>
  <c r="Y804" i="3"/>
  <c r="AJ803" i="3"/>
  <c r="AG803" i="3"/>
  <c r="AB803" i="3"/>
  <c r="Y803" i="3"/>
  <c r="AJ802" i="3"/>
  <c r="AG802" i="3"/>
  <c r="AB802" i="3"/>
  <c r="Y802" i="3"/>
  <c r="AJ801" i="3"/>
  <c r="AG801" i="3"/>
  <c r="AB801" i="3"/>
  <c r="Y801" i="3"/>
  <c r="AJ800" i="3"/>
  <c r="AG800" i="3"/>
  <c r="AB800" i="3"/>
  <c r="Y800" i="3"/>
  <c r="AJ799" i="3"/>
  <c r="AG799" i="3"/>
  <c r="AB799" i="3"/>
  <c r="Y799" i="3"/>
  <c r="AJ798" i="3"/>
  <c r="AG798" i="3"/>
  <c r="AB798" i="3"/>
  <c r="Y798" i="3"/>
  <c r="AJ797" i="3"/>
  <c r="AG797" i="3"/>
  <c r="AB797" i="3"/>
  <c r="Y797" i="3"/>
  <c r="AJ796" i="3"/>
  <c r="AG796" i="3"/>
  <c r="AB796" i="3"/>
  <c r="Y796" i="3"/>
  <c r="AJ795" i="3"/>
  <c r="AG795" i="3"/>
  <c r="AB795" i="3"/>
  <c r="Y795" i="3"/>
  <c r="AJ794" i="3"/>
  <c r="AG794" i="3"/>
  <c r="AB794" i="3"/>
  <c r="Y794" i="3"/>
  <c r="AJ793" i="3"/>
  <c r="AG793" i="3"/>
  <c r="AB793" i="3"/>
  <c r="Y793" i="3"/>
  <c r="AJ792" i="3"/>
  <c r="AG792" i="3"/>
  <c r="AB792" i="3"/>
  <c r="Y792" i="3"/>
  <c r="AJ791" i="3"/>
  <c r="AG791" i="3"/>
  <c r="AB791" i="3"/>
  <c r="Y791" i="3"/>
  <c r="AJ790" i="3"/>
  <c r="AG790" i="3"/>
  <c r="AB790" i="3"/>
  <c r="Y790" i="3"/>
  <c r="AJ789" i="3"/>
  <c r="AG789" i="3"/>
  <c r="AB789" i="3"/>
  <c r="Y789" i="3"/>
  <c r="AJ788" i="3"/>
  <c r="AG788" i="3"/>
  <c r="AB788" i="3"/>
  <c r="Y788" i="3"/>
  <c r="AJ787" i="3"/>
  <c r="AG787" i="3"/>
  <c r="AB787" i="3"/>
  <c r="Y787" i="3"/>
  <c r="AJ786" i="3"/>
  <c r="AG786" i="3"/>
  <c r="AB786" i="3"/>
  <c r="Y786" i="3"/>
  <c r="AJ785" i="3"/>
  <c r="AG785" i="3"/>
  <c r="AB785" i="3"/>
  <c r="Y785" i="3"/>
  <c r="AJ784" i="3"/>
  <c r="AG784" i="3"/>
  <c r="AB784" i="3"/>
  <c r="Y784" i="3"/>
  <c r="AJ783" i="3"/>
  <c r="AG783" i="3"/>
  <c r="AB783" i="3"/>
  <c r="Y783" i="3"/>
  <c r="AJ782" i="3"/>
  <c r="AL782" i="3" s="1"/>
  <c r="AG782" i="3"/>
  <c r="AB782" i="3"/>
  <c r="AD782" i="3" s="1"/>
  <c r="Y782" i="3"/>
  <c r="AJ781" i="3"/>
  <c r="AL781" i="3" s="1"/>
  <c r="AG781" i="3"/>
  <c r="AB781" i="3"/>
  <c r="AD781" i="3" s="1"/>
  <c r="Y781" i="3"/>
  <c r="AJ780" i="3"/>
  <c r="AL780" i="3" s="1"/>
  <c r="AG780" i="3"/>
  <c r="AB780" i="3"/>
  <c r="AD780" i="3" s="1"/>
  <c r="Y780" i="3"/>
  <c r="AJ779" i="3"/>
  <c r="AL779" i="3" s="1"/>
  <c r="AG779" i="3"/>
  <c r="AB779" i="3"/>
  <c r="AD779" i="3" s="1"/>
  <c r="Y779" i="3"/>
  <c r="AJ778" i="3"/>
  <c r="AL778" i="3" s="1"/>
  <c r="AG778" i="3"/>
  <c r="AB778" i="3"/>
  <c r="AD778" i="3" s="1"/>
  <c r="Y778" i="3"/>
  <c r="AJ777" i="3"/>
  <c r="AL777" i="3" s="1"/>
  <c r="AG777" i="3"/>
  <c r="AB777" i="3"/>
  <c r="AD777" i="3" s="1"/>
  <c r="Y777" i="3"/>
  <c r="AJ776" i="3"/>
  <c r="AL776" i="3" s="1"/>
  <c r="AG776" i="3"/>
  <c r="AB776" i="3"/>
  <c r="AD776" i="3" s="1"/>
  <c r="Y776" i="3"/>
  <c r="AJ775" i="3"/>
  <c r="AL775" i="3" s="1"/>
  <c r="AG775" i="3"/>
  <c r="AB775" i="3"/>
  <c r="AD775" i="3" s="1"/>
  <c r="Y775" i="3"/>
  <c r="AJ774" i="3"/>
  <c r="AL774" i="3" s="1"/>
  <c r="AG774" i="3"/>
  <c r="AB774" i="3"/>
  <c r="AD774" i="3" s="1"/>
  <c r="Y774" i="3"/>
  <c r="AJ773" i="3"/>
  <c r="AL773" i="3" s="1"/>
  <c r="AG773" i="3"/>
  <c r="AB773" i="3"/>
  <c r="AD773" i="3" s="1"/>
  <c r="Y773" i="3"/>
  <c r="AJ772" i="3"/>
  <c r="AL772" i="3" s="1"/>
  <c r="AG772" i="3"/>
  <c r="AN772" i="3" s="1"/>
  <c r="AB772" i="3"/>
  <c r="AD772" i="3" s="1"/>
  <c r="Y772" i="3"/>
  <c r="AJ771" i="3"/>
  <c r="AL771" i="3" s="1"/>
  <c r="AG771" i="3"/>
  <c r="AB771" i="3"/>
  <c r="AD771" i="3" s="1"/>
  <c r="Y771" i="3"/>
  <c r="AJ770" i="3"/>
  <c r="AL770" i="3" s="1"/>
  <c r="AG770" i="3"/>
  <c r="AB770" i="3"/>
  <c r="AD770" i="3" s="1"/>
  <c r="Y770" i="3"/>
  <c r="AJ769" i="3"/>
  <c r="AL769" i="3" s="1"/>
  <c r="AG769" i="3"/>
  <c r="AB769" i="3"/>
  <c r="AD769" i="3" s="1"/>
  <c r="Y769" i="3"/>
  <c r="AJ768" i="3"/>
  <c r="AL768" i="3" s="1"/>
  <c r="AG768" i="3"/>
  <c r="AB768" i="3"/>
  <c r="AD768" i="3" s="1"/>
  <c r="Y768" i="3"/>
  <c r="AJ767" i="3"/>
  <c r="AL767" i="3" s="1"/>
  <c r="AG767" i="3"/>
  <c r="AB767" i="3"/>
  <c r="AD767" i="3" s="1"/>
  <c r="Y767" i="3"/>
  <c r="AJ766" i="3"/>
  <c r="AL766" i="3" s="1"/>
  <c r="AG766" i="3"/>
  <c r="AB766" i="3"/>
  <c r="AD766" i="3" s="1"/>
  <c r="Y766" i="3"/>
  <c r="AJ765" i="3"/>
  <c r="AL765" i="3" s="1"/>
  <c r="AG765" i="3"/>
  <c r="AB765" i="3"/>
  <c r="AD765" i="3" s="1"/>
  <c r="Y765" i="3"/>
  <c r="AJ764" i="3"/>
  <c r="AL764" i="3" s="1"/>
  <c r="AG764" i="3"/>
  <c r="AB764" i="3"/>
  <c r="AD764" i="3" s="1"/>
  <c r="Y764" i="3"/>
  <c r="AJ763" i="3"/>
  <c r="AL763" i="3" s="1"/>
  <c r="AG763" i="3"/>
  <c r="AB763" i="3"/>
  <c r="AD763" i="3" s="1"/>
  <c r="Y763" i="3"/>
  <c r="AJ762" i="3"/>
  <c r="AL762" i="3" s="1"/>
  <c r="AG762" i="3"/>
  <c r="AB762" i="3"/>
  <c r="AD762" i="3" s="1"/>
  <c r="Y762" i="3"/>
  <c r="AJ761" i="3"/>
  <c r="AL761" i="3" s="1"/>
  <c r="AG761" i="3"/>
  <c r="AB761" i="3"/>
  <c r="AD761" i="3" s="1"/>
  <c r="Y761" i="3"/>
  <c r="AJ760" i="3"/>
  <c r="AL760" i="3" s="1"/>
  <c r="AG760" i="3"/>
  <c r="AB760" i="3"/>
  <c r="AD760" i="3" s="1"/>
  <c r="Y760" i="3"/>
  <c r="AJ759" i="3"/>
  <c r="AL759" i="3" s="1"/>
  <c r="AG759" i="3"/>
  <c r="AB759" i="3"/>
  <c r="AD759" i="3" s="1"/>
  <c r="Y759" i="3"/>
  <c r="AJ758" i="3"/>
  <c r="AL758" i="3" s="1"/>
  <c r="AG758" i="3"/>
  <c r="AB758" i="3"/>
  <c r="AD758" i="3" s="1"/>
  <c r="Y758" i="3"/>
  <c r="AJ757" i="3"/>
  <c r="AL757" i="3" s="1"/>
  <c r="AG757" i="3"/>
  <c r="AB757" i="3"/>
  <c r="AD757" i="3" s="1"/>
  <c r="Y757" i="3"/>
  <c r="AJ756" i="3"/>
  <c r="AL756" i="3" s="1"/>
  <c r="AG756" i="3"/>
  <c r="AB756" i="3"/>
  <c r="AD756" i="3" s="1"/>
  <c r="Y756" i="3"/>
  <c r="AJ755" i="3"/>
  <c r="AL755" i="3" s="1"/>
  <c r="AG755" i="3"/>
  <c r="AB755" i="3"/>
  <c r="AD755" i="3" s="1"/>
  <c r="Y755" i="3"/>
  <c r="AJ754" i="3"/>
  <c r="AL754" i="3" s="1"/>
  <c r="AG754" i="3"/>
  <c r="AB754" i="3"/>
  <c r="AD754" i="3" s="1"/>
  <c r="Y754" i="3"/>
  <c r="AJ753" i="3"/>
  <c r="AL753" i="3" s="1"/>
  <c r="AG753" i="3"/>
  <c r="AB753" i="3"/>
  <c r="AD753" i="3" s="1"/>
  <c r="Y753" i="3"/>
  <c r="AJ752" i="3"/>
  <c r="AL752" i="3" s="1"/>
  <c r="AG752" i="3"/>
  <c r="AB752" i="3"/>
  <c r="AD752" i="3" s="1"/>
  <c r="Y752" i="3"/>
  <c r="AJ751" i="3"/>
  <c r="AL751" i="3" s="1"/>
  <c r="AG751" i="3"/>
  <c r="AB751" i="3"/>
  <c r="AD751" i="3" s="1"/>
  <c r="Y751" i="3"/>
  <c r="AJ750" i="3"/>
  <c r="AL750" i="3" s="1"/>
  <c r="AG750" i="3"/>
  <c r="AB750" i="3"/>
  <c r="AD750" i="3" s="1"/>
  <c r="Y750" i="3"/>
  <c r="AJ749" i="3"/>
  <c r="AL749" i="3" s="1"/>
  <c r="AG749" i="3"/>
  <c r="AB749" i="3"/>
  <c r="AD749" i="3" s="1"/>
  <c r="Y749" i="3"/>
  <c r="AJ748" i="3"/>
  <c r="AL748" i="3" s="1"/>
  <c r="AB748" i="3"/>
  <c r="AD748" i="3" s="1"/>
  <c r="AJ747" i="3"/>
  <c r="AL747" i="3" s="1"/>
  <c r="AG747" i="3"/>
  <c r="AB747" i="3"/>
  <c r="AD747" i="3" s="1"/>
  <c r="Y747" i="3"/>
  <c r="AJ746" i="3"/>
  <c r="AL746" i="3" s="1"/>
  <c r="AG746" i="3"/>
  <c r="AB746" i="3"/>
  <c r="AD746" i="3" s="1"/>
  <c r="Y746" i="3"/>
  <c r="AJ745" i="3"/>
  <c r="AL745" i="3" s="1"/>
  <c r="AG745" i="3"/>
  <c r="AB745" i="3"/>
  <c r="AD745" i="3" s="1"/>
  <c r="Y745" i="3"/>
  <c r="AJ744" i="3"/>
  <c r="AL744" i="3" s="1"/>
  <c r="AG744" i="3"/>
  <c r="AB744" i="3"/>
  <c r="AD744" i="3" s="1"/>
  <c r="Y744" i="3"/>
  <c r="AJ743" i="3"/>
  <c r="AL743" i="3" s="1"/>
  <c r="AG743" i="3"/>
  <c r="AB743" i="3"/>
  <c r="AD743" i="3" s="1"/>
  <c r="Y743" i="3"/>
  <c r="AJ742" i="3"/>
  <c r="AL742" i="3" s="1"/>
  <c r="AG742" i="3"/>
  <c r="AB742" i="3"/>
  <c r="AD742" i="3" s="1"/>
  <c r="Y742" i="3"/>
  <c r="AJ741" i="3"/>
  <c r="AL741" i="3" s="1"/>
  <c r="AG741" i="3"/>
  <c r="AB741" i="3"/>
  <c r="AD741" i="3" s="1"/>
  <c r="Y741" i="3"/>
  <c r="AJ740" i="3"/>
  <c r="AL740" i="3" s="1"/>
  <c r="AG740" i="3"/>
  <c r="AB740" i="3"/>
  <c r="AD740" i="3" s="1"/>
  <c r="Y740" i="3"/>
  <c r="W783" i="3"/>
  <c r="AK783" i="3" s="1"/>
  <c r="W865" i="3"/>
  <c r="AC865" i="3" s="1"/>
  <c r="W864" i="3"/>
  <c r="AK864" i="3" s="1"/>
  <c r="W863" i="3"/>
  <c r="AK863" i="3" s="1"/>
  <c r="W862" i="3"/>
  <c r="AK862" i="3" s="1"/>
  <c r="W861" i="3"/>
  <c r="AK861" i="3" s="1"/>
  <c r="W860" i="3"/>
  <c r="AK860" i="3" s="1"/>
  <c r="W859" i="3"/>
  <c r="AK859" i="3" s="1"/>
  <c r="W858" i="3"/>
  <c r="AK858" i="3" s="1"/>
  <c r="W857" i="3"/>
  <c r="AK857" i="3" s="1"/>
  <c r="W856" i="3"/>
  <c r="AC856" i="3" s="1"/>
  <c r="W855" i="3"/>
  <c r="AK855" i="3" s="1"/>
  <c r="W854" i="3"/>
  <c r="AK854" i="3" s="1"/>
  <c r="W853" i="3"/>
  <c r="AK853" i="3" s="1"/>
  <c r="W852" i="3"/>
  <c r="AK852" i="3" s="1"/>
  <c r="W851" i="3"/>
  <c r="AC851" i="3" s="1"/>
  <c r="W850" i="3"/>
  <c r="AK850" i="3" s="1"/>
  <c r="W849" i="3"/>
  <c r="AC849" i="3" s="1"/>
  <c r="W848" i="3"/>
  <c r="AK848" i="3" s="1"/>
  <c r="W847" i="3"/>
  <c r="AC847" i="3" s="1"/>
  <c r="W846" i="3"/>
  <c r="AK846" i="3" s="1"/>
  <c r="W845" i="3"/>
  <c r="AK845" i="3" s="1"/>
  <c r="W844" i="3"/>
  <c r="AC844" i="3" s="1"/>
  <c r="W843" i="3"/>
  <c r="AK843" i="3" s="1"/>
  <c r="W842" i="3"/>
  <c r="AC842" i="3" s="1"/>
  <c r="W841" i="3"/>
  <c r="AK841" i="3" s="1"/>
  <c r="W840" i="3"/>
  <c r="AC840" i="3" s="1"/>
  <c r="W839" i="3"/>
  <c r="AK839" i="3" s="1"/>
  <c r="W838" i="3"/>
  <c r="AK838" i="3" s="1"/>
  <c r="W837" i="3"/>
  <c r="AC837" i="3" s="1"/>
  <c r="W836" i="3"/>
  <c r="AC836" i="3" s="1"/>
  <c r="W835" i="3"/>
  <c r="AC835" i="3" s="1"/>
  <c r="W834" i="3"/>
  <c r="AK834" i="3" s="1"/>
  <c r="W833" i="3"/>
  <c r="AK833" i="3" s="1"/>
  <c r="W832" i="3"/>
  <c r="AK832" i="3" s="1"/>
  <c r="W831" i="3"/>
  <c r="AK831" i="3" s="1"/>
  <c r="W830" i="3"/>
  <c r="AK830" i="3" s="1"/>
  <c r="W829" i="3"/>
  <c r="AK829" i="3" s="1"/>
  <c r="W828" i="3"/>
  <c r="AC828" i="3" s="1"/>
  <c r="W827" i="3"/>
  <c r="AK827" i="3" s="1"/>
  <c r="W826" i="3"/>
  <c r="AK826" i="3" s="1"/>
  <c r="W825" i="3"/>
  <c r="AK825" i="3" s="1"/>
  <c r="W824" i="3"/>
  <c r="AC824" i="3" s="1"/>
  <c r="W823" i="3"/>
  <c r="AK823" i="3" s="1"/>
  <c r="W822" i="3"/>
  <c r="AK822" i="3" s="1"/>
  <c r="W821" i="3"/>
  <c r="AC821" i="3" s="1"/>
  <c r="W820" i="3"/>
  <c r="AK820" i="3" s="1"/>
  <c r="W819" i="3"/>
  <c r="AK819" i="3" s="1"/>
  <c r="W818" i="3"/>
  <c r="AK818" i="3" s="1"/>
  <c r="W817" i="3"/>
  <c r="AK817" i="3" s="1"/>
  <c r="W816" i="3"/>
  <c r="AK816" i="3" s="1"/>
  <c r="W815" i="3"/>
  <c r="AK815" i="3" s="1"/>
  <c r="W814" i="3"/>
  <c r="AK814" i="3" s="1"/>
  <c r="W813" i="3"/>
  <c r="AK813" i="3" s="1"/>
  <c r="W812" i="3"/>
  <c r="AC812" i="3" s="1"/>
  <c r="W811" i="3"/>
  <c r="AK811" i="3" s="1"/>
  <c r="W810" i="3"/>
  <c r="AK810" i="3" s="1"/>
  <c r="W809" i="3"/>
  <c r="AK809" i="3" s="1"/>
  <c r="W808" i="3"/>
  <c r="AC808" i="3" s="1"/>
  <c r="W807" i="3"/>
  <c r="AK807" i="3" s="1"/>
  <c r="W806" i="3"/>
  <c r="AK806" i="3" s="1"/>
  <c r="W805" i="3"/>
  <c r="AK805" i="3" s="1"/>
  <c r="W804" i="3"/>
  <c r="AK804" i="3" s="1"/>
  <c r="W803" i="3"/>
  <c r="AK803" i="3" s="1"/>
  <c r="W802" i="3"/>
  <c r="AK802" i="3" s="1"/>
  <c r="W801" i="3"/>
  <c r="AK801" i="3" s="1"/>
  <c r="W800" i="3"/>
  <c r="AC800" i="3" s="1"/>
  <c r="W799" i="3"/>
  <c r="AK799" i="3" s="1"/>
  <c r="W798" i="3"/>
  <c r="AK798" i="3" s="1"/>
  <c r="W797" i="3"/>
  <c r="AK797" i="3" s="1"/>
  <c r="W796" i="3"/>
  <c r="AC796" i="3" s="1"/>
  <c r="W795" i="3"/>
  <c r="AK795" i="3" s="1"/>
  <c r="W794" i="3"/>
  <c r="AK794" i="3" s="1"/>
  <c r="W793" i="3"/>
  <c r="AK793" i="3" s="1"/>
  <c r="W792" i="3"/>
  <c r="AK792" i="3" s="1"/>
  <c r="W791" i="3"/>
  <c r="AC791" i="3" s="1"/>
  <c r="W790" i="3"/>
  <c r="AK790" i="3" s="1"/>
  <c r="W789" i="3"/>
  <c r="AK789" i="3" s="1"/>
  <c r="W788" i="3"/>
  <c r="AK788" i="3" s="1"/>
  <c r="W787" i="3"/>
  <c r="AK787" i="3" s="1"/>
  <c r="W786" i="3"/>
  <c r="AC786" i="3" s="1"/>
  <c r="W785" i="3"/>
  <c r="AK785" i="3" s="1"/>
  <c r="W784" i="3"/>
  <c r="AC784" i="3" s="1"/>
  <c r="W782" i="3"/>
  <c r="AC782" i="3" s="1"/>
  <c r="AE782" i="3" s="1"/>
  <c r="W781" i="3"/>
  <c r="AK781" i="3" s="1"/>
  <c r="AM781" i="3" s="1"/>
  <c r="W780" i="3"/>
  <c r="AC780" i="3" s="1"/>
  <c r="AE780" i="3" s="1"/>
  <c r="W779" i="3"/>
  <c r="AK779" i="3" s="1"/>
  <c r="AM779" i="3" s="1"/>
  <c r="W778" i="3"/>
  <c r="AC778" i="3" s="1"/>
  <c r="AE778" i="3" s="1"/>
  <c r="W777" i="3"/>
  <c r="AK777" i="3" s="1"/>
  <c r="AM777" i="3" s="1"/>
  <c r="W776" i="3"/>
  <c r="AK776" i="3" s="1"/>
  <c r="AM776" i="3" s="1"/>
  <c r="W775" i="3"/>
  <c r="AK775" i="3" s="1"/>
  <c r="AM775" i="3" s="1"/>
  <c r="W774" i="3"/>
  <c r="AK774" i="3" s="1"/>
  <c r="AM774" i="3" s="1"/>
  <c r="W773" i="3"/>
  <c r="AK773" i="3" s="1"/>
  <c r="AM773" i="3" s="1"/>
  <c r="W772" i="3"/>
  <c r="AC772" i="3" s="1"/>
  <c r="AE772" i="3" s="1"/>
  <c r="W771" i="3"/>
  <c r="AK771" i="3" s="1"/>
  <c r="AM771" i="3" s="1"/>
  <c r="W770" i="3"/>
  <c r="AK770" i="3" s="1"/>
  <c r="AM770" i="3" s="1"/>
  <c r="W769" i="3"/>
  <c r="AK769" i="3" s="1"/>
  <c r="AM769" i="3" s="1"/>
  <c r="W768" i="3"/>
  <c r="AC768" i="3" s="1"/>
  <c r="AE768" i="3" s="1"/>
  <c r="W767" i="3"/>
  <c r="AK767" i="3" s="1"/>
  <c r="AM767" i="3" s="1"/>
  <c r="W766" i="3"/>
  <c r="AC766" i="3" s="1"/>
  <c r="AE766" i="3" s="1"/>
  <c r="W765" i="3"/>
  <c r="AK765" i="3" s="1"/>
  <c r="AM765" i="3" s="1"/>
  <c r="W764" i="3"/>
  <c r="AK764" i="3" s="1"/>
  <c r="AM764" i="3" s="1"/>
  <c r="W763" i="3"/>
  <c r="AK763" i="3" s="1"/>
  <c r="AM763" i="3" s="1"/>
  <c r="W762" i="3"/>
  <c r="AK762" i="3" s="1"/>
  <c r="AM762" i="3" s="1"/>
  <c r="W761" i="3"/>
  <c r="AK761" i="3" s="1"/>
  <c r="AM761" i="3" s="1"/>
  <c r="W760" i="3"/>
  <c r="AC760" i="3" s="1"/>
  <c r="AE760" i="3" s="1"/>
  <c r="W759" i="3"/>
  <c r="AK759" i="3" s="1"/>
  <c r="AM759" i="3" s="1"/>
  <c r="W758" i="3"/>
  <c r="AK758" i="3" s="1"/>
  <c r="AM758" i="3" s="1"/>
  <c r="W757" i="3"/>
  <c r="AC757" i="3" s="1"/>
  <c r="AE757" i="3" s="1"/>
  <c r="W756" i="3"/>
  <c r="AK756" i="3" s="1"/>
  <c r="AM756" i="3" s="1"/>
  <c r="W755" i="3"/>
  <c r="AK755" i="3" s="1"/>
  <c r="AM755" i="3" s="1"/>
  <c r="W754" i="3"/>
  <c r="AC754" i="3" s="1"/>
  <c r="AE754" i="3" s="1"/>
  <c r="W753" i="3"/>
  <c r="AK753" i="3" s="1"/>
  <c r="AM753" i="3" s="1"/>
  <c r="W752" i="3"/>
  <c r="AK752" i="3" s="1"/>
  <c r="AM752" i="3" s="1"/>
  <c r="W751" i="3"/>
  <c r="AK751" i="3" s="1"/>
  <c r="AM751" i="3" s="1"/>
  <c r="W750" i="3"/>
  <c r="AK750" i="3" s="1"/>
  <c r="AM750" i="3" s="1"/>
  <c r="W749" i="3"/>
  <c r="AK749" i="3" s="1"/>
  <c r="AM749" i="3" s="1"/>
  <c r="W748" i="3"/>
  <c r="AC748" i="3" s="1"/>
  <c r="AE748" i="3" s="1"/>
  <c r="W747" i="3"/>
  <c r="AC747" i="3" s="1"/>
  <c r="AE747" i="3" s="1"/>
  <c r="W746" i="3"/>
  <c r="AC746" i="3" s="1"/>
  <c r="AE746" i="3" s="1"/>
  <c r="W745" i="3"/>
  <c r="AC745" i="3" s="1"/>
  <c r="AE745" i="3" s="1"/>
  <c r="W744" i="3"/>
  <c r="AC744" i="3" s="1"/>
  <c r="AE744" i="3" s="1"/>
  <c r="W743" i="3"/>
  <c r="AC743" i="3" s="1"/>
  <c r="AE743" i="3" s="1"/>
  <c r="W742" i="3"/>
  <c r="AK742" i="3" s="1"/>
  <c r="AM742" i="3" s="1"/>
  <c r="W741" i="3"/>
  <c r="AK741" i="3" s="1"/>
  <c r="AM741" i="3" s="1"/>
  <c r="W740" i="3"/>
  <c r="AC740" i="3" s="1"/>
  <c r="U865" i="3"/>
  <c r="Q865" i="3"/>
  <c r="P865" i="3" s="1"/>
  <c r="U864" i="3"/>
  <c r="Q864" i="3"/>
  <c r="P864" i="3" s="1"/>
  <c r="U863" i="3"/>
  <c r="Q863" i="3"/>
  <c r="P863" i="3" s="1"/>
  <c r="U862" i="3"/>
  <c r="Q862" i="3"/>
  <c r="P862" i="3" s="1"/>
  <c r="U861" i="3"/>
  <c r="Q861" i="3"/>
  <c r="P861" i="3" s="1"/>
  <c r="U860" i="3"/>
  <c r="Q860" i="3"/>
  <c r="P860" i="3" s="1"/>
  <c r="U859" i="3"/>
  <c r="Q859" i="3"/>
  <c r="P859" i="3" s="1"/>
  <c r="U858" i="3"/>
  <c r="Q858" i="3"/>
  <c r="P858" i="3" s="1"/>
  <c r="U857" i="3"/>
  <c r="Q857" i="3"/>
  <c r="P857" i="3" s="1"/>
  <c r="U856" i="3"/>
  <c r="Q856" i="3"/>
  <c r="P856" i="3" s="1"/>
  <c r="U855" i="3"/>
  <c r="Q855" i="3"/>
  <c r="P855" i="3" s="1"/>
  <c r="U854" i="3"/>
  <c r="Q854" i="3"/>
  <c r="P854" i="3" s="1"/>
  <c r="U853" i="3"/>
  <c r="Q853" i="3"/>
  <c r="P853" i="3" s="1"/>
  <c r="U852" i="3"/>
  <c r="Q852" i="3"/>
  <c r="P852" i="3" s="1"/>
  <c r="U851" i="3"/>
  <c r="Q851" i="3"/>
  <c r="P851" i="3" s="1"/>
  <c r="U850" i="3"/>
  <c r="Q850" i="3"/>
  <c r="P850" i="3" s="1"/>
  <c r="U849" i="3"/>
  <c r="Q849" i="3"/>
  <c r="P849" i="3" s="1"/>
  <c r="U848" i="3"/>
  <c r="Q848" i="3"/>
  <c r="P848" i="3" s="1"/>
  <c r="U847" i="3"/>
  <c r="Q847" i="3"/>
  <c r="P847" i="3" s="1"/>
  <c r="U846" i="3"/>
  <c r="Q846" i="3"/>
  <c r="P846" i="3" s="1"/>
  <c r="U845" i="3"/>
  <c r="Q845" i="3"/>
  <c r="P845" i="3" s="1"/>
  <c r="U844" i="3"/>
  <c r="Q844" i="3"/>
  <c r="P844" i="3" s="1"/>
  <c r="U843" i="3"/>
  <c r="Q843" i="3"/>
  <c r="P843" i="3" s="1"/>
  <c r="U842" i="3"/>
  <c r="Q842" i="3"/>
  <c r="P842" i="3" s="1"/>
  <c r="U841" i="3"/>
  <c r="Q841" i="3"/>
  <c r="P841" i="3" s="1"/>
  <c r="U840" i="3"/>
  <c r="Q840" i="3"/>
  <c r="P840" i="3" s="1"/>
  <c r="U839" i="3"/>
  <c r="Q839" i="3"/>
  <c r="P839" i="3" s="1"/>
  <c r="U838" i="3"/>
  <c r="Q838" i="3"/>
  <c r="P838" i="3" s="1"/>
  <c r="U837" i="3"/>
  <c r="Q837" i="3"/>
  <c r="P837" i="3" s="1"/>
  <c r="U836" i="3"/>
  <c r="Q836" i="3"/>
  <c r="P836" i="3" s="1"/>
  <c r="U835" i="3"/>
  <c r="Q835" i="3"/>
  <c r="P835" i="3" s="1"/>
  <c r="U834" i="3"/>
  <c r="Q834" i="3"/>
  <c r="P834" i="3" s="1"/>
  <c r="U833" i="3"/>
  <c r="Q833" i="3"/>
  <c r="P833" i="3" s="1"/>
  <c r="U832" i="3"/>
  <c r="Q832" i="3"/>
  <c r="P832" i="3" s="1"/>
  <c r="U831" i="3"/>
  <c r="Q831" i="3"/>
  <c r="P831" i="3" s="1"/>
  <c r="U830" i="3"/>
  <c r="Q830" i="3"/>
  <c r="P830" i="3" s="1"/>
  <c r="U829" i="3"/>
  <c r="Q829" i="3"/>
  <c r="P829" i="3" s="1"/>
  <c r="U828" i="3"/>
  <c r="Q828" i="3"/>
  <c r="P828" i="3" s="1"/>
  <c r="U827" i="3"/>
  <c r="Q827" i="3"/>
  <c r="P827" i="3" s="1"/>
  <c r="U826" i="3"/>
  <c r="Q826" i="3"/>
  <c r="P826" i="3" s="1"/>
  <c r="U825" i="3"/>
  <c r="Q825" i="3"/>
  <c r="P825" i="3" s="1"/>
  <c r="U824" i="3"/>
  <c r="Q824" i="3"/>
  <c r="P824" i="3" s="1"/>
  <c r="U823" i="3"/>
  <c r="Q823" i="3"/>
  <c r="P823" i="3" s="1"/>
  <c r="U822" i="3"/>
  <c r="Q822" i="3"/>
  <c r="P822" i="3" s="1"/>
  <c r="U821" i="3"/>
  <c r="Q821" i="3"/>
  <c r="P821" i="3" s="1"/>
  <c r="U820" i="3"/>
  <c r="Q820" i="3"/>
  <c r="P820" i="3" s="1"/>
  <c r="U819" i="3"/>
  <c r="Q819" i="3"/>
  <c r="P819" i="3" s="1"/>
  <c r="U818" i="3"/>
  <c r="Q818" i="3"/>
  <c r="P818" i="3" s="1"/>
  <c r="U817" i="3"/>
  <c r="Q817" i="3"/>
  <c r="P817" i="3" s="1"/>
  <c r="U816" i="3"/>
  <c r="Q816" i="3"/>
  <c r="P816" i="3" s="1"/>
  <c r="U815" i="3"/>
  <c r="Q815" i="3"/>
  <c r="P815" i="3" s="1"/>
  <c r="U814" i="3"/>
  <c r="Q814" i="3"/>
  <c r="P814" i="3" s="1"/>
  <c r="U813" i="3"/>
  <c r="Q813" i="3"/>
  <c r="P813" i="3" s="1"/>
  <c r="U812" i="3"/>
  <c r="Q812" i="3"/>
  <c r="P812" i="3" s="1"/>
  <c r="U811" i="3"/>
  <c r="Q811" i="3"/>
  <c r="P811" i="3" s="1"/>
  <c r="U810" i="3"/>
  <c r="Q810" i="3"/>
  <c r="P810" i="3" s="1"/>
  <c r="U809" i="3"/>
  <c r="Q809" i="3"/>
  <c r="P809" i="3" s="1"/>
  <c r="U808" i="3"/>
  <c r="Q808" i="3"/>
  <c r="P808" i="3" s="1"/>
  <c r="U807" i="3"/>
  <c r="Q807" i="3"/>
  <c r="P807" i="3" s="1"/>
  <c r="U806" i="3"/>
  <c r="Q806" i="3"/>
  <c r="P806" i="3" s="1"/>
  <c r="U805" i="3"/>
  <c r="Q805" i="3"/>
  <c r="P805" i="3" s="1"/>
  <c r="U804" i="3"/>
  <c r="Q804" i="3"/>
  <c r="P804" i="3" s="1"/>
  <c r="U803" i="3"/>
  <c r="Q803" i="3"/>
  <c r="P803" i="3" s="1"/>
  <c r="U802" i="3"/>
  <c r="Q802" i="3"/>
  <c r="P802" i="3" s="1"/>
  <c r="U801" i="3"/>
  <c r="Q801" i="3"/>
  <c r="P801" i="3" s="1"/>
  <c r="U800" i="3"/>
  <c r="Q800" i="3"/>
  <c r="P800" i="3" s="1"/>
  <c r="U799" i="3"/>
  <c r="Q799" i="3"/>
  <c r="P799" i="3" s="1"/>
  <c r="U798" i="3"/>
  <c r="Q798" i="3"/>
  <c r="P798" i="3" s="1"/>
  <c r="U797" i="3"/>
  <c r="Q797" i="3"/>
  <c r="P797" i="3" s="1"/>
  <c r="U796" i="3"/>
  <c r="Q796" i="3"/>
  <c r="P796" i="3" s="1"/>
  <c r="U795" i="3"/>
  <c r="Q795" i="3"/>
  <c r="P795" i="3" s="1"/>
  <c r="U794" i="3"/>
  <c r="Q794" i="3"/>
  <c r="P794" i="3" s="1"/>
  <c r="U793" i="3"/>
  <c r="Q793" i="3"/>
  <c r="P793" i="3" s="1"/>
  <c r="U792" i="3"/>
  <c r="Q792" i="3"/>
  <c r="P792" i="3" s="1"/>
  <c r="U791" i="3"/>
  <c r="Q791" i="3"/>
  <c r="P791" i="3" s="1"/>
  <c r="U790" i="3"/>
  <c r="Q790" i="3"/>
  <c r="P790" i="3" s="1"/>
  <c r="U789" i="3"/>
  <c r="Q789" i="3"/>
  <c r="P789" i="3" s="1"/>
  <c r="U788" i="3"/>
  <c r="Q788" i="3"/>
  <c r="P788" i="3" s="1"/>
  <c r="U787" i="3"/>
  <c r="Q787" i="3"/>
  <c r="P787" i="3" s="1"/>
  <c r="U786" i="3"/>
  <c r="Q786" i="3"/>
  <c r="P786" i="3" s="1"/>
  <c r="U785" i="3"/>
  <c r="Q785" i="3"/>
  <c r="P785" i="3" s="1"/>
  <c r="U784" i="3"/>
  <c r="Q784" i="3"/>
  <c r="P784" i="3" s="1"/>
  <c r="U783" i="3"/>
  <c r="Q783" i="3"/>
  <c r="P783" i="3" s="1"/>
  <c r="U782" i="3"/>
  <c r="U781" i="3"/>
  <c r="U780" i="3"/>
  <c r="U779" i="3"/>
  <c r="U778" i="3"/>
  <c r="U777" i="3"/>
  <c r="U776" i="3"/>
  <c r="U775" i="3"/>
  <c r="U774" i="3"/>
  <c r="U773" i="3"/>
  <c r="U772" i="3"/>
  <c r="U771" i="3"/>
  <c r="U770" i="3"/>
  <c r="U769" i="3"/>
  <c r="U768" i="3"/>
  <c r="U767" i="3"/>
  <c r="U766" i="3"/>
  <c r="U765" i="3"/>
  <c r="U764" i="3"/>
  <c r="U763" i="3"/>
  <c r="U762" i="3"/>
  <c r="U761" i="3"/>
  <c r="U760" i="3"/>
  <c r="U759" i="3"/>
  <c r="U758" i="3"/>
  <c r="U757" i="3"/>
  <c r="U756" i="3"/>
  <c r="U755" i="3"/>
  <c r="U754" i="3"/>
  <c r="U753" i="3"/>
  <c r="U752" i="3"/>
  <c r="U751" i="3"/>
  <c r="U750" i="3"/>
  <c r="U749" i="3"/>
  <c r="U748" i="3"/>
  <c r="U747" i="3"/>
  <c r="U746" i="3"/>
  <c r="U745" i="3"/>
  <c r="U744" i="3"/>
  <c r="U743" i="3"/>
  <c r="U742" i="3"/>
  <c r="U741" i="3"/>
  <c r="U740" i="3"/>
  <c r="AD784" i="3" l="1"/>
  <c r="AD787" i="3"/>
  <c r="AD790" i="3"/>
  <c r="AD793" i="3"/>
  <c r="AD796" i="3"/>
  <c r="AD799" i="3"/>
  <c r="AD802" i="3"/>
  <c r="AD805" i="3"/>
  <c r="AD808" i="3"/>
  <c r="AD811" i="3"/>
  <c r="AD814" i="3"/>
  <c r="AD817" i="3"/>
  <c r="AD820" i="3"/>
  <c r="AD823" i="3"/>
  <c r="AD826" i="3"/>
  <c r="AD829" i="3"/>
  <c r="AD832" i="3"/>
  <c r="AD835" i="3"/>
  <c r="AD838" i="3"/>
  <c r="AD841" i="3"/>
  <c r="AD844" i="3"/>
  <c r="AD847" i="3"/>
  <c r="AD850" i="3"/>
  <c r="AD853" i="3"/>
  <c r="AD856" i="3"/>
  <c r="AD859" i="3"/>
  <c r="AD862" i="3"/>
  <c r="AD865" i="3"/>
  <c r="AL784" i="3"/>
  <c r="AL787" i="3"/>
  <c r="AL790" i="3"/>
  <c r="AL793" i="3"/>
  <c r="AL796" i="3"/>
  <c r="AL799" i="3"/>
  <c r="AL802" i="3"/>
  <c r="AL805" i="3"/>
  <c r="AL808" i="3"/>
  <c r="AL811" i="3"/>
  <c r="AL814" i="3"/>
  <c r="AL817" i="3"/>
  <c r="AL820" i="3"/>
  <c r="AL823" i="3"/>
  <c r="AL826" i="3"/>
  <c r="AL829" i="3"/>
  <c r="AL832" i="3"/>
  <c r="AL835" i="3"/>
  <c r="AL838" i="3"/>
  <c r="AL841" i="3"/>
  <c r="AL844" i="3"/>
  <c r="AL847" i="3"/>
  <c r="AL850" i="3"/>
  <c r="AL853" i="3"/>
  <c r="AL856" i="3"/>
  <c r="AL859" i="3"/>
  <c r="AL862" i="3"/>
  <c r="AL865" i="3"/>
  <c r="AD785" i="3"/>
  <c r="AD788" i="3"/>
  <c r="AD791" i="3"/>
  <c r="AD794" i="3"/>
  <c r="AD797" i="3"/>
  <c r="AD800" i="3"/>
  <c r="AD803" i="3"/>
  <c r="AD806" i="3"/>
  <c r="AD809" i="3"/>
  <c r="AD812" i="3"/>
  <c r="AD815" i="3"/>
  <c r="AD818" i="3"/>
  <c r="AD821" i="3"/>
  <c r="AD824" i="3"/>
  <c r="AD827" i="3"/>
  <c r="AD830" i="3"/>
  <c r="AD833" i="3"/>
  <c r="AD836" i="3"/>
  <c r="AD839" i="3"/>
  <c r="AD842" i="3"/>
  <c r="AD845" i="3"/>
  <c r="AD848" i="3"/>
  <c r="AD851" i="3"/>
  <c r="AD854" i="3"/>
  <c r="AD857" i="3"/>
  <c r="AD860" i="3"/>
  <c r="AD863" i="3"/>
  <c r="AL785" i="3"/>
  <c r="AL788" i="3"/>
  <c r="AL791" i="3"/>
  <c r="AL794" i="3"/>
  <c r="AL797" i="3"/>
  <c r="AL800" i="3"/>
  <c r="AL803" i="3"/>
  <c r="AL806" i="3"/>
  <c r="AL809" i="3"/>
  <c r="AL812" i="3"/>
  <c r="AL815" i="3"/>
  <c r="AL818" i="3"/>
  <c r="AL821" i="3"/>
  <c r="AL824" i="3"/>
  <c r="AL827" i="3"/>
  <c r="AL830" i="3"/>
  <c r="AL833" i="3"/>
  <c r="AL836" i="3"/>
  <c r="AL839" i="3"/>
  <c r="AL842" i="3"/>
  <c r="AL845" i="3"/>
  <c r="AL848" i="3"/>
  <c r="AL851" i="3"/>
  <c r="AL854" i="3"/>
  <c r="AL857" i="3"/>
  <c r="AL860" i="3"/>
  <c r="AL863" i="3"/>
  <c r="AD783" i="3"/>
  <c r="AD786" i="3"/>
  <c r="AD789" i="3"/>
  <c r="AD792" i="3"/>
  <c r="AD795" i="3"/>
  <c r="AD798" i="3"/>
  <c r="AD801" i="3"/>
  <c r="AD804" i="3"/>
  <c r="AD807" i="3"/>
  <c r="AD810" i="3"/>
  <c r="AD813" i="3"/>
  <c r="AD816" i="3"/>
  <c r="AD819" i="3"/>
  <c r="AD822" i="3"/>
  <c r="AD825" i="3"/>
  <c r="AD828" i="3"/>
  <c r="AD831" i="3"/>
  <c r="AD834" i="3"/>
  <c r="AD837" i="3"/>
  <c r="AD840" i="3"/>
  <c r="AD843" i="3"/>
  <c r="AD846" i="3"/>
  <c r="AD849" i="3"/>
  <c r="AD852" i="3"/>
  <c r="AD855" i="3"/>
  <c r="AD858" i="3"/>
  <c r="AD861" i="3"/>
  <c r="AD864" i="3"/>
  <c r="AL783" i="3"/>
  <c r="AL786" i="3"/>
  <c r="AL789" i="3"/>
  <c r="AL792" i="3"/>
  <c r="AL795" i="3"/>
  <c r="AL798" i="3"/>
  <c r="AL801" i="3"/>
  <c r="AL804" i="3"/>
  <c r="AL807" i="3"/>
  <c r="AL810" i="3"/>
  <c r="AL813" i="3"/>
  <c r="AL816" i="3"/>
  <c r="AL819" i="3"/>
  <c r="AL822" i="3"/>
  <c r="AL825" i="3"/>
  <c r="AL828" i="3"/>
  <c r="AL831" i="3"/>
  <c r="AL834" i="3"/>
  <c r="AL837" i="3"/>
  <c r="AL840" i="3"/>
  <c r="AL843" i="3"/>
  <c r="AL846" i="3"/>
  <c r="AL849" i="3"/>
  <c r="AL852" i="3"/>
  <c r="AL855" i="3"/>
  <c r="AL858" i="3"/>
  <c r="AL861" i="3"/>
  <c r="AL864" i="3"/>
  <c r="X751" i="3"/>
  <c r="X754" i="3"/>
  <c r="X757" i="3"/>
  <c r="X760" i="3"/>
  <c r="X763" i="3"/>
  <c r="X766" i="3"/>
  <c r="X769" i="3"/>
  <c r="X772" i="3"/>
  <c r="X775" i="3"/>
  <c r="X778" i="3"/>
  <c r="X781" i="3"/>
  <c r="X784" i="3"/>
  <c r="X787" i="3"/>
  <c r="X790" i="3"/>
  <c r="X793" i="3"/>
  <c r="X796" i="3"/>
  <c r="X799" i="3"/>
  <c r="X802" i="3"/>
  <c r="X805" i="3"/>
  <c r="X808" i="3"/>
  <c r="X811" i="3"/>
  <c r="X814" i="3"/>
  <c r="X817" i="3"/>
  <c r="X820" i="3"/>
  <c r="X823" i="3"/>
  <c r="X826" i="3"/>
  <c r="X829" i="3"/>
  <c r="X832" i="3"/>
  <c r="X835" i="3"/>
  <c r="X838" i="3"/>
  <c r="X841" i="3"/>
  <c r="X844" i="3"/>
  <c r="X847" i="3"/>
  <c r="X850" i="3"/>
  <c r="X853" i="3"/>
  <c r="X856" i="3"/>
  <c r="X859" i="3"/>
  <c r="X862" i="3"/>
  <c r="X865" i="3"/>
  <c r="X744" i="3"/>
  <c r="X747" i="3"/>
  <c r="X742" i="3"/>
  <c r="X745" i="3"/>
  <c r="X755" i="3"/>
  <c r="X773" i="3"/>
  <c r="X782" i="3"/>
  <c r="X797" i="3"/>
  <c r="X800" i="3"/>
  <c r="X803" i="3"/>
  <c r="X806" i="3"/>
  <c r="X809" i="3"/>
  <c r="X812" i="3"/>
  <c r="X815" i="3"/>
  <c r="X818" i="3"/>
  <c r="X821" i="3"/>
  <c r="X833" i="3"/>
  <c r="X842" i="3"/>
  <c r="X845" i="3"/>
  <c r="X848" i="3"/>
  <c r="X851" i="3"/>
  <c r="X854" i="3"/>
  <c r="X857" i="3"/>
  <c r="X860" i="3"/>
  <c r="X863" i="3"/>
  <c r="X767" i="3"/>
  <c r="X785" i="3"/>
  <c r="X836" i="3"/>
  <c r="X764" i="3"/>
  <c r="X788" i="3"/>
  <c r="X839" i="3"/>
  <c r="X740" i="3"/>
  <c r="X743" i="3"/>
  <c r="X746" i="3"/>
  <c r="X752" i="3"/>
  <c r="X770" i="3"/>
  <c r="X791" i="3"/>
  <c r="X824" i="3"/>
  <c r="X758" i="3"/>
  <c r="X776" i="3"/>
  <c r="X794" i="3"/>
  <c r="X827" i="3"/>
  <c r="X750" i="3"/>
  <c r="X753" i="3"/>
  <c r="X756" i="3"/>
  <c r="X759" i="3"/>
  <c r="X762" i="3"/>
  <c r="X765" i="3"/>
  <c r="X768" i="3"/>
  <c r="X771" i="3"/>
  <c r="X774" i="3"/>
  <c r="X777" i="3"/>
  <c r="X780" i="3"/>
  <c r="X783" i="3"/>
  <c r="X786" i="3"/>
  <c r="X789" i="3"/>
  <c r="X792" i="3"/>
  <c r="X795" i="3"/>
  <c r="X798" i="3"/>
  <c r="X801" i="3"/>
  <c r="X804" i="3"/>
  <c r="X807" i="3"/>
  <c r="X810" i="3"/>
  <c r="X813" i="3"/>
  <c r="X816" i="3"/>
  <c r="X819" i="3"/>
  <c r="X822" i="3"/>
  <c r="X825" i="3"/>
  <c r="X828" i="3"/>
  <c r="X831" i="3"/>
  <c r="X834" i="3"/>
  <c r="X837" i="3"/>
  <c r="X840" i="3"/>
  <c r="X843" i="3"/>
  <c r="X846" i="3"/>
  <c r="X849" i="3"/>
  <c r="X852" i="3"/>
  <c r="X855" i="3"/>
  <c r="X858" i="3"/>
  <c r="X861" i="3"/>
  <c r="X864" i="3"/>
  <c r="X749" i="3"/>
  <c r="X761" i="3"/>
  <c r="X779" i="3"/>
  <c r="X830" i="3"/>
  <c r="X741" i="3"/>
  <c r="AN768" i="3"/>
  <c r="AN774" i="3"/>
  <c r="AN850" i="3"/>
  <c r="AN767" i="3"/>
  <c r="AN845" i="3"/>
  <c r="AN819" i="3"/>
  <c r="AN797" i="3"/>
  <c r="AN848" i="3"/>
  <c r="AN766" i="3"/>
  <c r="AN790" i="3"/>
  <c r="AN852" i="3"/>
  <c r="AN776" i="3"/>
  <c r="AN779" i="3"/>
  <c r="AN820" i="3"/>
  <c r="AN826" i="3"/>
  <c r="AN864" i="3"/>
  <c r="AN789" i="3"/>
  <c r="AN833" i="3"/>
  <c r="AN857" i="3"/>
  <c r="AN778" i="3"/>
  <c r="AN749" i="3"/>
  <c r="AN758" i="3"/>
  <c r="AN761" i="3"/>
  <c r="AC805" i="3"/>
  <c r="AK780" i="3"/>
  <c r="AM780" i="3" s="1"/>
  <c r="AK786" i="3"/>
  <c r="AC858" i="3"/>
  <c r="AK743" i="3"/>
  <c r="AM743" i="3" s="1"/>
  <c r="AN803" i="3"/>
  <c r="AN839" i="3"/>
  <c r="AN744" i="3"/>
  <c r="AN784" i="3"/>
  <c r="AC817" i="3"/>
  <c r="AK847" i="3"/>
  <c r="AC742" i="3"/>
  <c r="AE742" i="3" s="1"/>
  <c r="AK744" i="3"/>
  <c r="AM744" i="3" s="1"/>
  <c r="AC793" i="3"/>
  <c r="AN851" i="3"/>
  <c r="AK840" i="3"/>
  <c r="AN771" i="3"/>
  <c r="AN810" i="3"/>
  <c r="AN824" i="3"/>
  <c r="AN835" i="3"/>
  <c r="AN838" i="3"/>
  <c r="AN742" i="3"/>
  <c r="AN755" i="3"/>
  <c r="AC777" i="3"/>
  <c r="AE777" i="3" s="1"/>
  <c r="AN777" i="3"/>
  <c r="AK782" i="3"/>
  <c r="AM782" i="3" s="1"/>
  <c r="AN787" i="3"/>
  <c r="AN804" i="3"/>
  <c r="AC809" i="3"/>
  <c r="AN811" i="3"/>
  <c r="AN844" i="3"/>
  <c r="AN849" i="3"/>
  <c r="AC860" i="3"/>
  <c r="AK746" i="3"/>
  <c r="AM746" i="3" s="1"/>
  <c r="AK757" i="3"/>
  <c r="AM757" i="3" s="1"/>
  <c r="AC765" i="3"/>
  <c r="AE765" i="3" s="1"/>
  <c r="AC770" i="3"/>
  <c r="AE770" i="3" s="1"/>
  <c r="AC790" i="3"/>
  <c r="AC802" i="3"/>
  <c r="AC807" i="3"/>
  <c r="AC814" i="3"/>
  <c r="AC819" i="3"/>
  <c r="AK836" i="3"/>
  <c r="AC775" i="3"/>
  <c r="AE775" i="3" s="1"/>
  <c r="AC795" i="3"/>
  <c r="AK844" i="3"/>
  <c r="AM844" i="3" s="1"/>
  <c r="AC763" i="3"/>
  <c r="AE763" i="3" s="1"/>
  <c r="AC783" i="3"/>
  <c r="AK824" i="3"/>
  <c r="AN847" i="3"/>
  <c r="AN740" i="3"/>
  <c r="AN773" i="3"/>
  <c r="AN745" i="3"/>
  <c r="AN788" i="3"/>
  <c r="AN817" i="3"/>
  <c r="AN837" i="3"/>
  <c r="AN753" i="3"/>
  <c r="AN808" i="3"/>
  <c r="AN827" i="3"/>
  <c r="AN832" i="3"/>
  <c r="AN750" i="3"/>
  <c r="AN800" i="3"/>
  <c r="AN812" i="3"/>
  <c r="AN743" i="3"/>
  <c r="AK745" i="3"/>
  <c r="AM745" i="3" s="1"/>
  <c r="AC756" i="3"/>
  <c r="AE756" i="3" s="1"/>
  <c r="AK768" i="3"/>
  <c r="AM768" i="3" s="1"/>
  <c r="AC771" i="3"/>
  <c r="AE771" i="3" s="1"/>
  <c r="AN781" i="3"/>
  <c r="AN791" i="3"/>
  <c r="AC798" i="3"/>
  <c r="AK800" i="3"/>
  <c r="AC810" i="3"/>
  <c r="AK812" i="3"/>
  <c r="AN825" i="3"/>
  <c r="AN840" i="3"/>
  <c r="AN856" i="3"/>
  <c r="AN861" i="3"/>
  <c r="AK747" i="3"/>
  <c r="AM747" i="3" s="1"/>
  <c r="AC820" i="3"/>
  <c r="AC830" i="3"/>
  <c r="AC751" i="3"/>
  <c r="AE751" i="3" s="1"/>
  <c r="AC759" i="3"/>
  <c r="AE759" i="3" s="1"/>
  <c r="AK791" i="3"/>
  <c r="AC818" i="3"/>
  <c r="AK856" i="3"/>
  <c r="AN764" i="3"/>
  <c r="AN769" i="3"/>
  <c r="AN796" i="3"/>
  <c r="AK808" i="3"/>
  <c r="AN813" i="3"/>
  <c r="AN823" i="3"/>
  <c r="AN782" i="3"/>
  <c r="AN809" i="3"/>
  <c r="AN816" i="3"/>
  <c r="AN828" i="3"/>
  <c r="AN762" i="3"/>
  <c r="AK784" i="3"/>
  <c r="AN854" i="3"/>
  <c r="AN746" i="3"/>
  <c r="AN752" i="3"/>
  <c r="AN757" i="3"/>
  <c r="AN785" i="3"/>
  <c r="AK796" i="3"/>
  <c r="AN802" i="3"/>
  <c r="AN814" i="3"/>
  <c r="AC826" i="3"/>
  <c r="AE740" i="3"/>
  <c r="AK849" i="3"/>
  <c r="AK740" i="3"/>
  <c r="AM740" i="3" s="1"/>
  <c r="AK748" i="3"/>
  <c r="AM748" i="3" s="1"/>
  <c r="AC750" i="3"/>
  <c r="AE750" i="3" s="1"/>
  <c r="AC753" i="3"/>
  <c r="AE753" i="3" s="1"/>
  <c r="AK754" i="3"/>
  <c r="AM754" i="3" s="1"/>
  <c r="AN763" i="3"/>
  <c r="AC769" i="3"/>
  <c r="AE769" i="3" s="1"/>
  <c r="AC781" i="3"/>
  <c r="AE781" i="3" s="1"/>
  <c r="AN786" i="3"/>
  <c r="AC788" i="3"/>
  <c r="AN793" i="3"/>
  <c r="AN795" i="3"/>
  <c r="AC816" i="3"/>
  <c r="AK821" i="3"/>
  <c r="AC823" i="3"/>
  <c r="AC825" i="3"/>
  <c r="AN830" i="3"/>
  <c r="AC832" i="3"/>
  <c r="AC839" i="3"/>
  <c r="AK842" i="3"/>
  <c r="AN858" i="3"/>
  <c r="AN860" i="3"/>
  <c r="AK865" i="3"/>
  <c r="AK760" i="3"/>
  <c r="AM760" i="3" s="1"/>
  <c r="AK766" i="3"/>
  <c r="AM766" i="3" s="1"/>
  <c r="AC797" i="3"/>
  <c r="AK828" i="3"/>
  <c r="AK835" i="3"/>
  <c r="AK837" i="3"/>
  <c r="AC846" i="3"/>
  <c r="AK851" i="3"/>
  <c r="AC853" i="3"/>
  <c r="AC855" i="3"/>
  <c r="AC862" i="3"/>
  <c r="AC762" i="3"/>
  <c r="AE762" i="3" s="1"/>
  <c r="AK772" i="3"/>
  <c r="AM772" i="3" s="1"/>
  <c r="AN775" i="3"/>
  <c r="AK778" i="3"/>
  <c r="AM778" i="3" s="1"/>
  <c r="AN783" i="3"/>
  <c r="AC804" i="3"/>
  <c r="AC811" i="3"/>
  <c r="AC813" i="3"/>
  <c r="AN818" i="3"/>
  <c r="AC827" i="3"/>
  <c r="AN846" i="3"/>
  <c r="AC848" i="3"/>
  <c r="AN853" i="3"/>
  <c r="AN855" i="3"/>
  <c r="AN862" i="3"/>
  <c r="AC864" i="3"/>
  <c r="AC749" i="3"/>
  <c r="AE749" i="3" s="1"/>
  <c r="AC755" i="3"/>
  <c r="AE755" i="3" s="1"/>
  <c r="AN756" i="3"/>
  <c r="AN759" i="3"/>
  <c r="AN765" i="3"/>
  <c r="AC785" i="3"/>
  <c r="AC806" i="3"/>
  <c r="AC834" i="3"/>
  <c r="AC841" i="3"/>
  <c r="AC843" i="3"/>
  <c r="AC850" i="3"/>
  <c r="AC857" i="3"/>
  <c r="AC752" i="3"/>
  <c r="AE752" i="3" s="1"/>
  <c r="AC761" i="3"/>
  <c r="AE761" i="3" s="1"/>
  <c r="AC774" i="3"/>
  <c r="AE774" i="3" s="1"/>
  <c r="AC792" i="3"/>
  <c r="AC799" i="3"/>
  <c r="AC801" i="3"/>
  <c r="AN806" i="3"/>
  <c r="AC815" i="3"/>
  <c r="AN834" i="3"/>
  <c r="AN841" i="3"/>
  <c r="AN843" i="3"/>
  <c r="AC741" i="3"/>
  <c r="AE741" i="3" s="1"/>
  <c r="AN747" i="3"/>
  <c r="AC758" i="3"/>
  <c r="AE758" i="3" s="1"/>
  <c r="AC767" i="3"/>
  <c r="AE767" i="3" s="1"/>
  <c r="AN780" i="3"/>
  <c r="AN792" i="3"/>
  <c r="AC794" i="3"/>
  <c r="AN799" i="3"/>
  <c r="AN801" i="3"/>
  <c r="AC822" i="3"/>
  <c r="AC829" i="3"/>
  <c r="AC831" i="3"/>
  <c r="AN836" i="3"/>
  <c r="AC838" i="3"/>
  <c r="AC845" i="3"/>
  <c r="AC859" i="3"/>
  <c r="AN863" i="3"/>
  <c r="AN741" i="3"/>
  <c r="AN754" i="3"/>
  <c r="AC764" i="3"/>
  <c r="AE764" i="3" s="1"/>
  <c r="AC773" i="3"/>
  <c r="AE773" i="3" s="1"/>
  <c r="AC779" i="3"/>
  <c r="AE779" i="3" s="1"/>
  <c r="AC787" i="3"/>
  <c r="AC789" i="3"/>
  <c r="AN794" i="3"/>
  <c r="AC803" i="3"/>
  <c r="AN822" i="3"/>
  <c r="AN829" i="3"/>
  <c r="AN831" i="3"/>
  <c r="AC852" i="3"/>
  <c r="AN859" i="3"/>
  <c r="AC861" i="3"/>
  <c r="AC776" i="3"/>
  <c r="AE776" i="3" s="1"/>
  <c r="AC833" i="3"/>
  <c r="AC854" i="3"/>
  <c r="AC863" i="3"/>
  <c r="AN760" i="3"/>
  <c r="AN770" i="3"/>
  <c r="AN751" i="3"/>
  <c r="AN798" i="3"/>
  <c r="AN805" i="3"/>
  <c r="AN807" i="3"/>
  <c r="AN842" i="3"/>
  <c r="AN865" i="3"/>
  <c r="AE803" i="3" l="1"/>
  <c r="AE815" i="3"/>
  <c r="AE834" i="3"/>
  <c r="AE848" i="3"/>
  <c r="AE862" i="3"/>
  <c r="AE788" i="3"/>
  <c r="AE826" i="3"/>
  <c r="AE798" i="3"/>
  <c r="AM847" i="3"/>
  <c r="AE847" i="3"/>
  <c r="AM807" i="3"/>
  <c r="AE865" i="3"/>
  <c r="AM815" i="3"/>
  <c r="AE817" i="3"/>
  <c r="AE856" i="3"/>
  <c r="AM795" i="3"/>
  <c r="AM853" i="3"/>
  <c r="AE855" i="3"/>
  <c r="AE785" i="3"/>
  <c r="AM842" i="3"/>
  <c r="AE830" i="3"/>
  <c r="AE795" i="3"/>
  <c r="AE860" i="3"/>
  <c r="AM823" i="3"/>
  <c r="AM846" i="3"/>
  <c r="AE844" i="3"/>
  <c r="AE842" i="3"/>
  <c r="AM841" i="3"/>
  <c r="AE827" i="3"/>
  <c r="AM851" i="3"/>
  <c r="AM796" i="3"/>
  <c r="AE820" i="3"/>
  <c r="AM861" i="3"/>
  <c r="AM811" i="3"/>
  <c r="AM822" i="3"/>
  <c r="AM832" i="3"/>
  <c r="AM829" i="3"/>
  <c r="AM852" i="3"/>
  <c r="AM858" i="3"/>
  <c r="AE801" i="3"/>
  <c r="AE852" i="3"/>
  <c r="AE839" i="3"/>
  <c r="AE792" i="3"/>
  <c r="AE846" i="3"/>
  <c r="AE832" i="3"/>
  <c r="AM836" i="3"/>
  <c r="AE849" i="3"/>
  <c r="AM860" i="3"/>
  <c r="AM799" i="3"/>
  <c r="AM810" i="3"/>
  <c r="AM820" i="3"/>
  <c r="AM817" i="3"/>
  <c r="AE840" i="3"/>
  <c r="AE835" i="3"/>
  <c r="AE794" i="3"/>
  <c r="AE853" i="3"/>
  <c r="AE799" i="3"/>
  <c r="AE813" i="3"/>
  <c r="AE859" i="3"/>
  <c r="AE811" i="3"/>
  <c r="AM837" i="3"/>
  <c r="AM808" i="3"/>
  <c r="AE819" i="3"/>
  <c r="AE837" i="3"/>
  <c r="AM848" i="3"/>
  <c r="AM787" i="3"/>
  <c r="AE786" i="3"/>
  <c r="AE808" i="3"/>
  <c r="AM805" i="3"/>
  <c r="AM816" i="3"/>
  <c r="AM862" i="3"/>
  <c r="AE845" i="3"/>
  <c r="AE804" i="3"/>
  <c r="AM835" i="3"/>
  <c r="AE825" i="3"/>
  <c r="AE814" i="3"/>
  <c r="AE809" i="3"/>
  <c r="AM825" i="3"/>
  <c r="AE836" i="3"/>
  <c r="AM834" i="3"/>
  <c r="AM857" i="3"/>
  <c r="AE796" i="3"/>
  <c r="AM783" i="3"/>
  <c r="AM793" i="3"/>
  <c r="AM792" i="3"/>
  <c r="AM850" i="3"/>
  <c r="AE823" i="3"/>
  <c r="AM813" i="3"/>
  <c r="AE812" i="3"/>
  <c r="AM845" i="3"/>
  <c r="AM854" i="3"/>
  <c r="AM864" i="3"/>
  <c r="AM803" i="3"/>
  <c r="AM838" i="3"/>
  <c r="AE806" i="3"/>
  <c r="AE838" i="3"/>
  <c r="AM840" i="3"/>
  <c r="AE857" i="3"/>
  <c r="AE864" i="3"/>
  <c r="AE797" i="3"/>
  <c r="AM821" i="3"/>
  <c r="AE802" i="3"/>
  <c r="AM786" i="3"/>
  <c r="AM801" i="3"/>
  <c r="AE800" i="3"/>
  <c r="AM785" i="3"/>
  <c r="AM833" i="3"/>
  <c r="AM855" i="3"/>
  <c r="AM830" i="3"/>
  <c r="AE828" i="3"/>
  <c r="AM863" i="3"/>
  <c r="AM826" i="3"/>
  <c r="AM828" i="3"/>
  <c r="AE858" i="3"/>
  <c r="AM798" i="3"/>
  <c r="AE784" i="3"/>
  <c r="AE863" i="3"/>
  <c r="AE789" i="3"/>
  <c r="AE831" i="3"/>
  <c r="AE850" i="3"/>
  <c r="AE816" i="3"/>
  <c r="AM784" i="3"/>
  <c r="AM856" i="3"/>
  <c r="AM812" i="3"/>
  <c r="AE790" i="3"/>
  <c r="AE793" i="3"/>
  <c r="AM789" i="3"/>
  <c r="AM788" i="3"/>
  <c r="AE821" i="3"/>
  <c r="AM843" i="3"/>
  <c r="AM818" i="3"/>
  <c r="AM804" i="3"/>
  <c r="AE851" i="3"/>
  <c r="AM814" i="3"/>
  <c r="AE854" i="3"/>
  <c r="AE787" i="3"/>
  <c r="AE829" i="3"/>
  <c r="AE843" i="3"/>
  <c r="AM849" i="3"/>
  <c r="AE818" i="3"/>
  <c r="AE810" i="3"/>
  <c r="AM824" i="3"/>
  <c r="AE805" i="3"/>
  <c r="AE824" i="3"/>
  <c r="AM809" i="3"/>
  <c r="AM831" i="3"/>
  <c r="AM806" i="3"/>
  <c r="AE791" i="3"/>
  <c r="AM839" i="3"/>
  <c r="AM802" i="3"/>
  <c r="AE861" i="3"/>
  <c r="AE807" i="3"/>
  <c r="AE833" i="3"/>
  <c r="AE822" i="3"/>
  <c r="AE841" i="3"/>
  <c r="AM865" i="3"/>
  <c r="AM791" i="3"/>
  <c r="AM800" i="3"/>
  <c r="AE783" i="3"/>
  <c r="AM797" i="3"/>
  <c r="AM859" i="3"/>
  <c r="AM819" i="3"/>
  <c r="AM794" i="3"/>
  <c r="AM827" i="3"/>
  <c r="AM790" i="3"/>
  <c r="W1388" i="3"/>
  <c r="W1387" i="3"/>
  <c r="W1386" i="3"/>
  <c r="W1385" i="3"/>
  <c r="W1384" i="3"/>
  <c r="W1383" i="3"/>
  <c r="W1382" i="3"/>
  <c r="W1381" i="3"/>
  <c r="W1380" i="3"/>
  <c r="W1379" i="3"/>
  <c r="W1378" i="3"/>
  <c r="W1377" i="3"/>
  <c r="W1376" i="3"/>
  <c r="W1375" i="3"/>
  <c r="W1374" i="3"/>
  <c r="W1373" i="3"/>
  <c r="W1372" i="3"/>
  <c r="W1371" i="3"/>
  <c r="W1370" i="3"/>
  <c r="W1369" i="3"/>
  <c r="W1368" i="3"/>
  <c r="W1367" i="3"/>
  <c r="W1366" i="3"/>
  <c r="W1365" i="3"/>
  <c r="W1364" i="3"/>
  <c r="W1363" i="3"/>
  <c r="W1362" i="3"/>
  <c r="W1361" i="3"/>
  <c r="W1360" i="3"/>
  <c r="W1359" i="3"/>
  <c r="W1358" i="3"/>
  <c r="W1357" i="3"/>
  <c r="W1356" i="3"/>
  <c r="W1355" i="3"/>
  <c r="W1354" i="3"/>
  <c r="W1353" i="3"/>
  <c r="W1352" i="3"/>
  <c r="W1351" i="3"/>
  <c r="W1350" i="3"/>
  <c r="W1349" i="3"/>
  <c r="W1348" i="3"/>
  <c r="W1347" i="3"/>
  <c r="W1346" i="3"/>
  <c r="W1345" i="3"/>
  <c r="W1344" i="3"/>
  <c r="W1343" i="3"/>
  <c r="W1342" i="3"/>
  <c r="W1341" i="3"/>
  <c r="W1340" i="3"/>
  <c r="W1339" i="3"/>
  <c r="W1338" i="3"/>
  <c r="W1337" i="3"/>
  <c r="W1336" i="3"/>
  <c r="W1335" i="3"/>
  <c r="W1334" i="3"/>
  <c r="W1333" i="3"/>
  <c r="W1332" i="3"/>
  <c r="W1331" i="3"/>
  <c r="W1330" i="3"/>
  <c r="W1329" i="3"/>
  <c r="W1328" i="3"/>
  <c r="W1327" i="3"/>
  <c r="W1326" i="3"/>
  <c r="W1325" i="3"/>
  <c r="W1324" i="3"/>
  <c r="W1323" i="3"/>
  <c r="W1322" i="3"/>
  <c r="W1321" i="3"/>
  <c r="W1320" i="3"/>
  <c r="W1319" i="3"/>
  <c r="W1318" i="3"/>
  <c r="W1317" i="3"/>
  <c r="W1316" i="3"/>
  <c r="W1315" i="3"/>
  <c r="W1314" i="3"/>
  <c r="W1313" i="3"/>
  <c r="W1312" i="3"/>
  <c r="W1311" i="3"/>
  <c r="W1310" i="3"/>
  <c r="W1309" i="3"/>
  <c r="W1308" i="3"/>
  <c r="W1307" i="3"/>
  <c r="W1306" i="3"/>
  <c r="W1305" i="3"/>
  <c r="W1304" i="3"/>
  <c r="W1303" i="3"/>
  <c r="W1302" i="3"/>
  <c r="W1301" i="3"/>
  <c r="W1300" i="3"/>
  <c r="W1299" i="3"/>
  <c r="W1298" i="3"/>
  <c r="W1297" i="3"/>
  <c r="W1296" i="3"/>
  <c r="W1295" i="3"/>
  <c r="W1294" i="3"/>
  <c r="W1293" i="3"/>
  <c r="W1292" i="3"/>
  <c r="W1291" i="3"/>
  <c r="W1290" i="3"/>
  <c r="W1289" i="3"/>
  <c r="W1288" i="3"/>
  <c r="W1287" i="3"/>
  <c r="W1286" i="3"/>
  <c r="W1285" i="3"/>
  <c r="W1284" i="3"/>
  <c r="W1283" i="3"/>
  <c r="W1282" i="3"/>
  <c r="W1281" i="3"/>
  <c r="W1280" i="3"/>
  <c r="W1279" i="3"/>
  <c r="W1278" i="3"/>
  <c r="W1277" i="3"/>
  <c r="W1276" i="3"/>
  <c r="W1275" i="3"/>
  <c r="W1274" i="3"/>
  <c r="W1273" i="3"/>
  <c r="W1272" i="3"/>
  <c r="W1271" i="3"/>
  <c r="W1270" i="3"/>
  <c r="W1269" i="3"/>
  <c r="W1268" i="3"/>
  <c r="W1267" i="3"/>
  <c r="W1266" i="3"/>
  <c r="W1265" i="3"/>
  <c r="W1264" i="3"/>
  <c r="W1263" i="3"/>
  <c r="W1262" i="3"/>
  <c r="W1261" i="3"/>
  <c r="W1260" i="3"/>
  <c r="W1259" i="3"/>
  <c r="W1258" i="3"/>
  <c r="W1257" i="3"/>
  <c r="W1256" i="3"/>
  <c r="W1255" i="3"/>
  <c r="W1254" i="3"/>
  <c r="W1253" i="3"/>
  <c r="W1252" i="3"/>
  <c r="W1251" i="3"/>
  <c r="W1250" i="3"/>
  <c r="W1249" i="3"/>
  <c r="W1248" i="3"/>
  <c r="W1247" i="3"/>
  <c r="W1246" i="3"/>
  <c r="W1245" i="3"/>
  <c r="W1244" i="3"/>
  <c r="W1243" i="3"/>
  <c r="W1242" i="3"/>
  <c r="W1241" i="3"/>
  <c r="W1240" i="3"/>
  <c r="W1239" i="3"/>
  <c r="W1238" i="3"/>
  <c r="W1237" i="3"/>
  <c r="W1236" i="3"/>
  <c r="W1235" i="3"/>
  <c r="W1234" i="3"/>
  <c r="W1233" i="3"/>
  <c r="W1232" i="3"/>
  <c r="W1231" i="3"/>
  <c r="W1230" i="3"/>
  <c r="W1229" i="3"/>
  <c r="W1228" i="3"/>
  <c r="W1227" i="3"/>
  <c r="W1226" i="3"/>
  <c r="W1225" i="3"/>
  <c r="W1224" i="3"/>
  <c r="W1223" i="3"/>
  <c r="W1222" i="3"/>
  <c r="W1221" i="3"/>
  <c r="W1220" i="3"/>
  <c r="W1219" i="3"/>
  <c r="W1218" i="3"/>
  <c r="W1217" i="3"/>
  <c r="W1216" i="3"/>
  <c r="W1215" i="3"/>
  <c r="W1214" i="3"/>
  <c r="W1213" i="3"/>
  <c r="W1212" i="3"/>
  <c r="W1211" i="3"/>
  <c r="W1210" i="3"/>
  <c r="W1209" i="3"/>
  <c r="W1208" i="3"/>
  <c r="W1207" i="3"/>
  <c r="W1206" i="3"/>
  <c r="W1205" i="3"/>
  <c r="W1204" i="3"/>
  <c r="W1203" i="3"/>
  <c r="W1202" i="3"/>
  <c r="W1201" i="3"/>
  <c r="W1200" i="3"/>
  <c r="W1199" i="3"/>
  <c r="W1198" i="3"/>
  <c r="W1197" i="3"/>
  <c r="W1196" i="3"/>
  <c r="W1195" i="3"/>
  <c r="W1194" i="3"/>
  <c r="W1193" i="3"/>
  <c r="W1192" i="3"/>
  <c r="W1191" i="3"/>
  <c r="W1190" i="3"/>
  <c r="W1189" i="3"/>
  <c r="W1188" i="3"/>
  <c r="W1187" i="3"/>
  <c r="W1186" i="3"/>
  <c r="W1185" i="3"/>
  <c r="W1184" i="3"/>
  <c r="W1183" i="3"/>
  <c r="W1182" i="3"/>
  <c r="W1181" i="3"/>
  <c r="W1180" i="3"/>
  <c r="W1179" i="3"/>
  <c r="W1178" i="3"/>
  <c r="W1177" i="3"/>
  <c r="W1176" i="3"/>
  <c r="W1175" i="3"/>
  <c r="W1174" i="3"/>
  <c r="W1173" i="3"/>
  <c r="W1172" i="3"/>
  <c r="W1171" i="3"/>
  <c r="W1170" i="3"/>
  <c r="W1169" i="3"/>
  <c r="W1168" i="3"/>
  <c r="W1167" i="3"/>
  <c r="W1166" i="3"/>
  <c r="W1165" i="3"/>
  <c r="W1164" i="3"/>
  <c r="W1163" i="3"/>
  <c r="W1162" i="3"/>
  <c r="W1161" i="3"/>
  <c r="W1160" i="3"/>
  <c r="W1159" i="3"/>
  <c r="W1158" i="3"/>
  <c r="W1157" i="3"/>
  <c r="W1156" i="3"/>
  <c r="W1155" i="3"/>
  <c r="W1154" i="3"/>
  <c r="W1153" i="3"/>
  <c r="W1152" i="3"/>
  <c r="W1151" i="3"/>
  <c r="W1150" i="3"/>
  <c r="W1149" i="3"/>
  <c r="W1148" i="3"/>
  <c r="W1147" i="3"/>
  <c r="W1146" i="3"/>
  <c r="W1145" i="3"/>
  <c r="W1144" i="3"/>
  <c r="W1143" i="3"/>
  <c r="W1142" i="3"/>
  <c r="W1141" i="3"/>
  <c r="W1140" i="3"/>
  <c r="W1139" i="3"/>
  <c r="W1138" i="3"/>
  <c r="W1137" i="3"/>
  <c r="W1136" i="3"/>
  <c r="W1135" i="3"/>
  <c r="W1134" i="3"/>
  <c r="W1133" i="3"/>
  <c r="W1132" i="3"/>
  <c r="W1131" i="3"/>
  <c r="W1130" i="3"/>
  <c r="W1129" i="3"/>
  <c r="W1128" i="3"/>
  <c r="W1127" i="3"/>
  <c r="W1126" i="3"/>
  <c r="W1125" i="3"/>
  <c r="W1124" i="3"/>
  <c r="W1123" i="3"/>
  <c r="W1122" i="3"/>
  <c r="W1121" i="3"/>
  <c r="W1120" i="3"/>
  <c r="W1119" i="3"/>
  <c r="W1118" i="3"/>
  <c r="W1117" i="3"/>
  <c r="W1116" i="3"/>
  <c r="W1115" i="3"/>
  <c r="W1114" i="3"/>
  <c r="W1113" i="3"/>
  <c r="W1112" i="3"/>
  <c r="W1111" i="3"/>
  <c r="W1110" i="3"/>
  <c r="W1109" i="3"/>
  <c r="W1108" i="3"/>
  <c r="W1107" i="3"/>
  <c r="W1106" i="3"/>
  <c r="W1105" i="3"/>
  <c r="U1388" i="3"/>
  <c r="U1387" i="3"/>
  <c r="U1386" i="3"/>
  <c r="U1385" i="3"/>
  <c r="U1384" i="3"/>
  <c r="U1383" i="3"/>
  <c r="U1382" i="3"/>
  <c r="U1381" i="3"/>
  <c r="U1380" i="3"/>
  <c r="U1379" i="3"/>
  <c r="U1378" i="3"/>
  <c r="U1377" i="3"/>
  <c r="U1376" i="3"/>
  <c r="U1375" i="3"/>
  <c r="U1374" i="3"/>
  <c r="U1373" i="3"/>
  <c r="U1372" i="3"/>
  <c r="U1371" i="3"/>
  <c r="U1370" i="3"/>
  <c r="U1369" i="3"/>
  <c r="U1368" i="3"/>
  <c r="U1367" i="3"/>
  <c r="U1366" i="3"/>
  <c r="U1365" i="3"/>
  <c r="U1364" i="3"/>
  <c r="U1363" i="3"/>
  <c r="U1362" i="3"/>
  <c r="U1361" i="3"/>
  <c r="U1360" i="3"/>
  <c r="U1359" i="3"/>
  <c r="U1358" i="3"/>
  <c r="U1357" i="3"/>
  <c r="U1356" i="3"/>
  <c r="U1355" i="3"/>
  <c r="U1354" i="3"/>
  <c r="U1353" i="3"/>
  <c r="U1352" i="3"/>
  <c r="U1351" i="3"/>
  <c r="U1350" i="3"/>
  <c r="U1349" i="3"/>
  <c r="U1348" i="3"/>
  <c r="U1347" i="3"/>
  <c r="U1346" i="3"/>
  <c r="U1345" i="3"/>
  <c r="U1344" i="3"/>
  <c r="U1343" i="3"/>
  <c r="U1342" i="3"/>
  <c r="U1341" i="3"/>
  <c r="U1340" i="3"/>
  <c r="U1339" i="3"/>
  <c r="U1338" i="3"/>
  <c r="U1337" i="3"/>
  <c r="U1336" i="3"/>
  <c r="U1335" i="3"/>
  <c r="U1334" i="3"/>
  <c r="U1333" i="3"/>
  <c r="U1332" i="3"/>
  <c r="U1331" i="3"/>
  <c r="U1330" i="3"/>
  <c r="U1329" i="3"/>
  <c r="U1328" i="3"/>
  <c r="U1327" i="3"/>
  <c r="U1326" i="3"/>
  <c r="U1325" i="3"/>
  <c r="U1324" i="3"/>
  <c r="U1323" i="3"/>
  <c r="U1322" i="3"/>
  <c r="U1321" i="3"/>
  <c r="U1320" i="3"/>
  <c r="U1319" i="3"/>
  <c r="U1318" i="3"/>
  <c r="U1317" i="3"/>
  <c r="U1316" i="3"/>
  <c r="U1315" i="3"/>
  <c r="U1314" i="3"/>
  <c r="U1313" i="3"/>
  <c r="U1312" i="3"/>
  <c r="U1311" i="3"/>
  <c r="U1310" i="3"/>
  <c r="U1309" i="3"/>
  <c r="U1308" i="3"/>
  <c r="U1307" i="3"/>
  <c r="U1306" i="3"/>
  <c r="U1305" i="3"/>
  <c r="U1304" i="3"/>
  <c r="U1303" i="3"/>
  <c r="U1302" i="3"/>
  <c r="U1301" i="3"/>
  <c r="U1300" i="3"/>
  <c r="U1299" i="3"/>
  <c r="U1298" i="3"/>
  <c r="U1297" i="3"/>
  <c r="U1296" i="3"/>
  <c r="U1295" i="3"/>
  <c r="U1294" i="3"/>
  <c r="U1293" i="3"/>
  <c r="U1292" i="3"/>
  <c r="U1291" i="3"/>
  <c r="U1290" i="3"/>
  <c r="U1289" i="3"/>
  <c r="U1288" i="3"/>
  <c r="U1287" i="3"/>
  <c r="U1286" i="3"/>
  <c r="U1285" i="3"/>
  <c r="U1284" i="3"/>
  <c r="U1283" i="3"/>
  <c r="U1282" i="3"/>
  <c r="U1281" i="3"/>
  <c r="U1280" i="3"/>
  <c r="U1279" i="3"/>
  <c r="U1278" i="3"/>
  <c r="U1277" i="3"/>
  <c r="U1276" i="3"/>
  <c r="U1275" i="3"/>
  <c r="U1274" i="3"/>
  <c r="U1273" i="3"/>
  <c r="U1272" i="3"/>
  <c r="U1271" i="3"/>
  <c r="U1270" i="3"/>
  <c r="U1269" i="3"/>
  <c r="U1268" i="3"/>
  <c r="U1267" i="3"/>
  <c r="U1266" i="3"/>
  <c r="U1265" i="3"/>
  <c r="U1264" i="3"/>
  <c r="U1263" i="3"/>
  <c r="U1262" i="3"/>
  <c r="U1261" i="3"/>
  <c r="U1260" i="3"/>
  <c r="U1259" i="3"/>
  <c r="U1258" i="3"/>
  <c r="U1257" i="3"/>
  <c r="U1256" i="3"/>
  <c r="U1255" i="3"/>
  <c r="U1254" i="3"/>
  <c r="U1253" i="3"/>
  <c r="U1252" i="3"/>
  <c r="U1251" i="3"/>
  <c r="U1250" i="3"/>
  <c r="U1249" i="3"/>
  <c r="U1248" i="3"/>
  <c r="U1247" i="3"/>
  <c r="U1246" i="3"/>
  <c r="U1245" i="3"/>
  <c r="U1244" i="3"/>
  <c r="U1243" i="3"/>
  <c r="U1242" i="3"/>
  <c r="U1241" i="3"/>
  <c r="U1240" i="3"/>
  <c r="U1239" i="3"/>
  <c r="U1238" i="3"/>
  <c r="U1237" i="3"/>
  <c r="U1236" i="3"/>
  <c r="U1235" i="3"/>
  <c r="U1234" i="3"/>
  <c r="U1233" i="3"/>
  <c r="U1232" i="3"/>
  <c r="U1231" i="3"/>
  <c r="U1230" i="3"/>
  <c r="U1229" i="3"/>
  <c r="U1228" i="3"/>
  <c r="U1227" i="3"/>
  <c r="U1226" i="3"/>
  <c r="U1225" i="3"/>
  <c r="U1224" i="3"/>
  <c r="U1223" i="3"/>
  <c r="U1222" i="3"/>
  <c r="U1221" i="3"/>
  <c r="U1220" i="3"/>
  <c r="U1219" i="3"/>
  <c r="U1218" i="3"/>
  <c r="U1217" i="3"/>
  <c r="U1216" i="3"/>
  <c r="U1215" i="3"/>
  <c r="U1214" i="3"/>
  <c r="U1213" i="3"/>
  <c r="U1212" i="3"/>
  <c r="U1211" i="3"/>
  <c r="U1210" i="3"/>
  <c r="U1209" i="3"/>
  <c r="U1208" i="3"/>
  <c r="U1207" i="3"/>
  <c r="U1206" i="3"/>
  <c r="U1205" i="3"/>
  <c r="U1204" i="3"/>
  <c r="U1203" i="3"/>
  <c r="U1202" i="3"/>
  <c r="U1201" i="3"/>
  <c r="U1200" i="3"/>
  <c r="U1199" i="3"/>
  <c r="U1198" i="3"/>
  <c r="U1197" i="3"/>
  <c r="U1196" i="3"/>
  <c r="U1195" i="3"/>
  <c r="U1194" i="3"/>
  <c r="U1193" i="3"/>
  <c r="U1192" i="3"/>
  <c r="U1191" i="3"/>
  <c r="U1190" i="3"/>
  <c r="U1189" i="3"/>
  <c r="U1188" i="3"/>
  <c r="U1187" i="3"/>
  <c r="U1186" i="3"/>
  <c r="U1185" i="3"/>
  <c r="U1184" i="3"/>
  <c r="U1183" i="3"/>
  <c r="U1182" i="3"/>
  <c r="U1181" i="3"/>
  <c r="U1180" i="3"/>
  <c r="U1179" i="3"/>
  <c r="U1178" i="3"/>
  <c r="U1177" i="3"/>
  <c r="U1176" i="3"/>
  <c r="U1175" i="3"/>
  <c r="U1174" i="3"/>
  <c r="U1173" i="3"/>
  <c r="U1172" i="3"/>
  <c r="U1171" i="3"/>
  <c r="U1170" i="3"/>
  <c r="U1169" i="3"/>
  <c r="U1168" i="3"/>
  <c r="U1167" i="3"/>
  <c r="U1166" i="3"/>
  <c r="U1165" i="3"/>
  <c r="U1164" i="3"/>
  <c r="U1163" i="3"/>
  <c r="U1162" i="3"/>
  <c r="U1161" i="3"/>
  <c r="U1160" i="3"/>
  <c r="U1159" i="3"/>
  <c r="U1158" i="3"/>
  <c r="U1157" i="3"/>
  <c r="U1156" i="3"/>
  <c r="U1155" i="3"/>
  <c r="U1154" i="3"/>
  <c r="U1153" i="3"/>
  <c r="U1152" i="3"/>
  <c r="U1151" i="3"/>
  <c r="U1150" i="3"/>
  <c r="U1149" i="3"/>
  <c r="U1148" i="3"/>
  <c r="U1147" i="3"/>
  <c r="U1146" i="3"/>
  <c r="U1145" i="3"/>
  <c r="U1144" i="3"/>
  <c r="U1143" i="3"/>
  <c r="U1142" i="3"/>
  <c r="U1141" i="3"/>
  <c r="U1140" i="3"/>
  <c r="U1139" i="3"/>
  <c r="U1138" i="3"/>
  <c r="U1137" i="3"/>
  <c r="U1136" i="3"/>
  <c r="U1135" i="3"/>
  <c r="U1134" i="3"/>
  <c r="U1133" i="3"/>
  <c r="U1132" i="3"/>
  <c r="U1131" i="3"/>
  <c r="U1130" i="3"/>
  <c r="U1129" i="3"/>
  <c r="U1128" i="3"/>
  <c r="U1127" i="3"/>
  <c r="U1126" i="3"/>
  <c r="U1125" i="3"/>
  <c r="U1124" i="3"/>
  <c r="U1123" i="3"/>
  <c r="U1122" i="3"/>
  <c r="U1121" i="3"/>
  <c r="U1120" i="3"/>
  <c r="U1119" i="3"/>
  <c r="U1118" i="3"/>
  <c r="U1117" i="3"/>
  <c r="AK1123" i="3" l="1"/>
  <c r="AC1123" i="3"/>
  <c r="X1123" i="3" s="1"/>
  <c r="AC1135" i="3"/>
  <c r="X1135" i="3" s="1"/>
  <c r="AK1135" i="3"/>
  <c r="AK1134" i="3"/>
  <c r="AC1134" i="3"/>
  <c r="X1134" i="3" s="1"/>
  <c r="AC1124" i="3"/>
  <c r="X1124" i="3" s="1"/>
  <c r="AK1124" i="3"/>
  <c r="AK1136" i="3"/>
  <c r="AC1136" i="3"/>
  <c r="X1136" i="3" s="1"/>
  <c r="AK1137" i="3"/>
  <c r="AC1137" i="3"/>
  <c r="X1137" i="3" s="1"/>
  <c r="AK1125" i="3"/>
  <c r="AC1125" i="3"/>
  <c r="X1125" i="3" s="1"/>
  <c r="AK1126" i="3"/>
  <c r="AC1126" i="3"/>
  <c r="AK1138" i="3"/>
  <c r="AC1138" i="3"/>
  <c r="X1138" i="3" s="1"/>
  <c r="AK1127" i="3"/>
  <c r="AC1127" i="3"/>
  <c r="X1127" i="3" s="1"/>
  <c r="AC1139" i="3"/>
  <c r="X1139" i="3" s="1"/>
  <c r="AK1139" i="3"/>
  <c r="AC1128" i="3"/>
  <c r="X1128" i="3" s="1"/>
  <c r="AK1128" i="3"/>
  <c r="AC1140" i="3"/>
  <c r="X1140" i="3" s="1"/>
  <c r="AK1140" i="3"/>
  <c r="AK1117" i="3"/>
  <c r="AC1117" i="3"/>
  <c r="X1117" i="3" s="1"/>
  <c r="AK1129" i="3"/>
  <c r="AC1129" i="3"/>
  <c r="X1129" i="3" s="1"/>
  <c r="AC1118" i="3"/>
  <c r="X1118" i="3" s="1"/>
  <c r="AK1118" i="3"/>
  <c r="AC1130" i="3"/>
  <c r="X1130" i="3" s="1"/>
  <c r="AK1130" i="3"/>
  <c r="AK1119" i="3"/>
  <c r="AC1119" i="3"/>
  <c r="X1119" i="3" s="1"/>
  <c r="AK1131" i="3"/>
  <c r="AC1131" i="3"/>
  <c r="X1131" i="3" s="1"/>
  <c r="AK1120" i="3"/>
  <c r="AC1120" i="3"/>
  <c r="X1120" i="3" s="1"/>
  <c r="AK1132" i="3"/>
  <c r="AC1132" i="3"/>
  <c r="X1132" i="3" s="1"/>
  <c r="AC1122" i="3"/>
  <c r="X1122" i="3" s="1"/>
  <c r="AK1122" i="3"/>
  <c r="AC1121" i="3"/>
  <c r="X1121" i="3" s="1"/>
  <c r="AK1121" i="3"/>
  <c r="AC1133" i="3"/>
  <c r="X1133" i="3" s="1"/>
  <c r="AK1133" i="3"/>
  <c r="AC1113" i="3"/>
  <c r="AE1113" i="3" s="1"/>
  <c r="AK1113" i="3"/>
  <c r="AM1113" i="3" s="1"/>
  <c r="AK1149" i="3"/>
  <c r="AC1149" i="3"/>
  <c r="AC1161" i="3"/>
  <c r="AK1161" i="3"/>
  <c r="AK1173" i="3"/>
  <c r="AC1173" i="3"/>
  <c r="AC1185" i="3"/>
  <c r="AK1185" i="3"/>
  <c r="AK1197" i="3"/>
  <c r="AC1197" i="3"/>
  <c r="AC1209" i="3"/>
  <c r="AK1209" i="3"/>
  <c r="AK1221" i="3"/>
  <c r="AC1221" i="3"/>
  <c r="AC1233" i="3"/>
  <c r="AK1233" i="3"/>
  <c r="AK1245" i="3"/>
  <c r="AC1245" i="3"/>
  <c r="AK1257" i="3"/>
  <c r="AC1257" i="3"/>
  <c r="AK1269" i="3"/>
  <c r="AC1269" i="3"/>
  <c r="AK1281" i="3"/>
  <c r="AC1281" i="3"/>
  <c r="AK1293" i="3"/>
  <c r="AC1293" i="3"/>
  <c r="AK1305" i="3"/>
  <c r="AC1305" i="3"/>
  <c r="AK1317" i="3"/>
  <c r="AC1317" i="3"/>
  <c r="AK1329" i="3"/>
  <c r="AC1329" i="3"/>
  <c r="AK1341" i="3"/>
  <c r="AC1341" i="3"/>
  <c r="AK1353" i="3"/>
  <c r="AC1353" i="3"/>
  <c r="AC1365" i="3"/>
  <c r="AK1365" i="3"/>
  <c r="AK1377" i="3"/>
  <c r="AC1377" i="3"/>
  <c r="AK1114" i="3"/>
  <c r="AM1114" i="3" s="1"/>
  <c r="AC1114" i="3"/>
  <c r="AE1114" i="3" s="1"/>
  <c r="AC1150" i="3"/>
  <c r="AK1150" i="3"/>
  <c r="AK1162" i="3"/>
  <c r="AC1162" i="3"/>
  <c r="AC1174" i="3"/>
  <c r="AK1174" i="3"/>
  <c r="AK1186" i="3"/>
  <c r="AC1186" i="3"/>
  <c r="AC1198" i="3"/>
  <c r="AK1198" i="3"/>
  <c r="AK1210" i="3"/>
  <c r="AC1210" i="3"/>
  <c r="AC1222" i="3"/>
  <c r="AK1222" i="3"/>
  <c r="AK1234" i="3"/>
  <c r="AC1234" i="3"/>
  <c r="AK1246" i="3"/>
  <c r="AC1246" i="3"/>
  <c r="AK1258" i="3"/>
  <c r="AC1258" i="3"/>
  <c r="AK1270" i="3"/>
  <c r="AC1270" i="3"/>
  <c r="AK1282" i="3"/>
  <c r="AC1282" i="3"/>
  <c r="AK1294" i="3"/>
  <c r="AC1294" i="3"/>
  <c r="AK1306" i="3"/>
  <c r="AC1306" i="3"/>
  <c r="AK1318" i="3"/>
  <c r="AC1318" i="3"/>
  <c r="AK1330" i="3"/>
  <c r="AC1330" i="3"/>
  <c r="AK1342" i="3"/>
  <c r="AC1342" i="3"/>
  <c r="AK1354" i="3"/>
  <c r="AC1354" i="3"/>
  <c r="AK1366" i="3"/>
  <c r="AC1366" i="3"/>
  <c r="AK1378" i="3"/>
  <c r="AC1378" i="3"/>
  <c r="AK1115" i="3"/>
  <c r="AM1115" i="3" s="1"/>
  <c r="AC1115" i="3"/>
  <c r="AE1115" i="3" s="1"/>
  <c r="AK1151" i="3"/>
  <c r="AC1151" i="3"/>
  <c r="AK1163" i="3"/>
  <c r="AC1163" i="3"/>
  <c r="AK1175" i="3"/>
  <c r="AC1175" i="3"/>
  <c r="AK1187" i="3"/>
  <c r="AC1187" i="3"/>
  <c r="AK1199" i="3"/>
  <c r="AC1199" i="3"/>
  <c r="AK1211" i="3"/>
  <c r="AC1211" i="3"/>
  <c r="AK1223" i="3"/>
  <c r="AC1223" i="3"/>
  <c r="AK1235" i="3"/>
  <c r="AC1235" i="3"/>
  <c r="AC1247" i="3"/>
  <c r="AK1247" i="3"/>
  <c r="AK1259" i="3"/>
  <c r="AC1259" i="3"/>
  <c r="AK1271" i="3"/>
  <c r="AC1271" i="3"/>
  <c r="AK1283" i="3"/>
  <c r="AC1283" i="3"/>
  <c r="AK1295" i="3"/>
  <c r="AC1295" i="3"/>
  <c r="AK1307" i="3"/>
  <c r="AC1307" i="3"/>
  <c r="AK1319" i="3"/>
  <c r="AC1319" i="3"/>
  <c r="AK1331" i="3"/>
  <c r="AC1331" i="3"/>
  <c r="AK1343" i="3"/>
  <c r="AC1343" i="3"/>
  <c r="AK1355" i="3"/>
  <c r="AC1355" i="3"/>
  <c r="AC1367" i="3"/>
  <c r="AK1367" i="3"/>
  <c r="AK1379" i="3"/>
  <c r="AC1379" i="3"/>
  <c r="AC1116" i="3"/>
  <c r="AE1116" i="3" s="1"/>
  <c r="AK1116" i="3"/>
  <c r="AM1116" i="3" s="1"/>
  <c r="AK1152" i="3"/>
  <c r="AC1152" i="3"/>
  <c r="AK1164" i="3"/>
  <c r="AC1164" i="3"/>
  <c r="AK1176" i="3"/>
  <c r="AC1176" i="3"/>
  <c r="AK1188" i="3"/>
  <c r="AC1188" i="3"/>
  <c r="AK1200" i="3"/>
  <c r="AC1200" i="3"/>
  <c r="AK1212" i="3"/>
  <c r="AC1212" i="3"/>
  <c r="AK1224" i="3"/>
  <c r="AC1224" i="3"/>
  <c r="AK1236" i="3"/>
  <c r="AC1236" i="3"/>
  <c r="AC1248" i="3"/>
  <c r="AK1248" i="3"/>
  <c r="AC1260" i="3"/>
  <c r="AK1260" i="3"/>
  <c r="AC1272" i="3"/>
  <c r="AK1272" i="3"/>
  <c r="AK1284" i="3"/>
  <c r="AC1284" i="3"/>
  <c r="AC1296" i="3"/>
  <c r="AK1296" i="3"/>
  <c r="AK1308" i="3"/>
  <c r="AC1308" i="3"/>
  <c r="AC1320" i="3"/>
  <c r="AK1320" i="3"/>
  <c r="AK1332" i="3"/>
  <c r="AC1332" i="3"/>
  <c r="AC1344" i="3"/>
  <c r="AK1344" i="3"/>
  <c r="AK1356" i="3"/>
  <c r="AC1356" i="3"/>
  <c r="AK1368" i="3"/>
  <c r="AC1368" i="3"/>
  <c r="AK1380" i="3"/>
  <c r="AC1380" i="3"/>
  <c r="AK1105" i="3"/>
  <c r="AM1105" i="3" s="1"/>
  <c r="AC1105" i="3"/>
  <c r="AK1141" i="3"/>
  <c r="AC1141" i="3"/>
  <c r="AK1153" i="3"/>
  <c r="AC1153" i="3"/>
  <c r="AK1165" i="3"/>
  <c r="AC1165" i="3"/>
  <c r="AK1177" i="3"/>
  <c r="AC1177" i="3"/>
  <c r="AK1189" i="3"/>
  <c r="AC1189" i="3"/>
  <c r="AK1201" i="3"/>
  <c r="AC1201" i="3"/>
  <c r="AK1213" i="3"/>
  <c r="AC1213" i="3"/>
  <c r="AK1225" i="3"/>
  <c r="AC1225" i="3"/>
  <c r="AC1237" i="3"/>
  <c r="AK1237" i="3"/>
  <c r="AC1249" i="3"/>
  <c r="AK1249" i="3"/>
  <c r="AC1261" i="3"/>
  <c r="AK1261" i="3"/>
  <c r="AK1273" i="3"/>
  <c r="AC1273" i="3"/>
  <c r="AC1285" i="3"/>
  <c r="AK1285" i="3"/>
  <c r="AK1297" i="3"/>
  <c r="AC1297" i="3"/>
  <c r="AC1309" i="3"/>
  <c r="AK1309" i="3"/>
  <c r="AK1321" i="3"/>
  <c r="AC1321" i="3"/>
  <c r="AC1333" i="3"/>
  <c r="AK1333" i="3"/>
  <c r="AK1345" i="3"/>
  <c r="AC1345" i="3"/>
  <c r="AK1357" i="3"/>
  <c r="AC1357" i="3"/>
  <c r="AC1369" i="3"/>
  <c r="AK1369" i="3"/>
  <c r="AK1381" i="3"/>
  <c r="AC1381" i="3"/>
  <c r="AC1106" i="3"/>
  <c r="AE1106" i="3" s="1"/>
  <c r="AK1106" i="3"/>
  <c r="AM1106" i="3" s="1"/>
  <c r="AK1142" i="3"/>
  <c r="AC1142" i="3"/>
  <c r="AK1154" i="3"/>
  <c r="AC1154" i="3"/>
  <c r="AK1166" i="3"/>
  <c r="AC1166" i="3"/>
  <c r="AK1178" i="3"/>
  <c r="AC1178" i="3"/>
  <c r="AK1190" i="3"/>
  <c r="AC1190" i="3"/>
  <c r="AK1202" i="3"/>
  <c r="AC1202" i="3"/>
  <c r="AK1214" i="3"/>
  <c r="AC1214" i="3"/>
  <c r="AK1226" i="3"/>
  <c r="AC1226" i="3"/>
  <c r="AK1238" i="3"/>
  <c r="AC1238" i="3"/>
  <c r="AC1250" i="3"/>
  <c r="AK1250" i="3"/>
  <c r="AC1262" i="3"/>
  <c r="AK1262" i="3"/>
  <c r="AC1274" i="3"/>
  <c r="AK1274" i="3"/>
  <c r="AK1286" i="3"/>
  <c r="AC1286" i="3"/>
  <c r="AC1298" i="3"/>
  <c r="AK1298" i="3"/>
  <c r="AK1310" i="3"/>
  <c r="AC1310" i="3"/>
  <c r="AC1322" i="3"/>
  <c r="AK1322" i="3"/>
  <c r="AK1334" i="3"/>
  <c r="AC1334" i="3"/>
  <c r="AC1346" i="3"/>
  <c r="AK1346" i="3"/>
  <c r="AK1358" i="3"/>
  <c r="AC1358" i="3"/>
  <c r="AK1370" i="3"/>
  <c r="AC1370" i="3"/>
  <c r="AK1382" i="3"/>
  <c r="AC1382" i="3"/>
  <c r="AK1107" i="3"/>
  <c r="AM1107" i="3" s="1"/>
  <c r="AC1107" i="3"/>
  <c r="AE1107" i="3" s="1"/>
  <c r="AK1143" i="3"/>
  <c r="AC1143" i="3"/>
  <c r="AK1155" i="3"/>
  <c r="AC1155" i="3"/>
  <c r="AK1167" i="3"/>
  <c r="AC1167" i="3"/>
  <c r="AK1179" i="3"/>
  <c r="AC1179" i="3"/>
  <c r="AK1191" i="3"/>
  <c r="AC1191" i="3"/>
  <c r="AK1203" i="3"/>
  <c r="AC1203" i="3"/>
  <c r="AK1215" i="3"/>
  <c r="AC1215" i="3"/>
  <c r="AK1227" i="3"/>
  <c r="AC1227" i="3"/>
  <c r="AK1239" i="3"/>
  <c r="AC1239" i="3"/>
  <c r="AC1251" i="3"/>
  <c r="AK1251" i="3"/>
  <c r="AC1263" i="3"/>
  <c r="AK1263" i="3"/>
  <c r="AK1275" i="3"/>
  <c r="AC1275" i="3"/>
  <c r="AC1287" i="3"/>
  <c r="AK1287" i="3"/>
  <c r="AK1299" i="3"/>
  <c r="AC1299" i="3"/>
  <c r="AC1311" i="3"/>
  <c r="AK1311" i="3"/>
  <c r="AK1323" i="3"/>
  <c r="AC1323" i="3"/>
  <c r="AC1335" i="3"/>
  <c r="AK1335" i="3"/>
  <c r="AK1347" i="3"/>
  <c r="AC1347" i="3"/>
  <c r="AK1359" i="3"/>
  <c r="AC1359" i="3"/>
  <c r="AC1371" i="3"/>
  <c r="AK1371" i="3"/>
  <c r="AK1383" i="3"/>
  <c r="AC1383" i="3"/>
  <c r="AK1108" i="3"/>
  <c r="AM1108" i="3" s="1"/>
  <c r="AC1108" i="3"/>
  <c r="AE1108" i="3" s="1"/>
  <c r="AC1144" i="3"/>
  <c r="AK1144" i="3"/>
  <c r="AK1156" i="3"/>
  <c r="AC1156" i="3"/>
  <c r="AC1168" i="3"/>
  <c r="AK1168" i="3"/>
  <c r="AK1180" i="3"/>
  <c r="AC1180" i="3"/>
  <c r="AC1192" i="3"/>
  <c r="AK1192" i="3"/>
  <c r="AK1204" i="3"/>
  <c r="AC1204" i="3"/>
  <c r="AC1216" i="3"/>
  <c r="AK1216" i="3"/>
  <c r="AK1228" i="3"/>
  <c r="AC1228" i="3"/>
  <c r="AK1240" i="3"/>
  <c r="AC1240" i="3"/>
  <c r="AC1252" i="3"/>
  <c r="AK1252" i="3"/>
  <c r="AK1264" i="3"/>
  <c r="AC1264" i="3"/>
  <c r="AC1276" i="3"/>
  <c r="AK1276" i="3"/>
  <c r="AK1288" i="3"/>
  <c r="AC1288" i="3"/>
  <c r="AC1300" i="3"/>
  <c r="AK1300" i="3"/>
  <c r="AK1312" i="3"/>
  <c r="AC1312" i="3"/>
  <c r="AC1324" i="3"/>
  <c r="AK1324" i="3"/>
  <c r="AK1336" i="3"/>
  <c r="AC1336" i="3"/>
  <c r="AC1348" i="3"/>
  <c r="AK1348" i="3"/>
  <c r="AK1360" i="3"/>
  <c r="AC1360" i="3"/>
  <c r="AK1372" i="3"/>
  <c r="AC1372" i="3"/>
  <c r="AK1384" i="3"/>
  <c r="AC1384" i="3"/>
  <c r="AC1109" i="3"/>
  <c r="AE1109" i="3" s="1"/>
  <c r="AK1109" i="3"/>
  <c r="AM1109" i="3" s="1"/>
  <c r="AK1145" i="3"/>
  <c r="AC1145" i="3"/>
  <c r="AC1157" i="3"/>
  <c r="AK1157" i="3"/>
  <c r="AK1169" i="3"/>
  <c r="AC1169" i="3"/>
  <c r="AC1181" i="3"/>
  <c r="AK1181" i="3"/>
  <c r="AK1193" i="3"/>
  <c r="AC1193" i="3"/>
  <c r="AC1205" i="3"/>
  <c r="AK1205" i="3"/>
  <c r="AK1217" i="3"/>
  <c r="AC1217" i="3"/>
  <c r="AC1229" i="3"/>
  <c r="AK1229" i="3"/>
  <c r="AC1241" i="3"/>
  <c r="AK1241" i="3"/>
  <c r="AK1253" i="3"/>
  <c r="AC1253" i="3"/>
  <c r="AC1265" i="3"/>
  <c r="AK1265" i="3"/>
  <c r="AK1277" i="3"/>
  <c r="AC1277" i="3"/>
  <c r="AC1289" i="3"/>
  <c r="AK1289" i="3"/>
  <c r="AK1301" i="3"/>
  <c r="AC1301" i="3"/>
  <c r="AC1313" i="3"/>
  <c r="AK1313" i="3"/>
  <c r="AK1325" i="3"/>
  <c r="AC1325" i="3"/>
  <c r="AC1337" i="3"/>
  <c r="AK1337" i="3"/>
  <c r="AK1349" i="3"/>
  <c r="AC1349" i="3"/>
  <c r="AC1361" i="3"/>
  <c r="AK1361" i="3"/>
  <c r="AK1373" i="3"/>
  <c r="AC1373" i="3"/>
  <c r="AK1385" i="3"/>
  <c r="AC1385" i="3"/>
  <c r="AC1110" i="3"/>
  <c r="AE1110" i="3" s="1"/>
  <c r="AK1110" i="3"/>
  <c r="AM1110" i="3" s="1"/>
  <c r="AC1146" i="3"/>
  <c r="AK1146" i="3"/>
  <c r="AK1158" i="3"/>
  <c r="AC1158" i="3"/>
  <c r="AC1170" i="3"/>
  <c r="AK1170" i="3"/>
  <c r="AK1182" i="3"/>
  <c r="AC1182" i="3"/>
  <c r="AC1194" i="3"/>
  <c r="AK1194" i="3"/>
  <c r="AK1206" i="3"/>
  <c r="AC1206" i="3"/>
  <c r="AC1218" i="3"/>
  <c r="AK1218" i="3"/>
  <c r="AC1230" i="3"/>
  <c r="AK1230" i="3"/>
  <c r="AK1242" i="3"/>
  <c r="AC1242" i="3"/>
  <c r="AC1254" i="3"/>
  <c r="AK1254" i="3"/>
  <c r="AK1266" i="3"/>
  <c r="AC1266" i="3"/>
  <c r="AC1278" i="3"/>
  <c r="AK1278" i="3"/>
  <c r="AK1290" i="3"/>
  <c r="AC1290" i="3"/>
  <c r="AC1302" i="3"/>
  <c r="AK1302" i="3"/>
  <c r="AK1314" i="3"/>
  <c r="AC1314" i="3"/>
  <c r="AC1326" i="3"/>
  <c r="AK1326" i="3"/>
  <c r="AK1338" i="3"/>
  <c r="AC1338" i="3"/>
  <c r="AC1350" i="3"/>
  <c r="AK1350" i="3"/>
  <c r="AK1362" i="3"/>
  <c r="AC1362" i="3"/>
  <c r="AK1374" i="3"/>
  <c r="AC1374" i="3"/>
  <c r="AC1386" i="3"/>
  <c r="AK1386" i="3"/>
  <c r="AK1111" i="3"/>
  <c r="AM1111" i="3" s="1"/>
  <c r="AC1111" i="3"/>
  <c r="AE1111" i="3" s="1"/>
  <c r="AK1147" i="3"/>
  <c r="AC1147" i="3"/>
  <c r="AC1159" i="3"/>
  <c r="AK1159" i="3"/>
  <c r="AK1171" i="3"/>
  <c r="AC1171" i="3"/>
  <c r="AC1183" i="3"/>
  <c r="AK1183" i="3"/>
  <c r="AK1195" i="3"/>
  <c r="AC1195" i="3"/>
  <c r="AC1207" i="3"/>
  <c r="AK1207" i="3"/>
  <c r="AK1219" i="3"/>
  <c r="AC1219" i="3"/>
  <c r="AC1231" i="3"/>
  <c r="AK1231" i="3"/>
  <c r="AK1243" i="3"/>
  <c r="AC1243" i="3"/>
  <c r="AK1255" i="3"/>
  <c r="AC1255" i="3"/>
  <c r="AK1267" i="3"/>
  <c r="AC1267" i="3"/>
  <c r="AK1279" i="3"/>
  <c r="AC1279" i="3"/>
  <c r="AK1291" i="3"/>
  <c r="AC1291" i="3"/>
  <c r="AK1303" i="3"/>
  <c r="AC1303" i="3"/>
  <c r="AK1315" i="3"/>
  <c r="AC1315" i="3"/>
  <c r="AK1327" i="3"/>
  <c r="AC1327" i="3"/>
  <c r="AK1339" i="3"/>
  <c r="AC1339" i="3"/>
  <c r="AK1351" i="3"/>
  <c r="AC1351" i="3"/>
  <c r="AC1363" i="3"/>
  <c r="AK1363" i="3"/>
  <c r="AK1375" i="3"/>
  <c r="AC1375" i="3"/>
  <c r="AK1387" i="3"/>
  <c r="AC1387" i="3"/>
  <c r="AK1112" i="3"/>
  <c r="AM1112" i="3" s="1"/>
  <c r="AC1112" i="3"/>
  <c r="AE1112" i="3" s="1"/>
  <c r="AE1136" i="3"/>
  <c r="AC1148" i="3"/>
  <c r="AE1148" i="3" s="1"/>
  <c r="AK1148" i="3"/>
  <c r="AK1160" i="3"/>
  <c r="AC1160" i="3"/>
  <c r="AC1172" i="3"/>
  <c r="AK1172" i="3"/>
  <c r="AK1184" i="3"/>
  <c r="AC1184" i="3"/>
  <c r="AC1196" i="3"/>
  <c r="AK1196" i="3"/>
  <c r="AK1208" i="3"/>
  <c r="AC1208" i="3"/>
  <c r="AE1208" i="3" s="1"/>
  <c r="AC1220" i="3"/>
  <c r="AE1220" i="3" s="1"/>
  <c r="AK1220" i="3"/>
  <c r="AK1232" i="3"/>
  <c r="AC1232" i="3"/>
  <c r="AK1244" i="3"/>
  <c r="AC1244" i="3"/>
  <c r="AK1256" i="3"/>
  <c r="AC1256" i="3"/>
  <c r="AK1268" i="3"/>
  <c r="AC1268" i="3"/>
  <c r="AK1280" i="3"/>
  <c r="AC1280" i="3"/>
  <c r="AE1280" i="3" s="1"/>
  <c r="AK1292" i="3"/>
  <c r="AC1292" i="3"/>
  <c r="AK1304" i="3"/>
  <c r="AC1304" i="3"/>
  <c r="AK1316" i="3"/>
  <c r="AC1316" i="3"/>
  <c r="AK1328" i="3"/>
  <c r="AC1328" i="3"/>
  <c r="AK1340" i="3"/>
  <c r="AC1340" i="3"/>
  <c r="AK1352" i="3"/>
  <c r="AC1352" i="3"/>
  <c r="AE1352" i="3" s="1"/>
  <c r="AK1364" i="3"/>
  <c r="AC1364" i="3"/>
  <c r="AK1376" i="3"/>
  <c r="AC1376" i="3"/>
  <c r="AC1388" i="3"/>
  <c r="AK1388" i="3"/>
  <c r="D368" i="4"/>
  <c r="D369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52" i="4"/>
  <c r="AE1363" i="3" l="1"/>
  <c r="AM1291" i="3"/>
  <c r="AM1219" i="3"/>
  <c r="AE1340" i="3"/>
  <c r="AE1268" i="3"/>
  <c r="AM1136" i="3"/>
  <c r="AM1208" i="3"/>
  <c r="AE1256" i="3"/>
  <c r="AM1328" i="3"/>
  <c r="AM1256" i="3"/>
  <c r="AM1184" i="3"/>
  <c r="AE1328" i="3"/>
  <c r="AE1244" i="3"/>
  <c r="AM1362" i="3"/>
  <c r="AM1352" i="3"/>
  <c r="AE1184" i="3"/>
  <c r="AE1316" i="3"/>
  <c r="AM1280" i="3"/>
  <c r="AM1388" i="3"/>
  <c r="X1126" i="3"/>
  <c r="AE1126" i="3"/>
  <c r="AM1147" i="3"/>
  <c r="AE1364" i="3"/>
  <c r="AE1292" i="3"/>
  <c r="AM1220" i="3"/>
  <c r="AE1351" i="3"/>
  <c r="AE1279" i="3"/>
  <c r="AM1207" i="3"/>
  <c r="AE1135" i="3"/>
  <c r="AM1364" i="3"/>
  <c r="AM1292" i="3"/>
  <c r="AM1351" i="3"/>
  <c r="AM1279" i="3"/>
  <c r="AE1207" i="3"/>
  <c r="AM1148" i="3"/>
  <c r="AM1363" i="3"/>
  <c r="AE1291" i="3"/>
  <c r="AE1219" i="3"/>
  <c r="AE1147" i="3"/>
  <c r="AE1362" i="3"/>
  <c r="AE1290" i="3"/>
  <c r="AM1218" i="3"/>
  <c r="AM1146" i="3"/>
  <c r="AM1361" i="3"/>
  <c r="AM1289" i="3"/>
  <c r="AE1217" i="3"/>
  <c r="AE1145" i="3"/>
  <c r="AE1360" i="3"/>
  <c r="AE1288" i="3"/>
  <c r="AM1216" i="3"/>
  <c r="AM1144" i="3"/>
  <c r="AE1359" i="3"/>
  <c r="AM1287" i="3"/>
  <c r="AE1215" i="3"/>
  <c r="AE1143" i="3"/>
  <c r="AE1358" i="3"/>
  <c r="AE1286" i="3"/>
  <c r="AE1214" i="3"/>
  <c r="AE1142" i="3"/>
  <c r="AE1357" i="3"/>
  <c r="AM1285" i="3"/>
  <c r="AE1213" i="3"/>
  <c r="AE1141" i="3"/>
  <c r="AE1356" i="3"/>
  <c r="AE1284" i="3"/>
  <c r="AE1212" i="3"/>
  <c r="AE1140" i="3"/>
  <c r="AE1343" i="3"/>
  <c r="AE1271" i="3"/>
  <c r="AE1199" i="3"/>
  <c r="AE1127" i="3"/>
  <c r="AE1330" i="3"/>
  <c r="AE1258" i="3"/>
  <c r="AE1186" i="3"/>
  <c r="AE1317" i="3"/>
  <c r="AE1245" i="3"/>
  <c r="AE1173" i="3"/>
  <c r="AM1290" i="3"/>
  <c r="AE1218" i="3"/>
  <c r="AE1146" i="3"/>
  <c r="AE1361" i="3"/>
  <c r="AE1289" i="3"/>
  <c r="AM1217" i="3"/>
  <c r="AM1145" i="3"/>
  <c r="AM1360" i="3"/>
  <c r="AM1288" i="3"/>
  <c r="AE1216" i="3"/>
  <c r="AE1144" i="3"/>
  <c r="AM1359" i="3"/>
  <c r="AE1287" i="3"/>
  <c r="AM1215" i="3"/>
  <c r="AM1143" i="3"/>
  <c r="AM1358" i="3"/>
  <c r="AM1286" i="3"/>
  <c r="AM1214" i="3"/>
  <c r="AM1142" i="3"/>
  <c r="AM1357" i="3"/>
  <c r="AE1285" i="3"/>
  <c r="AM1213" i="3"/>
  <c r="AM1141" i="3"/>
  <c r="AM1356" i="3"/>
  <c r="AM1284" i="3"/>
  <c r="AM1212" i="3"/>
  <c r="AM1140" i="3"/>
  <c r="AM1343" i="3"/>
  <c r="AM1271" i="3"/>
  <c r="AM1199" i="3"/>
  <c r="AM1127" i="3"/>
  <c r="AM1330" i="3"/>
  <c r="AM1258" i="3"/>
  <c r="AM1186" i="3"/>
  <c r="AM1317" i="3"/>
  <c r="AM1245" i="3"/>
  <c r="AM1173" i="3"/>
  <c r="AM1350" i="3"/>
  <c r="AM1278" i="3"/>
  <c r="AE1206" i="3"/>
  <c r="AM1134" i="3"/>
  <c r="AE1349" i="3"/>
  <c r="AE1277" i="3"/>
  <c r="AM1205" i="3"/>
  <c r="AE1133" i="3"/>
  <c r="AM1348" i="3"/>
  <c r="AM1276" i="3"/>
  <c r="AE1204" i="3"/>
  <c r="AE1132" i="3"/>
  <c r="AE1347" i="3"/>
  <c r="AE1275" i="3"/>
  <c r="AE1203" i="3"/>
  <c r="AM1131" i="3"/>
  <c r="AM1346" i="3"/>
  <c r="AM1274" i="3"/>
  <c r="AE1202" i="3"/>
  <c r="AE1130" i="3"/>
  <c r="AE1345" i="3"/>
  <c r="AE1273" i="3"/>
  <c r="AE1201" i="3"/>
  <c r="AM1129" i="3"/>
  <c r="AM1344" i="3"/>
  <c r="AM1272" i="3"/>
  <c r="AE1200" i="3"/>
  <c r="AE1128" i="3"/>
  <c r="AE1331" i="3"/>
  <c r="AE1259" i="3"/>
  <c r="AE1187" i="3"/>
  <c r="AE1318" i="3"/>
  <c r="AE1246" i="3"/>
  <c r="AM1174" i="3"/>
  <c r="AE1377" i="3"/>
  <c r="AE1305" i="3"/>
  <c r="AM1233" i="3"/>
  <c r="AM1161" i="3"/>
  <c r="AM1135" i="3"/>
  <c r="AE1350" i="3"/>
  <c r="AE1278" i="3"/>
  <c r="AM1206" i="3"/>
  <c r="AE1134" i="3"/>
  <c r="AM1349" i="3"/>
  <c r="AM1277" i="3"/>
  <c r="AE1205" i="3"/>
  <c r="AM1133" i="3"/>
  <c r="AE1348" i="3"/>
  <c r="AE1276" i="3"/>
  <c r="AM1204" i="3"/>
  <c r="AM1132" i="3"/>
  <c r="AM1347" i="3"/>
  <c r="AM1275" i="3"/>
  <c r="AM1203" i="3"/>
  <c r="AE1131" i="3"/>
  <c r="AE1346" i="3"/>
  <c r="AE1274" i="3"/>
  <c r="AM1202" i="3"/>
  <c r="AM1130" i="3"/>
  <c r="AM1345" i="3"/>
  <c r="AM1273" i="3"/>
  <c r="AM1201" i="3"/>
  <c r="AE1129" i="3"/>
  <c r="AE1344" i="3"/>
  <c r="AE1272" i="3"/>
  <c r="AM1200" i="3"/>
  <c r="AM1128" i="3"/>
  <c r="AM1331" i="3"/>
  <c r="AM1259" i="3"/>
  <c r="AM1187" i="3"/>
  <c r="AM1318" i="3"/>
  <c r="AM1246" i="3"/>
  <c r="AE1174" i="3"/>
  <c r="AM1377" i="3"/>
  <c r="AM1305" i="3"/>
  <c r="AE1233" i="3"/>
  <c r="AE1161" i="3"/>
  <c r="AM1196" i="3"/>
  <c r="AE1124" i="3"/>
  <c r="AE1339" i="3"/>
  <c r="AE1267" i="3"/>
  <c r="AE1195" i="3"/>
  <c r="AE1123" i="3"/>
  <c r="AE1338" i="3"/>
  <c r="AE1266" i="3"/>
  <c r="AM1194" i="3"/>
  <c r="AE1122" i="3"/>
  <c r="AM1337" i="3"/>
  <c r="AM1265" i="3"/>
  <c r="AE1193" i="3"/>
  <c r="AM1121" i="3"/>
  <c r="AE1336" i="3"/>
  <c r="AE1264" i="3"/>
  <c r="AM1192" i="3"/>
  <c r="AE1120" i="3"/>
  <c r="AM1335" i="3"/>
  <c r="AM1263" i="3"/>
  <c r="AE1191" i="3"/>
  <c r="AE1119" i="3"/>
  <c r="AE1334" i="3"/>
  <c r="AM1262" i="3"/>
  <c r="AE1190" i="3"/>
  <c r="AE1118" i="3"/>
  <c r="AM1333" i="3"/>
  <c r="AM1261" i="3"/>
  <c r="AE1189" i="3"/>
  <c r="AE1117" i="3"/>
  <c r="AE1332" i="3"/>
  <c r="AM1260" i="3"/>
  <c r="AE1188" i="3"/>
  <c r="AE1319" i="3"/>
  <c r="AM1247" i="3"/>
  <c r="AE1175" i="3"/>
  <c r="AE1378" i="3"/>
  <c r="AE1306" i="3"/>
  <c r="AE1234" i="3"/>
  <c r="AE1162" i="3"/>
  <c r="AM1365" i="3"/>
  <c r="AE1293" i="3"/>
  <c r="AE1221" i="3"/>
  <c r="AE1149" i="3"/>
  <c r="AM1340" i="3"/>
  <c r="AM1268" i="3"/>
  <c r="AE1196" i="3"/>
  <c r="AM1124" i="3"/>
  <c r="AM1339" i="3"/>
  <c r="AM1267" i="3"/>
  <c r="AM1195" i="3"/>
  <c r="AM1123" i="3"/>
  <c r="AM1338" i="3"/>
  <c r="AM1266" i="3"/>
  <c r="AE1194" i="3"/>
  <c r="AM1122" i="3"/>
  <c r="AE1337" i="3"/>
  <c r="AE1265" i="3"/>
  <c r="AM1193" i="3"/>
  <c r="AE1121" i="3"/>
  <c r="AM1336" i="3"/>
  <c r="AM1264" i="3"/>
  <c r="AE1192" i="3"/>
  <c r="AM1120" i="3"/>
  <c r="AE1335" i="3"/>
  <c r="AE1263" i="3"/>
  <c r="AM1191" i="3"/>
  <c r="AM1119" i="3"/>
  <c r="AM1334" i="3"/>
  <c r="AE1262" i="3"/>
  <c r="AM1190" i="3"/>
  <c r="AM1118" i="3"/>
  <c r="AE1333" i="3"/>
  <c r="AE1261" i="3"/>
  <c r="AM1189" i="3"/>
  <c r="AM1117" i="3"/>
  <c r="AM1332" i="3"/>
  <c r="AE1260" i="3"/>
  <c r="AM1188" i="3"/>
  <c r="AM1319" i="3"/>
  <c r="AE1247" i="3"/>
  <c r="AM1175" i="3"/>
  <c r="AM1378" i="3"/>
  <c r="AM1306" i="3"/>
  <c r="AM1234" i="3"/>
  <c r="AM1162" i="3"/>
  <c r="AE1365" i="3"/>
  <c r="AM1293" i="3"/>
  <c r="AM1221" i="3"/>
  <c r="AM1149" i="3"/>
  <c r="AE1327" i="3"/>
  <c r="AE1255" i="3"/>
  <c r="AM1183" i="3"/>
  <c r="AM1326" i="3"/>
  <c r="AM1254" i="3"/>
  <c r="AE1182" i="3"/>
  <c r="AE1325" i="3"/>
  <c r="AE1253" i="3"/>
  <c r="AM1181" i="3"/>
  <c r="AM1324" i="3"/>
  <c r="AM1252" i="3"/>
  <c r="AE1180" i="3"/>
  <c r="AE1323" i="3"/>
  <c r="AM1251" i="3"/>
  <c r="AE1179" i="3"/>
  <c r="AM1322" i="3"/>
  <c r="AM1250" i="3"/>
  <c r="AE1178" i="3"/>
  <c r="AE1321" i="3"/>
  <c r="AM1249" i="3"/>
  <c r="AE1177" i="3"/>
  <c r="AM1320" i="3"/>
  <c r="AM1248" i="3"/>
  <c r="AE1176" i="3"/>
  <c r="AE1379" i="3"/>
  <c r="AE1307" i="3"/>
  <c r="AE1235" i="3"/>
  <c r="AE1163" i="3"/>
  <c r="AE1366" i="3"/>
  <c r="AE1294" i="3"/>
  <c r="AM1222" i="3"/>
  <c r="AM1150" i="3"/>
  <c r="AE1353" i="3"/>
  <c r="AE1281" i="3"/>
  <c r="AM1209" i="3"/>
  <c r="AE1137" i="3"/>
  <c r="AM1327" i="3"/>
  <c r="AM1255" i="3"/>
  <c r="AE1183" i="3"/>
  <c r="AE1326" i="3"/>
  <c r="AE1254" i="3"/>
  <c r="AM1182" i="3"/>
  <c r="AM1325" i="3"/>
  <c r="AM1253" i="3"/>
  <c r="AE1181" i="3"/>
  <c r="AE1324" i="3"/>
  <c r="AE1252" i="3"/>
  <c r="AM1180" i="3"/>
  <c r="AM1323" i="3"/>
  <c r="AE1251" i="3"/>
  <c r="AM1179" i="3"/>
  <c r="AE1322" i="3"/>
  <c r="AE1250" i="3"/>
  <c r="AM1178" i="3"/>
  <c r="AM1321" i="3"/>
  <c r="AE1249" i="3"/>
  <c r="AM1177" i="3"/>
  <c r="AE1320" i="3"/>
  <c r="AE1248" i="3"/>
  <c r="AM1176" i="3"/>
  <c r="AM1379" i="3"/>
  <c r="AM1307" i="3"/>
  <c r="AM1235" i="3"/>
  <c r="AM1163" i="3"/>
  <c r="AM1366" i="3"/>
  <c r="AM1294" i="3"/>
  <c r="AE1222" i="3"/>
  <c r="AE1150" i="3"/>
  <c r="AM1353" i="3"/>
  <c r="AM1281" i="3"/>
  <c r="AE1209" i="3"/>
  <c r="AM1137" i="3"/>
  <c r="AM1172" i="3"/>
  <c r="AE1387" i="3"/>
  <c r="AE1315" i="3"/>
  <c r="AE1243" i="3"/>
  <c r="AE1171" i="3"/>
  <c r="AM1386" i="3"/>
  <c r="AE1314" i="3"/>
  <c r="AE1242" i="3"/>
  <c r="AM1170" i="3"/>
  <c r="AE1385" i="3"/>
  <c r="AM1313" i="3"/>
  <c r="AM1241" i="3"/>
  <c r="AE1169" i="3"/>
  <c r="AE1384" i="3"/>
  <c r="AE1312" i="3"/>
  <c r="AE1240" i="3"/>
  <c r="AM1168" i="3"/>
  <c r="AE1383" i="3"/>
  <c r="AM1311" i="3"/>
  <c r="AE1239" i="3"/>
  <c r="AE1167" i="3"/>
  <c r="AE1382" i="3"/>
  <c r="AE1310" i="3"/>
  <c r="AE1238" i="3"/>
  <c r="AE1166" i="3"/>
  <c r="AE1381" i="3"/>
  <c r="AM1309" i="3"/>
  <c r="AM1237" i="3"/>
  <c r="AE1165" i="3"/>
  <c r="AE1380" i="3"/>
  <c r="AE1308" i="3"/>
  <c r="AE1236" i="3"/>
  <c r="AE1164" i="3"/>
  <c r="AM1367" i="3"/>
  <c r="AE1295" i="3"/>
  <c r="AE1223" i="3"/>
  <c r="AE1151" i="3"/>
  <c r="AE1354" i="3"/>
  <c r="AE1282" i="3"/>
  <c r="AE1210" i="3"/>
  <c r="AE1138" i="3"/>
  <c r="AE1341" i="3"/>
  <c r="AE1269" i="3"/>
  <c r="AE1197" i="3"/>
  <c r="AE1125" i="3"/>
  <c r="AE1388" i="3"/>
  <c r="AM1316" i="3"/>
  <c r="AM1244" i="3"/>
  <c r="AE1172" i="3"/>
  <c r="AM1387" i="3"/>
  <c r="AM1315" i="3"/>
  <c r="AM1243" i="3"/>
  <c r="AM1171" i="3"/>
  <c r="AE1386" i="3"/>
  <c r="AM1314" i="3"/>
  <c r="AM1242" i="3"/>
  <c r="AE1170" i="3"/>
  <c r="AM1385" i="3"/>
  <c r="AE1313" i="3"/>
  <c r="AE1241" i="3"/>
  <c r="AM1169" i="3"/>
  <c r="AM1384" i="3"/>
  <c r="AM1312" i="3"/>
  <c r="AM1240" i="3"/>
  <c r="AE1168" i="3"/>
  <c r="AM1383" i="3"/>
  <c r="AE1311" i="3"/>
  <c r="AM1239" i="3"/>
  <c r="AM1167" i="3"/>
  <c r="AM1382" i="3"/>
  <c r="AM1310" i="3"/>
  <c r="AM1238" i="3"/>
  <c r="AM1166" i="3"/>
  <c r="AM1381" i="3"/>
  <c r="AE1309" i="3"/>
  <c r="AE1237" i="3"/>
  <c r="AM1165" i="3"/>
  <c r="AM1380" i="3"/>
  <c r="AM1308" i="3"/>
  <c r="AM1236" i="3"/>
  <c r="AM1164" i="3"/>
  <c r="AE1367" i="3"/>
  <c r="AM1295" i="3"/>
  <c r="AM1223" i="3"/>
  <c r="AM1151" i="3"/>
  <c r="AM1354" i="3"/>
  <c r="AM1282" i="3"/>
  <c r="AM1210" i="3"/>
  <c r="AM1138" i="3"/>
  <c r="AM1341" i="3"/>
  <c r="AM1269" i="3"/>
  <c r="AM1197" i="3"/>
  <c r="AM1125" i="3"/>
  <c r="AE1376" i="3"/>
  <c r="AE1304" i="3"/>
  <c r="AE1232" i="3"/>
  <c r="AE1160" i="3"/>
  <c r="AE1375" i="3"/>
  <c r="AE1303" i="3"/>
  <c r="AM1231" i="3"/>
  <c r="AM1159" i="3"/>
  <c r="AE1374" i="3"/>
  <c r="AM1302" i="3"/>
  <c r="AM1230" i="3"/>
  <c r="AE1158" i="3"/>
  <c r="AE1373" i="3"/>
  <c r="AE1301" i="3"/>
  <c r="AM1229" i="3"/>
  <c r="AM1157" i="3"/>
  <c r="AE1372" i="3"/>
  <c r="AM1300" i="3"/>
  <c r="AE1228" i="3"/>
  <c r="AE1156" i="3"/>
  <c r="AM1371" i="3"/>
  <c r="AE1299" i="3"/>
  <c r="AE1227" i="3"/>
  <c r="AE1155" i="3"/>
  <c r="AE1370" i="3"/>
  <c r="AM1298" i="3"/>
  <c r="AE1226" i="3"/>
  <c r="AE1154" i="3"/>
  <c r="AM1369" i="3"/>
  <c r="AE1297" i="3"/>
  <c r="AE1225" i="3"/>
  <c r="AE1153" i="3"/>
  <c r="AE1368" i="3"/>
  <c r="AM1296" i="3"/>
  <c r="AE1224" i="3"/>
  <c r="AE1152" i="3"/>
  <c r="AE1355" i="3"/>
  <c r="AE1283" i="3"/>
  <c r="AE1211" i="3"/>
  <c r="AM1139" i="3"/>
  <c r="AE1342" i="3"/>
  <c r="AE1270" i="3"/>
  <c r="AM1198" i="3"/>
  <c r="AM1126" i="3"/>
  <c r="AE1329" i="3"/>
  <c r="AE1257" i="3"/>
  <c r="AM1185" i="3"/>
  <c r="AM1376" i="3"/>
  <c r="AM1304" i="3"/>
  <c r="AM1232" i="3"/>
  <c r="AM1160" i="3"/>
  <c r="AM1375" i="3"/>
  <c r="AM1303" i="3"/>
  <c r="AE1231" i="3"/>
  <c r="AE1159" i="3"/>
  <c r="AM1374" i="3"/>
  <c r="AE1302" i="3"/>
  <c r="AE1230" i="3"/>
  <c r="AM1158" i="3"/>
  <c r="AM1373" i="3"/>
  <c r="AM1301" i="3"/>
  <c r="AE1229" i="3"/>
  <c r="AE1157" i="3"/>
  <c r="AM1372" i="3"/>
  <c r="AE1300" i="3"/>
  <c r="AM1228" i="3"/>
  <c r="AM1156" i="3"/>
  <c r="AE1371" i="3"/>
  <c r="AM1299" i="3"/>
  <c r="AM1227" i="3"/>
  <c r="AM1155" i="3"/>
  <c r="AM1370" i="3"/>
  <c r="AE1298" i="3"/>
  <c r="AM1226" i="3"/>
  <c r="AM1154" i="3"/>
  <c r="AE1369" i="3"/>
  <c r="AM1297" i="3"/>
  <c r="AM1225" i="3"/>
  <c r="AM1153" i="3"/>
  <c r="AM1368" i="3"/>
  <c r="AE1296" i="3"/>
  <c r="AM1224" i="3"/>
  <c r="AM1152" i="3"/>
  <c r="AM1355" i="3"/>
  <c r="AM1283" i="3"/>
  <c r="AM1211" i="3"/>
  <c r="AE1139" i="3"/>
  <c r="AM1342" i="3"/>
  <c r="AM1270" i="3"/>
  <c r="AE1198" i="3"/>
  <c r="AM1329" i="3"/>
  <c r="AM1257" i="3"/>
  <c r="AE1185" i="3"/>
  <c r="AE1105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Spiral Column Properties" type="6" refreshedVersion="6" background="1" saveData="1">
    <textPr codePage="850" sourceFile="\\file\UsersB$\bma114\Home\My Documents\PhD\Machine Learning\Databases\Existing Databases\Spiral Column Properties.txt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<sst xmlns="http://schemas.openxmlformats.org/spreadsheetml/2006/main" count="15792" uniqueCount="1599">
  <si>
    <t xml:space="preserve">No. </t>
  </si>
  <si>
    <t xml:space="preserve">Comments </t>
  </si>
  <si>
    <t>Control</t>
  </si>
  <si>
    <r>
      <t>Corrosion Current Density, Icorr (</t>
    </r>
    <r>
      <rPr>
        <sz val="11"/>
        <rFont val="Calibri"/>
        <family val="2"/>
      </rPr>
      <t>μA/cm2)</t>
    </r>
  </si>
  <si>
    <t>N/A</t>
  </si>
  <si>
    <t>Extra Notes</t>
  </si>
  <si>
    <t>D</t>
  </si>
  <si>
    <t>Control.</t>
  </si>
  <si>
    <t>Corrosion Method</t>
  </si>
  <si>
    <t>Cathode Type</t>
  </si>
  <si>
    <t>Artificially corroded members</t>
  </si>
  <si>
    <t>Recorded Programs</t>
  </si>
  <si>
    <t>Recorded Members</t>
  </si>
  <si>
    <t xml:space="preserve">Naturally corroded members </t>
  </si>
  <si>
    <t xml:space="preserve">Members Unable to Extract </t>
  </si>
  <si>
    <t>No.</t>
  </si>
  <si>
    <t>Literature</t>
  </si>
  <si>
    <t>Country</t>
  </si>
  <si>
    <t>Year</t>
  </si>
  <si>
    <t>Al-Sulaimani et al. (1990)</t>
  </si>
  <si>
    <t>Saudi Arabia</t>
  </si>
  <si>
    <t>Azad et al. (2007)</t>
  </si>
  <si>
    <t>Azad et al. (2010)</t>
  </si>
  <si>
    <t>Cairns et al. (2008)</t>
  </si>
  <si>
    <t>United Kingdom</t>
  </si>
  <si>
    <t>Castel et al. (2000)</t>
  </si>
  <si>
    <t>France</t>
  </si>
  <si>
    <t>Dang and François (2013)</t>
  </si>
  <si>
    <t>Japan</t>
  </si>
  <si>
    <t>Dasar et al. (2017)</t>
  </si>
  <si>
    <t>Du et al. (2007)</t>
  </si>
  <si>
    <t>El Maaddawy et al. (2005)</t>
  </si>
  <si>
    <t xml:space="preserve">Canada </t>
  </si>
  <si>
    <t>Khan et al. (2011)</t>
  </si>
  <si>
    <t>Ma et al. (2013)</t>
  </si>
  <si>
    <t>China</t>
  </si>
  <si>
    <t>Oyado et al. (2011)</t>
  </si>
  <si>
    <t>Rodriguez et al. (1997)</t>
  </si>
  <si>
    <t>Spain</t>
  </si>
  <si>
    <t>Torres-Acosta et al. (2003)</t>
  </si>
  <si>
    <t>Torres-Acosta et al. (2007)</t>
  </si>
  <si>
    <t>Wang et al. (2014)</t>
  </si>
  <si>
    <t>Mexico</t>
  </si>
  <si>
    <t>Xia et al. (2012)</t>
  </si>
  <si>
    <t>Ye et al. (2018)</t>
  </si>
  <si>
    <t>South Korea</t>
  </si>
  <si>
    <t>Zhu and François (2014)</t>
  </si>
  <si>
    <t>Zhu et al. (2013)</t>
  </si>
  <si>
    <t>Zhu and François (2016)</t>
  </si>
  <si>
    <t>Zhu et al. (2015)</t>
  </si>
  <si>
    <t>Programs</t>
  </si>
  <si>
    <t xml:space="preserve">Year </t>
  </si>
  <si>
    <t># of Programs</t>
  </si>
  <si>
    <t>Experimental Reduction (%)</t>
  </si>
  <si>
    <t>Residual Capacity Ratio</t>
  </si>
  <si>
    <t>Mass Loss (%)</t>
  </si>
  <si>
    <t>Enviro</t>
  </si>
  <si>
    <t>Artificial</t>
  </si>
  <si>
    <r>
      <t>Corrosion Penetration Depth, X</t>
    </r>
    <r>
      <rPr>
        <vertAlign val="subscript"/>
        <sz val="11"/>
        <color theme="1"/>
        <rFont val="Calibri"/>
        <family val="2"/>
        <scheme val="minor"/>
      </rPr>
      <t xml:space="preserve">aver </t>
    </r>
    <r>
      <rPr>
        <sz val="11"/>
        <color theme="1"/>
        <rFont val="Calibri"/>
        <family val="2"/>
        <scheme val="minor"/>
      </rPr>
      <t>(mm)</t>
    </r>
  </si>
  <si>
    <t>O'Flaherty et al. (2004)</t>
  </si>
  <si>
    <t>O'Flaherty and Browne (2019)</t>
  </si>
  <si>
    <t>Shen et al. (2019)</t>
  </si>
  <si>
    <t>India</t>
  </si>
  <si>
    <t>Yadav et al. (2018)</t>
  </si>
  <si>
    <t>Yalciner et al. (2020)</t>
  </si>
  <si>
    <t>Turkey</t>
  </si>
  <si>
    <t>Jin and Zhou (2001)</t>
  </si>
  <si>
    <t>Lee et al. (1999)</t>
  </si>
  <si>
    <t>Li et al. (2018)</t>
  </si>
  <si>
    <t>Lim et al. (2017)</t>
  </si>
  <si>
    <t>Liu et al. (2016)</t>
  </si>
  <si>
    <t>Nguyen and Lambert</t>
  </si>
  <si>
    <t>Vietnam</t>
  </si>
  <si>
    <t>Njeem et al. (2019)</t>
  </si>
  <si>
    <t>Du et al. (2013)</t>
  </si>
  <si>
    <t>Dong et al. (2017)</t>
  </si>
  <si>
    <t>Dong et al. (2011)</t>
  </si>
  <si>
    <t>Hou et al. (2019)</t>
  </si>
  <si>
    <t>Mangat et al. (1999)</t>
  </si>
  <si>
    <t xml:space="preserve">India </t>
  </si>
  <si>
    <t>Specimen Type</t>
  </si>
  <si>
    <t>Bar Nominal Diameter (mm)</t>
  </si>
  <si>
    <r>
      <t xml:space="preserve">Ductility, </t>
    </r>
    <r>
      <rPr>
        <sz val="11"/>
        <rFont val="Calibri"/>
        <family val="2"/>
      </rPr>
      <t>μ</t>
    </r>
  </si>
  <si>
    <t>Ou et al. (2016), N-1</t>
  </si>
  <si>
    <t>Ou et al. (2016), N-2</t>
  </si>
  <si>
    <t>Ou et al. (2016), N-3</t>
  </si>
  <si>
    <t>Ou et al. (2016), N-4</t>
  </si>
  <si>
    <t>Ou et al. (2016), N-5</t>
  </si>
  <si>
    <t>Ou et al. (2016), N-6</t>
  </si>
  <si>
    <t>Ou et al. (2016), N-7</t>
  </si>
  <si>
    <t>Ou et al. (2016), N-8</t>
  </si>
  <si>
    <t>Ou et al. (2016), N-9</t>
  </si>
  <si>
    <t>Ou et al. (2016), N-10</t>
  </si>
  <si>
    <t>Ou et al. (2016), N-11</t>
  </si>
  <si>
    <t>Ou et al. (2016), N-12</t>
  </si>
  <si>
    <t>Ou et al. (2016), N-13</t>
  </si>
  <si>
    <t>Ou et al. (2016), N-14</t>
  </si>
  <si>
    <t>Ou et al. (2016), N-15</t>
  </si>
  <si>
    <t>Ou et al. (2016), N-16</t>
  </si>
  <si>
    <t>Ou et al. (2016), N-17</t>
  </si>
  <si>
    <t>Ou et al. (2016), N-18</t>
  </si>
  <si>
    <t>Ou et al. (2016), A-1</t>
  </si>
  <si>
    <t>Ou et al. (2016), A-2</t>
  </si>
  <si>
    <t>Ou et al. (2016), A-3</t>
  </si>
  <si>
    <t>Ou et al. (2016), A-4</t>
  </si>
  <si>
    <t>Ou et al. (2016), A-5</t>
  </si>
  <si>
    <t>Ou et al. (2016), A-6</t>
  </si>
  <si>
    <t>Ou et al. (2016), A-7</t>
  </si>
  <si>
    <t>Ou et al. (2016), A-8</t>
  </si>
  <si>
    <t>Ou et al. (2016), A-9</t>
  </si>
  <si>
    <t>Ou et al. (2016), A-10</t>
  </si>
  <si>
    <t>Ou et al. (2016), A-11</t>
  </si>
  <si>
    <t>Ou et al. (2016), A-12</t>
  </si>
  <si>
    <t>Ou et al. (2016), A-13</t>
  </si>
  <si>
    <t>Ou et al. (2016), A-14</t>
  </si>
  <si>
    <t>Ou et al. (2016), A-15</t>
  </si>
  <si>
    <t>Ou et al. (2016), A-16</t>
  </si>
  <si>
    <t>Ou et al. (2016), A-17</t>
  </si>
  <si>
    <t>Ou et al. (2016), A-18</t>
  </si>
  <si>
    <t>Ou et al. (2016), A-19</t>
  </si>
  <si>
    <t>Ou et al. (2016), A-20</t>
  </si>
  <si>
    <t>Ou et al. (2016), A-21</t>
  </si>
  <si>
    <t>Ou et al. (2016), A-22</t>
  </si>
  <si>
    <t>Ou et al. (2016), A-23</t>
  </si>
  <si>
    <t>Ou et al. (2016), A-24</t>
  </si>
  <si>
    <t>Ou et al. (2016), A-25</t>
  </si>
  <si>
    <t>Ou et al. (2016), A-26</t>
  </si>
  <si>
    <t>Ou et al. (2016), A-27</t>
  </si>
  <si>
    <t>Ou et al. (2016), A-28</t>
  </si>
  <si>
    <t>Ou et al. (2016), A-29</t>
  </si>
  <si>
    <t>Ou et al. (2016), N-D13-C</t>
  </si>
  <si>
    <t>Ou et al. (2016), N-D16-C</t>
  </si>
  <si>
    <t>Ou et al. (2016), N-D19-C</t>
  </si>
  <si>
    <t>Ou et al. (2016), A-D13-C</t>
  </si>
  <si>
    <t>Ou et al. (2016), A-D-29C</t>
  </si>
  <si>
    <t>Embedded</t>
  </si>
  <si>
    <t xml:space="preserve">Author, Specimen Name </t>
  </si>
  <si>
    <t>Bar Type</t>
  </si>
  <si>
    <t>Load History</t>
  </si>
  <si>
    <t>MONO</t>
  </si>
  <si>
    <t>IC</t>
  </si>
  <si>
    <t>N</t>
  </si>
  <si>
    <t>Elastic Modulus, Es (GPa)</t>
  </si>
  <si>
    <t>Yield Force, Fy (kN)</t>
  </si>
  <si>
    <t>Ultimate Force, Fu (kN)</t>
  </si>
  <si>
    <t>Bar Grade/ Designation</t>
  </si>
  <si>
    <t>A706</t>
  </si>
  <si>
    <t>SLS</t>
  </si>
  <si>
    <t>None</t>
  </si>
  <si>
    <t>Cleaning Method</t>
  </si>
  <si>
    <t>Chemical</t>
  </si>
  <si>
    <r>
      <t xml:space="preserve">Yield Elongation, </t>
    </r>
    <r>
      <rPr>
        <sz val="11"/>
        <rFont val="Calibri"/>
        <family val="2"/>
      </rPr>
      <t>δ</t>
    </r>
    <r>
      <rPr>
        <sz val="7.7"/>
        <rFont val="Calibri"/>
        <family val="2"/>
      </rPr>
      <t>y</t>
    </r>
    <r>
      <rPr>
        <sz val="11"/>
        <rFont val="Calibri"/>
        <family val="2"/>
        <scheme val="minor"/>
      </rPr>
      <t xml:space="preserve"> (mm)</t>
    </r>
  </si>
  <si>
    <r>
      <t xml:space="preserve">Yield Plateau Length, </t>
    </r>
    <r>
      <rPr>
        <sz val="11"/>
        <rFont val="Calibri"/>
        <family val="2"/>
      </rPr>
      <t>Δ</t>
    </r>
    <r>
      <rPr>
        <vertAlign val="subscript"/>
        <sz val="11"/>
        <rFont val="Calibri"/>
        <family val="2"/>
        <scheme val="minor"/>
      </rPr>
      <t>ypl</t>
    </r>
  </si>
  <si>
    <t>From Beam Tests</t>
  </si>
  <si>
    <t>Almusallam (2001), ST1</t>
  </si>
  <si>
    <t>Almusallam (2001), ST2</t>
  </si>
  <si>
    <t>Almusallam (2001), ST3</t>
  </si>
  <si>
    <t>Almusallam (2001), 2SAC2</t>
  </si>
  <si>
    <t>External stainless steel plate</t>
  </si>
  <si>
    <t>Almusallam (2001), 2SCB2</t>
  </si>
  <si>
    <t>Almusallam (2001), 1SAA1</t>
  </si>
  <si>
    <t>Almusallam (2001), 2SAA1</t>
  </si>
  <si>
    <t>Almusallam (2001), 2SAA2</t>
  </si>
  <si>
    <t>Almusallam (2001), 1SCD1</t>
  </si>
  <si>
    <t>Almusallam (2001), 1SCB2</t>
  </si>
  <si>
    <t>Almusallam (2001), 2SCA2</t>
  </si>
  <si>
    <t>Almusallam (2001), 1SAB2</t>
  </si>
  <si>
    <t>Almusallam (2001), 2SAB2</t>
  </si>
  <si>
    <t>Almusallam (2001), 1SAG1</t>
  </si>
  <si>
    <t>Almusallam (2001), 2SAG2</t>
  </si>
  <si>
    <t>Almusallam (2001), 1SAD1</t>
  </si>
  <si>
    <t>Almusallam (2001), 2SCC1</t>
  </si>
  <si>
    <t>Almusallam (2001), 1SCC1</t>
  </si>
  <si>
    <t>Almusallam (2001), 2SAH2</t>
  </si>
  <si>
    <t>Almusallam (2001), 1SCA2</t>
  </si>
  <si>
    <t>Almusallam (2001), 1SAI2</t>
  </si>
  <si>
    <t>Almusallam (2001), 2SAI2</t>
  </si>
  <si>
    <t>Almusallam (2001), 1PCCT</t>
  </si>
  <si>
    <t>Almusallam (2001), 2PCCT</t>
  </si>
  <si>
    <t>Almusallam (2001), 3PCCT</t>
  </si>
  <si>
    <t>Almusallam (2001), 1PCC</t>
  </si>
  <si>
    <t>Almusallam (2001), 1PAG</t>
  </si>
  <si>
    <t>Almusallam (2001), 2PCD</t>
  </si>
  <si>
    <t>Almusallam (2001), 2PAH</t>
  </si>
  <si>
    <t>Almusallam (2001), 2PAE</t>
  </si>
  <si>
    <t>Almusallam (2001), 1PAH</t>
  </si>
  <si>
    <t>Almusallam (2001), 1PAE</t>
  </si>
  <si>
    <t>Almusallam (2001), 2PFD</t>
  </si>
  <si>
    <t>Almusallam (2001), 1PFE</t>
  </si>
  <si>
    <t>Almusallam (2001), 1PCA</t>
  </si>
  <si>
    <t>Almusallam (2001), 2PFF</t>
  </si>
  <si>
    <t>Almusallam (2001), 2PCA</t>
  </si>
  <si>
    <t>Almusallam (2001), 1PAC</t>
  </si>
  <si>
    <t>Almusallam (2001), 1PAD</t>
  </si>
  <si>
    <t>Almusallam (2001), 1PCB</t>
  </si>
  <si>
    <t>Almusallam (2001), 2PAD</t>
  </si>
  <si>
    <t>Almusallam (2001), 1PAJ</t>
  </si>
  <si>
    <t>Almusallam (2001), 1PAB</t>
  </si>
  <si>
    <t>Almusallam (2001), 1PAA</t>
  </si>
  <si>
    <t>Almusallam (2001), 1PCD</t>
  </si>
  <si>
    <t>Almusallam (2001), 1PAF</t>
  </si>
  <si>
    <t>Almusallam (2001), 2PAA</t>
  </si>
  <si>
    <t>Gauge length and sample length estimated from Almusallam et al. (1996).</t>
  </si>
  <si>
    <r>
      <t xml:space="preserve">Ultimate Elongation, </t>
    </r>
    <r>
      <rPr>
        <sz val="11"/>
        <rFont val="Calibri"/>
        <family val="2"/>
      </rPr>
      <t>δ</t>
    </r>
    <r>
      <rPr>
        <sz val="7.7"/>
        <rFont val="Calibri"/>
        <family val="2"/>
      </rPr>
      <t>ult</t>
    </r>
    <r>
      <rPr>
        <sz val="11"/>
        <rFont val="Calibri"/>
        <family val="2"/>
        <scheme val="minor"/>
      </rPr>
      <t xml:space="preserve"> (mm)</t>
    </r>
  </si>
  <si>
    <t>Fernandez et al. (2015), MT-10-1</t>
  </si>
  <si>
    <t>Pre-loaded</t>
  </si>
  <si>
    <t>B500SD</t>
  </si>
  <si>
    <t>Fernandez et al. (2015), MT-10-2</t>
  </si>
  <si>
    <t>Fernandez et al. (2015), MT-10-3</t>
  </si>
  <si>
    <t>Internal stainless steel bar</t>
  </si>
  <si>
    <t>Sandblasting</t>
  </si>
  <si>
    <t>Fernandez et al. (2015), MT-10-4</t>
  </si>
  <si>
    <t>Fernandez et al. (2015), MT-10-5</t>
  </si>
  <si>
    <t>Fernandez et al. (2015), MT-10-6</t>
  </si>
  <si>
    <t>Fernandez et al. (2015), MT-10-7</t>
  </si>
  <si>
    <t>Fernandez et al. (2015), MT-10-8</t>
  </si>
  <si>
    <t>Fernandez et al. (2015), MT-10-9</t>
  </si>
  <si>
    <t>Fernandez et al. (2015), MT-10-10</t>
  </si>
  <si>
    <t>Fernandez et al. (2015), MT-10-11</t>
  </si>
  <si>
    <t>Fernandez et al. (2015), MT-10-12</t>
  </si>
  <si>
    <t>Fernandez et al. (2015), MT-10-13</t>
  </si>
  <si>
    <t>Fernandez et al. (2015), MT-12-1</t>
  </si>
  <si>
    <t>Fernandez et al. (2015), MT-12-2</t>
  </si>
  <si>
    <t>Fernandez et al. (2015), MT-12-3</t>
  </si>
  <si>
    <t>Fernandez et al. (2015), MT-12-4</t>
  </si>
  <si>
    <t>Fernandez et al. (2015), MT-12-5</t>
  </si>
  <si>
    <t>Fernandez et al. (2015), MT-12-6</t>
  </si>
  <si>
    <t>Fernandez et al. (2015), MT-12-7</t>
  </si>
  <si>
    <t>Fernandez et al. (2015), MT-12-8</t>
  </si>
  <si>
    <t>Fernandez et al. (2015), MT-12-9</t>
  </si>
  <si>
    <t>Fernandez et al. (2015), MT-12-10</t>
  </si>
  <si>
    <t>Fernandez et al. (2015), MT-12-11</t>
  </si>
  <si>
    <t>Fernandez et al. (2015), MT-12-12</t>
  </si>
  <si>
    <t>Fernandez et al. (2015), MT-12-13</t>
  </si>
  <si>
    <t>Fernandez et al. (2015), MT-12-14</t>
  </si>
  <si>
    <t>Fernandez et al. (2015), MT-12-15</t>
  </si>
  <si>
    <t>Fernandez et al. (2015), MT-12-16</t>
  </si>
  <si>
    <t>Fernandez et al. (2015), MT-12-17</t>
  </si>
  <si>
    <t>Fernandez et al. (2015), MT-12-18</t>
  </si>
  <si>
    <t>Fernandez et al. (2015), MT-12-19</t>
  </si>
  <si>
    <t>Fernandez et al. (2015), MT-12-20</t>
  </si>
  <si>
    <t>Fernandez et al. (2015), MT-12-21</t>
  </si>
  <si>
    <t>Fernandez et al. (2015), MT-12-22</t>
  </si>
  <si>
    <t>Fernandez et al. (2015), MT-12-23</t>
  </si>
  <si>
    <t>Fernandez et al. (2015), MT-12-24</t>
  </si>
  <si>
    <t>Fernandez et al. (2015), MT-12-25</t>
  </si>
  <si>
    <t>Fernandez et al. (2015), MT-12-26</t>
  </si>
  <si>
    <t>Fernandez et al. (2015), MT-12-27</t>
  </si>
  <si>
    <t>Zhang et al. (2012), At1</t>
  </si>
  <si>
    <t>P</t>
  </si>
  <si>
    <t>Zhang et al. (2012), At2</t>
  </si>
  <si>
    <t>Extracted from RC concrete beams from inland building - 30+ years old.</t>
  </si>
  <si>
    <t>Zhang et al. (2012), At3</t>
  </si>
  <si>
    <t>Zhang et al. (2012), At4</t>
  </si>
  <si>
    <t>Zhang et al. (2012), At5</t>
  </si>
  <si>
    <t>Zhang et al. (2012), At6</t>
  </si>
  <si>
    <t>Zhang et al. (2012), At7</t>
  </si>
  <si>
    <t>Zhang et al. (2012), At8</t>
  </si>
  <si>
    <t>Zhang et al. (2012), At9</t>
  </si>
  <si>
    <t>Zhang et al. (2012), At10</t>
  </si>
  <si>
    <t>Zhang et al. (2012), At11</t>
  </si>
  <si>
    <t>Zhang et al. (2012), At12</t>
  </si>
  <si>
    <t>Zhang et al. (2012), At13</t>
  </si>
  <si>
    <t>Zhang et al. (2012), At14</t>
  </si>
  <si>
    <t>Zhang et al. (2012), At15</t>
  </si>
  <si>
    <t>Zhang et al. (2012), At16</t>
  </si>
  <si>
    <t>Zhang et al. (2012), At17</t>
  </si>
  <si>
    <t>Zhang et al. (2012), At18</t>
  </si>
  <si>
    <t>Zhang et al. (2012), At19</t>
  </si>
  <si>
    <t>Zhang et al. (2012), At20</t>
  </si>
  <si>
    <t>Zhang et al. (2012), At21</t>
  </si>
  <si>
    <t>Zhang et al. (2012), At22</t>
  </si>
  <si>
    <t>Zhang et al. (2012), At23</t>
  </si>
  <si>
    <t>Zhang et al. (2012), At24</t>
  </si>
  <si>
    <t>Zhang et al. (2012), At25</t>
  </si>
  <si>
    <t>Zhang et al. (2012), At26</t>
  </si>
  <si>
    <t>Zhang et al. (2012), At27</t>
  </si>
  <si>
    <t>Zhang et al. (2012), At28</t>
  </si>
  <si>
    <t>Zhang et al. (2012), At29</t>
  </si>
  <si>
    <t>Zhang et al. (2012), At30</t>
  </si>
  <si>
    <t>Zhang et al. (2012), At31</t>
  </si>
  <si>
    <t>Zhang et al. (2012), At32</t>
  </si>
  <si>
    <t>Zhang et al. (2012), At33</t>
  </si>
  <si>
    <t>Zhang et al. (2012), At34</t>
  </si>
  <si>
    <t>Zhang et al. (2012), At35</t>
  </si>
  <si>
    <t>Zhang et al. (2012), At36</t>
  </si>
  <si>
    <t>Zhang et al. (2012), At37</t>
  </si>
  <si>
    <t>Zhang et al. (2012), At38</t>
  </si>
  <si>
    <t>Zhang et al. (2012), At39</t>
  </si>
  <si>
    <t>Zhang et al. (2012), At40</t>
  </si>
  <si>
    <t>Zhang et al. (2012), At41</t>
  </si>
  <si>
    <t>Zhang et al. (2012), At42</t>
  </si>
  <si>
    <t>Zhang et al. (2012), At43</t>
  </si>
  <si>
    <t>Zhang et al. (2012), At44</t>
  </si>
  <si>
    <t>Zhang et al. (2012), At45</t>
  </si>
  <si>
    <t>Zhang et al. (2012), Bt1</t>
  </si>
  <si>
    <t>Zhang et al. (2012), Bt2</t>
  </si>
  <si>
    <t>Zhang et al. (2012), Bt3</t>
  </si>
  <si>
    <t>Zhang et al. (2012), Bt4</t>
  </si>
  <si>
    <t>Zhang et al. (2012), Bt5</t>
  </si>
  <si>
    <t>Zhang et al. (2012), Bt6</t>
  </si>
  <si>
    <t>Zhang et al. (2012), Bt7</t>
  </si>
  <si>
    <t>Zhang et al. (2012), Bt8</t>
  </si>
  <si>
    <t>Zhang et al. (2012), Bt9</t>
  </si>
  <si>
    <t>Zhang et al. (2012), Bt10</t>
  </si>
  <si>
    <t>Zhang et al. (2012), Bt11</t>
  </si>
  <si>
    <t>Zhang et al. (2012), Bt12</t>
  </si>
  <si>
    <t>Zhang et al. (2012), Bt13</t>
  </si>
  <si>
    <t>Zhang et al. (2012), Bt14</t>
  </si>
  <si>
    <t>Zhang et al. (2012), Bt15</t>
  </si>
  <si>
    <t>Zhang et al. (2012), Bt16</t>
  </si>
  <si>
    <t>Zhang et al. (2012), Bt17</t>
  </si>
  <si>
    <t>Zhang et al. (2012), Bt18</t>
  </si>
  <si>
    <t>Zhang et al. (2012), Bt19</t>
  </si>
  <si>
    <t>Zhang et al. (2012), Bt20</t>
  </si>
  <si>
    <t>Zhang et al. (2012), Bt21</t>
  </si>
  <si>
    <t>Test gauge length estimated from reported bar sample length.</t>
  </si>
  <si>
    <r>
      <t xml:space="preserve">Effective Ultimate Stress,  </t>
    </r>
    <r>
      <rPr>
        <sz val="11"/>
        <rFont val="Calibri"/>
        <family val="2"/>
      </rPr>
      <t>σ</t>
    </r>
    <r>
      <rPr>
        <vertAlign val="subscript"/>
        <sz val="11"/>
        <rFont val="Calibri"/>
        <family val="2"/>
        <scheme val="minor"/>
      </rPr>
      <t>ult,eff</t>
    </r>
    <r>
      <rPr>
        <sz val="11"/>
        <rFont val="Calibri"/>
        <family val="2"/>
        <scheme val="minor"/>
      </rPr>
      <t xml:space="preserve"> (MPa)</t>
    </r>
  </si>
  <si>
    <t>Bare</t>
  </si>
  <si>
    <t>500E</t>
  </si>
  <si>
    <t>External stainless steel bars</t>
  </si>
  <si>
    <r>
      <t xml:space="preserve">Effective Yield Stress,  </t>
    </r>
    <r>
      <rPr>
        <sz val="11"/>
        <rFont val="Calibri"/>
        <family val="2"/>
      </rPr>
      <t>σ</t>
    </r>
    <r>
      <rPr>
        <vertAlign val="subscript"/>
        <sz val="11"/>
        <rFont val="Calibri"/>
        <family val="2"/>
        <scheme val="minor"/>
      </rPr>
      <t>y,eff</t>
    </r>
    <r>
      <rPr>
        <sz val="11"/>
        <rFont val="Calibri"/>
        <family val="2"/>
        <scheme val="minor"/>
      </rPr>
      <t xml:space="preserve"> (MPa)</t>
    </r>
  </si>
  <si>
    <t>Imperatore et al. (2017), A1</t>
  </si>
  <si>
    <t>Imperatore et al. (2017), A2</t>
  </si>
  <si>
    <t>Imperatore et al. (2017), A3</t>
  </si>
  <si>
    <t>External copper plate</t>
  </si>
  <si>
    <t>Imperatore et al. (2017), A4</t>
  </si>
  <si>
    <t>Imperatore et al. (2017), A5</t>
  </si>
  <si>
    <t>Imperatore et al. (2017), A6</t>
  </si>
  <si>
    <t>Imperatore et al. (2017), A7</t>
  </si>
  <si>
    <t>Imperatore et al. (2017), A8</t>
  </si>
  <si>
    <t>Imperatore et al. (2017), A9</t>
  </si>
  <si>
    <t>Imperatore et al. (2017), A10</t>
  </si>
  <si>
    <t>Imperatore et al. (2017), A11</t>
  </si>
  <si>
    <t>Imperatore et al. (2017), A12</t>
  </si>
  <si>
    <t>Imperatore et al. (2017), A13</t>
  </si>
  <si>
    <t>Imperatore et al. (2017), A14</t>
  </si>
  <si>
    <t>Imperatore et al. (2017), A15</t>
  </si>
  <si>
    <t>Imperatore et al. (2017), B1</t>
  </si>
  <si>
    <t>Imperatore et al. (2017), B2</t>
  </si>
  <si>
    <t>Imperatore et al. (2017), B3</t>
  </si>
  <si>
    <t>Imperatore et al. (2017), B4</t>
  </si>
  <si>
    <t>Imperatore et al. (2017), B5</t>
  </si>
  <si>
    <t>Imperatore et al. (2017), B6</t>
  </si>
  <si>
    <t>Imperatore et al. (2017), B7</t>
  </si>
  <si>
    <t>Imperatore et al. (2017), B8</t>
  </si>
  <si>
    <t>Imperatore et al. (2017), B9</t>
  </si>
  <si>
    <t>Imperatore et al. (2017), B10</t>
  </si>
  <si>
    <t>Imperatore et al. (2017), B11</t>
  </si>
  <si>
    <t>Imperatore et al. (2017), B12</t>
  </si>
  <si>
    <t>Imperatore et al. (2017), B13</t>
  </si>
  <si>
    <t>Imperatore et al. (2017), B14</t>
  </si>
  <si>
    <t>Imperatore et al. (2017), B15</t>
  </si>
  <si>
    <t>Imperatore et al. (2017), B16</t>
  </si>
  <si>
    <t>Imperatore et al. (2017), B17</t>
  </si>
  <si>
    <t>Imperatore et al. (2017), C1</t>
  </si>
  <si>
    <t>Imperatore et al. (2017), C2</t>
  </si>
  <si>
    <t>Imperatore et al. (2017), C3</t>
  </si>
  <si>
    <t>Imperatore et al. (2017), C4</t>
  </si>
  <si>
    <t>Imperatore et al. (2017), C5</t>
  </si>
  <si>
    <t>Imperatore et al. (2017), C6</t>
  </si>
  <si>
    <t>Imperatore et al. (2017), C7</t>
  </si>
  <si>
    <t>Imperatore et al. (2017), C8</t>
  </si>
  <si>
    <t>Imperatore et al. (2017), C9</t>
  </si>
  <si>
    <t>Imperatore et al. (2017), C10</t>
  </si>
  <si>
    <t>Imperatore et al. (2017), C11</t>
  </si>
  <si>
    <t>Imperatore et al. (2017), C12</t>
  </si>
  <si>
    <t>Imperatore et al. (2017), C13</t>
  </si>
  <si>
    <t>Imperatore et al. (2017), C14</t>
  </si>
  <si>
    <t>Imperatore et al. (2017), C15</t>
  </si>
  <si>
    <t>Imperatore et al. (2017), C16</t>
  </si>
  <si>
    <t>Imperatore et al. (2017), C17</t>
  </si>
  <si>
    <t>Imperatore et al. (2017), C18</t>
  </si>
  <si>
    <t>Imperatore et al. (2017), C19</t>
  </si>
  <si>
    <t>Imperatore et al. (2017), C20</t>
  </si>
  <si>
    <t>Imperatore et al. (2017), C21</t>
  </si>
  <si>
    <t>Imperatore et al. (2017), D1</t>
  </si>
  <si>
    <t>Imperatore et al. (2017), D2</t>
  </si>
  <si>
    <t>Imperatore et al. (2017), D3</t>
  </si>
  <si>
    <t>Imperatore et al. (2017), D4</t>
  </si>
  <si>
    <t>Imperatore et al. (2017), D5</t>
  </si>
  <si>
    <t>Imperatore et al. (2017), D6</t>
  </si>
  <si>
    <t>Imperatore et al. (2017), D7</t>
  </si>
  <si>
    <t>Imperatore et al. (2017), D8</t>
  </si>
  <si>
    <t>Imperatore et al. (2017), D9</t>
  </si>
  <si>
    <t>Imperatore et al. (2017), D10</t>
  </si>
  <si>
    <t>Imperatore et al. (2017), D12</t>
  </si>
  <si>
    <t>Imperatore et al. (2017), D13</t>
  </si>
  <si>
    <t>Imperatore et al. (2017), D14</t>
  </si>
  <si>
    <t>Imperatore et al. (2017), D15</t>
  </si>
  <si>
    <t>Imperatore et al. (2017), D16</t>
  </si>
  <si>
    <t>Imperatore et al. (2017), D17</t>
  </si>
  <si>
    <t>Imperatore et al. (2017), D18</t>
  </si>
  <si>
    <t>Imperatore et al. (2017), D19</t>
  </si>
  <si>
    <t>Meda et al. (2014), NC1</t>
  </si>
  <si>
    <t>B500C</t>
  </si>
  <si>
    <t>Meda et al. (2014), NC2</t>
  </si>
  <si>
    <t>Meda et al. (2014), NC3</t>
  </si>
  <si>
    <t>Meda et al. (2014), A1</t>
  </si>
  <si>
    <t>External carbon steel bar</t>
  </si>
  <si>
    <t>Meda et al. (2014), A2</t>
  </si>
  <si>
    <t>Meda et al. (2014), A3</t>
  </si>
  <si>
    <t>Meda et al. (2014), C1</t>
  </si>
  <si>
    <t>Meda et al. (2014), C2</t>
  </si>
  <si>
    <t>Meda et al. (2014), C3</t>
  </si>
  <si>
    <t>Meda et al. (2014), D1a</t>
  </si>
  <si>
    <t>Meda et al. (2014), D1b</t>
  </si>
  <si>
    <t>Meda et al. (2014), D2a</t>
  </si>
  <si>
    <t>Meda et al. (2014), D2b</t>
  </si>
  <si>
    <t>Meda et al. (2014), D3a</t>
  </si>
  <si>
    <t>Meda et al. (2014), D3b</t>
  </si>
  <si>
    <t>Meda et al. (2014), D4a</t>
  </si>
  <si>
    <t>Meda et al. (2014), D4b</t>
  </si>
  <si>
    <t>Meda et al. (2014), E1a</t>
  </si>
  <si>
    <t>Meda et al. (2014), E1b</t>
  </si>
  <si>
    <t>Meda et al. (2014), E2a</t>
  </si>
  <si>
    <t>Meda et al. (2014), E2b</t>
  </si>
  <si>
    <t>Meda et al. (2014), E3a</t>
  </si>
  <si>
    <t>Meda et al. (2014), E3b</t>
  </si>
  <si>
    <t>Meda et al. (2014), E4a</t>
  </si>
  <si>
    <t>Meda et al. (2014), E4b</t>
  </si>
  <si>
    <t>Bare bar corrosion duration estimated from reported duration of embedded bars.</t>
  </si>
  <si>
    <t>Current density (0.5 A/bar) assumed to be the same as bare bars used for calibration.</t>
  </si>
  <si>
    <t>Kashani et al. (2013b), T1</t>
  </si>
  <si>
    <t>B500B</t>
  </si>
  <si>
    <t>Kashani et al. (2013b), T2</t>
  </si>
  <si>
    <t>Kashani et al. (2013b), T3</t>
  </si>
  <si>
    <t>Kashani et al. (2013b), T4</t>
  </si>
  <si>
    <t>Kashani et al. (2013b), T5</t>
  </si>
  <si>
    <t>Kashani et al. (2013b), T6</t>
  </si>
  <si>
    <t>BSt 420</t>
  </si>
  <si>
    <t>EI</t>
  </si>
  <si>
    <t>Mechanical</t>
  </si>
  <si>
    <t>40 year old offshore house, Athens, Greece.</t>
  </si>
  <si>
    <t>30 year old industrial building, Aegion, Greece.</t>
  </si>
  <si>
    <t>Only elongation to fracture reported. No force-displacement curves provided.</t>
  </si>
  <si>
    <t>Apostolopoulos et al. (2013), B-0</t>
  </si>
  <si>
    <t>Apostolopoulos et al. (2013), B-10</t>
  </si>
  <si>
    <t>Apostolopoulos et al. (2013), B-20</t>
  </si>
  <si>
    <t>Apostolopoulos et al. (2013), B-30</t>
  </si>
  <si>
    <t>Apostolopoulos et al. (2013), B-45</t>
  </si>
  <si>
    <t>Apostolopoulos et al. (2013), B-60</t>
  </si>
  <si>
    <t>Apostolopoulos et al. (2013), B-90</t>
  </si>
  <si>
    <t>Apostolopoulos et al. (2013), B-120</t>
  </si>
  <si>
    <t>Apostolopoulos et al. (2013), E-1</t>
  </si>
  <si>
    <t>Apostolopoulos et al. (2013), E-2</t>
  </si>
  <si>
    <t>Apostolopoulos et al. (2013), E-3</t>
  </si>
  <si>
    <t>Apostolopoulos et al. (2013), E-4</t>
  </si>
  <si>
    <t>Apostolopoulos et al. (2013), E-5</t>
  </si>
  <si>
    <t>Apostolopoulos et al. (2013), E-6</t>
  </si>
  <si>
    <t>Apostolopoulos et al. (2013), E-7</t>
  </si>
  <si>
    <t>Apostolopoulos et al. (2013), E-8</t>
  </si>
  <si>
    <t>Apostolopoulos et al. (2013), E-9</t>
  </si>
  <si>
    <t>Apostolopoulos et al. (2013), E-10</t>
  </si>
  <si>
    <t>Acid Bath</t>
  </si>
  <si>
    <t>Hawileh et al. (2011), B-1</t>
  </si>
  <si>
    <t>Hawileh et al. (2011), B-2</t>
  </si>
  <si>
    <t>Hawileh et al. (2011), B-3</t>
  </si>
  <si>
    <t>Hawileh et al. (2011), B-4</t>
  </si>
  <si>
    <t>Elongation gauge length assumed to be full clear gauge length.</t>
  </si>
  <si>
    <t>Balestra et al. (2016), BL1</t>
  </si>
  <si>
    <t>Balestra et al. (2016), BL2</t>
  </si>
  <si>
    <t>Balestra et al. (2016), BL3</t>
  </si>
  <si>
    <t>Balestra et al. (2016), BL4</t>
  </si>
  <si>
    <t>Balestra et al. (2016), BL5</t>
  </si>
  <si>
    <t>Balestra et al. (2016), PB1</t>
  </si>
  <si>
    <t>60 year old buried foundation slab.</t>
  </si>
  <si>
    <t>Balestra et al. (2016), PB2</t>
  </si>
  <si>
    <t>Balestra et al. (2016), PB3</t>
  </si>
  <si>
    <t>Balestra et al. (2016), PB4</t>
  </si>
  <si>
    <t>Balestra et al. (2016), PB5</t>
  </si>
  <si>
    <t>Balestra et al. (2016), PB6</t>
  </si>
  <si>
    <t>Balestra et al. (2016), PB7</t>
  </si>
  <si>
    <t>Balestra et al. (2016), PB8</t>
  </si>
  <si>
    <t>Balestra et al. (2016), PB9</t>
  </si>
  <si>
    <t>Balestra et al. (2016), PB10</t>
  </si>
  <si>
    <t>Balestra et al. (2016), PB11</t>
  </si>
  <si>
    <t>Balestra et al. (2016), PB12</t>
  </si>
  <si>
    <t>Balestra et al. (2016), PB13</t>
  </si>
  <si>
    <t>Balestra et al. (2016), PB14</t>
  </si>
  <si>
    <t>Balestra et al. (2016), PB15</t>
  </si>
  <si>
    <t>Balestra et al. (2016), PB16</t>
  </si>
  <si>
    <t>Balestra et al. (2016), PB17</t>
  </si>
  <si>
    <t>Balestra et al. (2016), PB18</t>
  </si>
  <si>
    <t>Balestra et al. (2016), PB19</t>
  </si>
  <si>
    <t>Balestra et al. (2016), PB20</t>
  </si>
  <si>
    <t>Zhu and François (2014), B2T2-1</t>
  </si>
  <si>
    <t xml:space="preserve">Control. 27 years old. </t>
  </si>
  <si>
    <t>Zhu and François (2014), B2T2-2</t>
  </si>
  <si>
    <t>Zhu and François (2014), B2C12-1</t>
  </si>
  <si>
    <t xml:space="preserve">27 years old. </t>
  </si>
  <si>
    <t>Zhu and François (2014), B2C12-2</t>
  </si>
  <si>
    <t>Zhu and François (2014), B2C12-3</t>
  </si>
  <si>
    <t>Gauge length estimated relative to sample length. Extensometer gauge length assumed to be 50 mm based on expected elastic modulus.</t>
  </si>
  <si>
    <t>Gauge length estimated relative to sample length. Only the average loss of cross-section is provided for both tensile bars. Extensometer gauge length assumed to be 50 mm based on expected elastic modulus.</t>
  </si>
  <si>
    <t>Dang and François (2013), AT2-T1</t>
  </si>
  <si>
    <t>Dang and François (2013), A2CL1-T1</t>
  </si>
  <si>
    <t>Dang and François (2013), A2CL1-T2</t>
  </si>
  <si>
    <t>Dang and François (2013), AT2-C1</t>
  </si>
  <si>
    <t>Dang and François (2013), A2CL1-C1</t>
  </si>
  <si>
    <t>Dang and François (2013), A2CL1-C2</t>
  </si>
  <si>
    <t>Cobo et al. (2011), R-16-1</t>
  </si>
  <si>
    <t>Cobo et al. (2011), R-16-2</t>
  </si>
  <si>
    <t>External lead plate</t>
  </si>
  <si>
    <t>Cobo et al. (2011), R-16-3</t>
  </si>
  <si>
    <t>Cobo et al. (2011), R-16-4</t>
  </si>
  <si>
    <t>Cobo et al. (2011), R-16-5</t>
  </si>
  <si>
    <t>Cobo et al. (2011), R-16-6</t>
  </si>
  <si>
    <t>Cobo et al. (2011), R-16-7</t>
  </si>
  <si>
    <t>Cobo et al. (2011), R-16-8</t>
  </si>
  <si>
    <t>Cobo et al. (2011), R-16-9</t>
  </si>
  <si>
    <t>Cobo et al. (2011), R-16-10</t>
  </si>
  <si>
    <t>Cobo et al. (2011), R-16-11</t>
  </si>
  <si>
    <t>Cobo et al. (2011), R-16-12</t>
  </si>
  <si>
    <t>Cobo et al. (2011), R-16-13</t>
  </si>
  <si>
    <t>Cobo et al. (2011), R-16-14</t>
  </si>
  <si>
    <t>Cobo et al. (2011), R-16-15</t>
  </si>
  <si>
    <t>Cobo et al. (2011), R-16-16</t>
  </si>
  <si>
    <t>Cobo et al. (2011), R-16-17</t>
  </si>
  <si>
    <t>Cobo et al. (2011), R-16-18</t>
  </si>
  <si>
    <t>Cobo et al. (2011), R-16-19</t>
  </si>
  <si>
    <t>Cobo et al. (2011), R-16-20</t>
  </si>
  <si>
    <t>Cobo et al. (2011), R-16-21</t>
  </si>
  <si>
    <t>Cobo et al. (2011), R-16-22</t>
  </si>
  <si>
    <t>Cobo et al. (2011), R-16-23</t>
  </si>
  <si>
    <t>Cobo et al. (2011), R-16-24</t>
  </si>
  <si>
    <t>Cobo et al. (2011), R-16-25</t>
  </si>
  <si>
    <t>Cobo et al. (2011), R-16-26</t>
  </si>
  <si>
    <t>Cobo et al. (2011), R-16-27</t>
  </si>
  <si>
    <t>Cobo et al. (2011), R-16-28</t>
  </si>
  <si>
    <t>Cobo et al. (2011), R-16-29</t>
  </si>
  <si>
    <t>Cobo et al. (2011), R-16-30</t>
  </si>
  <si>
    <t>Cobo et al. (2011), R-16-31</t>
  </si>
  <si>
    <t>Cobo et al. (2011), R-16-32</t>
  </si>
  <si>
    <t>Cobo et al. (2011), R-16-33</t>
  </si>
  <si>
    <t>Cobo et al. (2011), R-16-34</t>
  </si>
  <si>
    <t>Cobo et al. (2011), R-16-35</t>
  </si>
  <si>
    <t>Cobo et al. (2011), R-16-36</t>
  </si>
  <si>
    <t>Cobo et al. (2011), R-16-37</t>
  </si>
  <si>
    <t>Cobo et al. (2011), R-16-38</t>
  </si>
  <si>
    <t>Cobo et al. (2011), R-16-39</t>
  </si>
  <si>
    <t>Cobo et al. (2011), R-20-1</t>
  </si>
  <si>
    <t>Cobo et al. (2011), R-20-2</t>
  </si>
  <si>
    <t>Cobo et al. (2011), R-20-3</t>
  </si>
  <si>
    <t>Cobo et al. (2011), R-20-4</t>
  </si>
  <si>
    <t>Cobo et al. (2011), R-20-5</t>
  </si>
  <si>
    <t>Cobo et al. (2011), R-20-6</t>
  </si>
  <si>
    <t>Cobo et al. (2011), R-20-7</t>
  </si>
  <si>
    <t>Cobo et al. (2011), R-20-8</t>
  </si>
  <si>
    <t>Cobo et al. (2011), R-20-9</t>
  </si>
  <si>
    <t>Cobo et al. (2011), R-20-10</t>
  </si>
  <si>
    <t>Cobo et al. (2011), R-20-11</t>
  </si>
  <si>
    <t>Cobo et al. (2011), R-20-12</t>
  </si>
  <si>
    <t>Cobo et al. (2011), R-20-13</t>
  </si>
  <si>
    <t>Cobo et al. (2011), R-20-14</t>
  </si>
  <si>
    <t>Cobo et al. (2011), R-20-15</t>
  </si>
  <si>
    <t>Cobo et al. (2011), R-20-16</t>
  </si>
  <si>
    <t>Cobo et al. (2011), R-20-17</t>
  </si>
  <si>
    <t>Cobo et al. (2011), R-20-18</t>
  </si>
  <si>
    <t>Cobo et al. (2011), R-20-19</t>
  </si>
  <si>
    <t>Cobo et al. (2011), R-20-20</t>
  </si>
  <si>
    <t>Cobo et al. (2011), R-20-21</t>
  </si>
  <si>
    <t>Cobo et al. (2011), R-20-22</t>
  </si>
  <si>
    <t>Cobo et al. (2011), R-20-23</t>
  </si>
  <si>
    <t>Cobo et al. (2011), R-20-24</t>
  </si>
  <si>
    <t>Cobo et al. (2011), R-20-25</t>
  </si>
  <si>
    <t>Cobo et al. (2011), R-20-26</t>
  </si>
  <si>
    <t>Cobo et al. (2011), R-20-27</t>
  </si>
  <si>
    <t>Cobo et al. (2011), R-20-28</t>
  </si>
  <si>
    <t>Cobo et al. (2011), R-20-29</t>
  </si>
  <si>
    <t>Cobo et al. (2011), R-20-30</t>
  </si>
  <si>
    <t>Cobo et al. (2011), R-20-31</t>
  </si>
  <si>
    <t>Cobo et al. (2011), R-20-32</t>
  </si>
  <si>
    <t>Cobo et al. (2011), R-20-33</t>
  </si>
  <si>
    <t>Cobo et al. (2011), R-20-34</t>
  </si>
  <si>
    <t>Cobo et al. (2011), R-20-35</t>
  </si>
  <si>
    <t>Cobo et al. (2011), R-20-36</t>
  </si>
  <si>
    <t>Cobo et al. (2011), R-20-37</t>
  </si>
  <si>
    <t>Cobo et al. (2011), R-20-38</t>
  </si>
  <si>
    <t>Cobo et al. (2011), R-20-39</t>
  </si>
  <si>
    <t>Cobo et al. (2011), R-20-40</t>
  </si>
  <si>
    <t>Cobo et al. (2011), R-20-41</t>
  </si>
  <si>
    <t>Cobo et al. (2011), R-20-42</t>
  </si>
  <si>
    <t>Cobo et al. (2011), R-20-43</t>
  </si>
  <si>
    <t>Cobo et al. (2011), R-20-44</t>
  </si>
  <si>
    <t>Cobo et al. (2011), R-20-45</t>
  </si>
  <si>
    <t>Cobo et al. (2011), R-20-46</t>
  </si>
  <si>
    <t>Cobo et al. (2011), R-20-47</t>
  </si>
  <si>
    <t>Cobo et al. (2011), R-20-48</t>
  </si>
  <si>
    <t>Gauge length assumed based on full bar length.</t>
  </si>
  <si>
    <t>Test Type</t>
  </si>
  <si>
    <t>Vanama and Ramakrishnan (2020), A1</t>
  </si>
  <si>
    <t>54 year old decommissioned inland structure.</t>
  </si>
  <si>
    <t>MS 250</t>
  </si>
  <si>
    <t>Vanama and Ramakrishnan (2020), A2</t>
  </si>
  <si>
    <t>Vanama and Ramakrishnan (2020), A3</t>
  </si>
  <si>
    <t>Vanama and Ramakrishnan (2020), A4</t>
  </si>
  <si>
    <t>Vanama and Ramakrishnan (2020), A5</t>
  </si>
  <si>
    <t>Vanama and Ramakrishnan (2020), A6</t>
  </si>
  <si>
    <t>Vanama and Ramakrishnan (2020), A7</t>
  </si>
  <si>
    <t>Vanama and Ramakrishnan (2020), A8</t>
  </si>
  <si>
    <t>Vanama and Ramakrishnan (2020), A9</t>
  </si>
  <si>
    <t>Vanama and Ramakrishnan (2020), A10</t>
  </si>
  <si>
    <t>Vanama and Ramakrishnan (2020), A11</t>
  </si>
  <si>
    <t>Vanama and Ramakrishnan (2020), A12</t>
  </si>
  <si>
    <t>Vanama and Ramakrishnan (2020), A13</t>
  </si>
  <si>
    <t>Vanama and Ramakrishnan (2020), A14</t>
  </si>
  <si>
    <t>Vanama and Ramakrishnan (2020), A15</t>
  </si>
  <si>
    <t>Vanama and Ramakrishnan (2020), A16</t>
  </si>
  <si>
    <t>Vanama and Ramakrishnan (2020), A17</t>
  </si>
  <si>
    <t>Vanama and Ramakrishnan (2020), A18</t>
  </si>
  <si>
    <t>Vanama and Ramakrishnan (2020), A19</t>
  </si>
  <si>
    <t>Vanama and Ramakrishnan (2020), A20</t>
  </si>
  <si>
    <t>Vanama and Ramakrishnan (2020), A21</t>
  </si>
  <si>
    <t>Vanama and Ramakrishnan (2020), A22</t>
  </si>
  <si>
    <t>Vanama and Ramakrishnan (2020), B1</t>
  </si>
  <si>
    <t>MS 350</t>
  </si>
  <si>
    <t>Vanama and Ramakrishnan (2020), B2</t>
  </si>
  <si>
    <t>Vanama and Ramakrishnan (2020), B3</t>
  </si>
  <si>
    <t>Vanama and Ramakrishnan (2020), B4</t>
  </si>
  <si>
    <t>Vanama and Ramakrishnan (2020), B5</t>
  </si>
  <si>
    <t>Vanama and Ramakrishnan (2020), B6</t>
  </si>
  <si>
    <t>Vanama and Ramakrishnan (2020), B7</t>
  </si>
  <si>
    <t>Vanama and Ramakrishnan (2020), B8</t>
  </si>
  <si>
    <t>Vanama and Ramakrishnan (2020), B9</t>
  </si>
  <si>
    <t>Vanama and Ramakrishnan (2020), B10</t>
  </si>
  <si>
    <t>Vanama and Ramakrishnan (2020), B11</t>
  </si>
  <si>
    <t>Vanama and Ramakrishnan (2020), B12</t>
  </si>
  <si>
    <t>Vanama and Ramakrishnan (2020), B13</t>
  </si>
  <si>
    <t>Vanama and Ramakrishnan (2020), B14</t>
  </si>
  <si>
    <t>Vanama and Ramakrishnan (2020), B15</t>
  </si>
  <si>
    <t>Vanama and Ramakrishnan (2020), B16</t>
  </si>
  <si>
    <t>Vanama and Ramakrishnan (2020), C0-1</t>
  </si>
  <si>
    <t>Fe500D</t>
  </si>
  <si>
    <t>Vanama and Ramakrishnan (2020), C0-2</t>
  </si>
  <si>
    <t>Vanama and Ramakrishnan (2020), C0-3</t>
  </si>
  <si>
    <t>Vanama and Ramakrishnan (2020), C0-4</t>
  </si>
  <si>
    <t>Vanama and Ramakrishnan (2020), C0-5</t>
  </si>
  <si>
    <t>Vanama and Ramakrishnan (2020), C0-6</t>
  </si>
  <si>
    <t>Vanama and Ramakrishnan (2020), C0-7</t>
  </si>
  <si>
    <t>Vanama and Ramakrishnan (2020), C0-8</t>
  </si>
  <si>
    <t>Vanama and Ramakrishnan (2020), C0-9</t>
  </si>
  <si>
    <t>Vanama and Ramakrishnan (2020), C0-10</t>
  </si>
  <si>
    <t>Vanama and Ramakrishnan (2020), C0-11</t>
  </si>
  <si>
    <t>Vanama and Ramakrishnan (2020), C0-12</t>
  </si>
  <si>
    <t>Vanama and Ramakrishnan (2020), C0-13</t>
  </si>
  <si>
    <t>Vanama and Ramakrishnan (2020), C0-14</t>
  </si>
  <si>
    <t>Vanama and Ramakrishnan (2020), C0-15</t>
  </si>
  <si>
    <t>Chen et al. (2020), S-1</t>
  </si>
  <si>
    <t>Control. Normal ductility TEMPCORE</t>
  </si>
  <si>
    <t>Chen et al. (2020), S-2</t>
  </si>
  <si>
    <t>Chen et al. (2020), S-3</t>
  </si>
  <si>
    <t>Chen et al. (2020), S-4</t>
  </si>
  <si>
    <t>Chen et al. (2020), S-5</t>
  </si>
  <si>
    <t>Chen et al. (2020), S-6</t>
  </si>
  <si>
    <t>Normal ductility TEMPCORE. 18 beams pre-cracked during corrosion, and 4 left uncracked. Does not specify which bars were extracted from which beam.</t>
  </si>
  <si>
    <t>Internal reference electrode</t>
  </si>
  <si>
    <t>Chen et al. (2020), S-7</t>
  </si>
  <si>
    <t>Chen et al. (2020), S-8</t>
  </si>
  <si>
    <t>Chen et al. (2020), S-9</t>
  </si>
  <si>
    <t>Chen et al. (2020), S-10</t>
  </si>
  <si>
    <t>Chen et al. (2020), S-11</t>
  </si>
  <si>
    <t>Chen et al. (2020), S-12</t>
  </si>
  <si>
    <t>Chen et al. (2020), S-13</t>
  </si>
  <si>
    <t>Chen et al. (2020), S-14</t>
  </si>
  <si>
    <t>Chen et al. (2020), S-15</t>
  </si>
  <si>
    <t>Chen et al. (2020), S-16</t>
  </si>
  <si>
    <t>Chen et al. (2020), S-17</t>
  </si>
  <si>
    <t>Chen et al. (2020), S-18</t>
  </si>
  <si>
    <t>Chen et al. (2020), S-19</t>
  </si>
  <si>
    <t>Chen et al. (2020), S-20</t>
  </si>
  <si>
    <t>Chen et al. (2020), S-21</t>
  </si>
  <si>
    <t>Chen et al. (2020), S-22</t>
  </si>
  <si>
    <t>Chen et al. (2020), S-23</t>
  </si>
  <si>
    <t>Chen et al. (2020), S-24</t>
  </si>
  <si>
    <t>Chen et al. (2020), S-25</t>
  </si>
  <si>
    <t>Chen et al. (2020), S-26</t>
  </si>
  <si>
    <t>Chen et al. (2020), S-27</t>
  </si>
  <si>
    <t>Chen et al. (2020), S-28</t>
  </si>
  <si>
    <t>Chen et al. (2020), S-29</t>
  </si>
  <si>
    <t>Chen et al. (2020), S-30</t>
  </si>
  <si>
    <t>Chen et al. (2020), S-31</t>
  </si>
  <si>
    <t>Chen et al. (2020), S-32</t>
  </si>
  <si>
    <t>Chen et al. (2020), S-33</t>
  </si>
  <si>
    <t>Chen et al. (2020), S-34</t>
  </si>
  <si>
    <t>Chen et al. (2020), S-35</t>
  </si>
  <si>
    <t>Chen et al. (2020), S-36</t>
  </si>
  <si>
    <t>Chen et al. (2020), S-37</t>
  </si>
  <si>
    <t>Chen et al. (2020), S-38</t>
  </si>
  <si>
    <t>Chen et al. (2020), S-39</t>
  </si>
  <si>
    <t>Chen et al. (2020), S-40</t>
  </si>
  <si>
    <t>Chen et al. (2020), S-41</t>
  </si>
  <si>
    <t>Chen et al. (2020), S-42</t>
  </si>
  <si>
    <t>Chen et al. (2020), S-43</t>
  </si>
  <si>
    <t>Chen et al. (2020), S-44</t>
  </si>
  <si>
    <t>Chen et al. (2020), S-45</t>
  </si>
  <si>
    <t>Chen et al. (2020), S-46</t>
  </si>
  <si>
    <t>Chen et al. (2020), S-47</t>
  </si>
  <si>
    <t>Chen et al. (2020), S-48</t>
  </si>
  <si>
    <t>Chen et al. (2020), S-49</t>
  </si>
  <si>
    <t>Chen et al. (2020), S-50</t>
  </si>
  <si>
    <t>Chen et al. (2020), S-51</t>
  </si>
  <si>
    <t>Chen et al. (2020), S-52</t>
  </si>
  <si>
    <t>Chen et al. (2020), S-53</t>
  </si>
  <si>
    <t>Chen et al. (2020), S-54</t>
  </si>
  <si>
    <t>Chen et al. (2020), S-55</t>
  </si>
  <si>
    <t>Chen et al. (2020), S-56</t>
  </si>
  <si>
    <t>Chen et al. (2020), S-57</t>
  </si>
  <si>
    <t>Chen et al. (2020), S-58</t>
  </si>
  <si>
    <t>Chen et al. (2020), S-59</t>
  </si>
  <si>
    <t>Chen et al. (2020), S-60</t>
  </si>
  <si>
    <t>Chen et al. (2020), S-61</t>
  </si>
  <si>
    <r>
      <t>Average Residual Cross-sectional Area, A</t>
    </r>
    <r>
      <rPr>
        <vertAlign val="subscript"/>
        <sz val="11"/>
        <color theme="1"/>
        <rFont val="Calibri"/>
        <family val="2"/>
        <scheme val="minor"/>
      </rPr>
      <t>corr</t>
    </r>
    <r>
      <rPr>
        <sz val="11"/>
        <color theme="1"/>
        <rFont val="Calibri"/>
        <family val="2"/>
        <scheme val="minor"/>
      </rPr>
      <t xml:space="preserve"> (mm</t>
    </r>
    <r>
      <rPr>
        <strike/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</si>
  <si>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Steel Manufacturing Origin</t>
  </si>
  <si>
    <t>New Zealand</t>
  </si>
  <si>
    <t>Bar Gauge Length, x (mm)</t>
  </si>
  <si>
    <t>Fernandez and Berrocal (2019), ST1-1</t>
  </si>
  <si>
    <t>Sweden</t>
  </si>
  <si>
    <t>Ks60</t>
  </si>
  <si>
    <t>Fernandez and Berrocal (2019), ST1-2</t>
  </si>
  <si>
    <t>Fernandez and Berrocal (2019), ST1-3</t>
  </si>
  <si>
    <t>Fernandez and Berrocal (2019), ST1-4</t>
  </si>
  <si>
    <t>Fernandez and Berrocal (2019), ST1-5</t>
  </si>
  <si>
    <t>Fernandez and Berrocal (2019), ST1-6</t>
  </si>
  <si>
    <t>Fernandez and Berrocal (2019), ST1-7</t>
  </si>
  <si>
    <t>Fernandez and Berrocal (2019), ST1-8</t>
  </si>
  <si>
    <t>Fernandez and Berrocal (2019), ST1-9</t>
  </si>
  <si>
    <t>Fernandez and Berrocal (2019), ST1-10</t>
  </si>
  <si>
    <t>Fernandez and Berrocal (2019), ST1-11</t>
  </si>
  <si>
    <t>Fernandez and Berrocal (2019), ST1-12</t>
  </si>
  <si>
    <t>Fernandez and Berrocal (2019), ST1-13</t>
  </si>
  <si>
    <t>Fernandez and Berrocal (2019), ST1-14</t>
  </si>
  <si>
    <t>Fernandez and Berrocal (2019), ST1-15</t>
  </si>
  <si>
    <t>Fernandez and Berrocal (2019), ST1-16</t>
  </si>
  <si>
    <t>Fernandez and Berrocal (2019), ST1-17</t>
  </si>
  <si>
    <t>Fernandez and Berrocal (2019), ST1-18</t>
  </si>
  <si>
    <t>Fernandez and Berrocal (2019), ST1-19</t>
  </si>
  <si>
    <t>Fernandez and Berrocal (2019), ST1-20</t>
  </si>
  <si>
    <t>Fernandez and Berrocal (2019), ST1-21</t>
  </si>
  <si>
    <t>Fernandez and Berrocal (2019), ST1-22</t>
  </si>
  <si>
    <t>Fernandez and Berrocal (2019), ST1-23</t>
  </si>
  <si>
    <t>Fernandez and Berrocal (2019), ST1-24</t>
  </si>
  <si>
    <t>Fernandez and Berrocal (2019), ST1-25</t>
  </si>
  <si>
    <t>Fernandez and Berrocal (2019), ST1-26</t>
  </si>
  <si>
    <t>Fernandez and Berrocal (2019), ST1-27</t>
  </si>
  <si>
    <t>Fernandez and Berrocal (2019), ST1-28</t>
  </si>
  <si>
    <t>Fernandez and Berrocal (2019), ST1-29</t>
  </si>
  <si>
    <t>Fernandez and Berrocal (2019), ST1-30</t>
  </si>
  <si>
    <t>Fernandez and Berrocal (2019), ST1-31</t>
  </si>
  <si>
    <t>Fernandez and Berrocal (2019), ST1-32</t>
  </si>
  <si>
    <t>Fernandez and Berrocal (2019), ST1-33</t>
  </si>
  <si>
    <t>Fernandez and Berrocal (2019), ST1-34</t>
  </si>
  <si>
    <t>Fernandez and Berrocal (2019), ST1-35</t>
  </si>
  <si>
    <t>Fernandez and Berrocal (2019), ST1-36</t>
  </si>
  <si>
    <t>Fernandez and Berrocal (2019), ST1-37</t>
  </si>
  <si>
    <t>Fernandez and Berrocal (2019), ST1-38</t>
  </si>
  <si>
    <t>Fernandez and Berrocal (2019), ST1-39</t>
  </si>
  <si>
    <t>Fernandez and Berrocal (2019), ST1-40</t>
  </si>
  <si>
    <t>Fernandez and Berrocal (2019), ST1-41</t>
  </si>
  <si>
    <t>Fernandez and Berrocal (2019), ST1-42</t>
  </si>
  <si>
    <t>Fernandez and Berrocal (2019), ST1-43</t>
  </si>
  <si>
    <t>Fernandez and Berrocal (2019), ST2-1</t>
  </si>
  <si>
    <t>Fernandez and Berrocal (2019), ST2-2</t>
  </si>
  <si>
    <t>Fernandez and Berrocal (2019), ST2-3</t>
  </si>
  <si>
    <t>Fernandez and Berrocal (2019), ST2-4</t>
  </si>
  <si>
    <t>Fernandez and Berrocal (2019), ST2-5</t>
  </si>
  <si>
    <t>Fernandez and Berrocal (2019), ST2-6</t>
  </si>
  <si>
    <t>Fernandez and Berrocal (2019), ST2-7</t>
  </si>
  <si>
    <t>Fernandez and Berrocal (2019), ST2-8</t>
  </si>
  <si>
    <t>Fernandez and Berrocal (2019), ST2-9</t>
  </si>
  <si>
    <t>Fernandez and Berrocal (2019), ST2-10</t>
  </si>
  <si>
    <t>Fernandez and Berrocal (2019), ST2-11</t>
  </si>
  <si>
    <t>Fernandez and Berrocal (2019), ST2-12</t>
  </si>
  <si>
    <t>Fernandez and Berrocal (2019), ST2-13</t>
  </si>
  <si>
    <t>Fernandez and Berrocal (2019), ST2-14</t>
  </si>
  <si>
    <t>Fernandez and Berrocal (2019), ST2-15</t>
  </si>
  <si>
    <t>Fernandez and Berrocal (2019), ST2-16</t>
  </si>
  <si>
    <t>Fernandez and Berrocal (2019), ST2-17</t>
  </si>
  <si>
    <t>Fernandez and Berrocal (2019), ST2-18</t>
  </si>
  <si>
    <t>Fernandez and Berrocal (2019), ST2-19</t>
  </si>
  <si>
    <t>Fernandez and Berrocal (2019), ST2-20</t>
  </si>
  <si>
    <t>Fernandez and Berrocal (2019), ST2-21</t>
  </si>
  <si>
    <t>Fernandez and Berrocal (2019), ST2-22</t>
  </si>
  <si>
    <t>Fernandez and Berrocal (2019), ST2-23</t>
  </si>
  <si>
    <t>Fernandez and Berrocal (2019), ST2-24</t>
  </si>
  <si>
    <t>Fernandez and Berrocal (2019), ST2-25</t>
  </si>
  <si>
    <t>Fernandez and Berrocal (2019), ST2-26</t>
  </si>
  <si>
    <t>Fernandez and Berrocal (2019), ST2-27</t>
  </si>
  <si>
    <t>Fernandez and Berrocal (2019), ST2-28</t>
  </si>
  <si>
    <t>Fernandez and Berrocal (2019), ST2-29</t>
  </si>
  <si>
    <t>Fernandez and Berrocal (2019), ST2-30</t>
  </si>
  <si>
    <t>Fernandez and Berrocal (2019), ST2-31</t>
  </si>
  <si>
    <t>Fernandez and Berrocal (2019), ST2-32</t>
  </si>
  <si>
    <t>Fernandez and Berrocal (2019), ST2-33</t>
  </si>
  <si>
    <t>Fernandez and Berrocal (2019), ST2-34</t>
  </si>
  <si>
    <t>Fernandez and Berrocal (2019), ST2-35</t>
  </si>
  <si>
    <t>Fernandez and Berrocal (2019), ST2-36</t>
  </si>
  <si>
    <t>Fernandez and Berrocal (2019), ST2-37</t>
  </si>
  <si>
    <t>Fernandez and Berrocal (2019), ST2-38</t>
  </si>
  <si>
    <t>Fernandez and Berrocal (2019), ST2-39</t>
  </si>
  <si>
    <t>Fernandez and Berrocal (2019), ST2-40</t>
  </si>
  <si>
    <t>Fernandez and Berrocal (2019), ST2-41</t>
  </si>
  <si>
    <t>Fernandez and Berrocal (2019), ST2-42</t>
  </si>
  <si>
    <t>Fernandez and Berrocal (2019), ST2-43</t>
  </si>
  <si>
    <t>Fernandez and Berrocal (2019), ST2-44</t>
  </si>
  <si>
    <t>Fernandez and Berrocal (2019), ST2-45</t>
  </si>
  <si>
    <t>Fernandez and Berrocal (2019), ST2-46</t>
  </si>
  <si>
    <t>Fernandez and Berrocal (2019), ST2-47</t>
  </si>
  <si>
    <t>Fernandez and Berrocal (2019), ST2-48</t>
  </si>
  <si>
    <t>Fernandez and Berrocal (2019), ST2-49</t>
  </si>
  <si>
    <t>Fernandez and Berrocal (2019), ST2-50</t>
  </si>
  <si>
    <t>Fernandez and Berrocal (2019), ST2-51</t>
  </si>
  <si>
    <t>Fernandez and Berrocal (2019), ST3-1</t>
  </si>
  <si>
    <t>Fernandez and Berrocal (2019), ST3-2</t>
  </si>
  <si>
    <t>Fernandez and Berrocal (2019), ST3-3</t>
  </si>
  <si>
    <t>Fernandez and Berrocal (2019), ST3-4</t>
  </si>
  <si>
    <t>Fernandez and Berrocal (2019), ST3-5</t>
  </si>
  <si>
    <t>Fernandez and Berrocal (2019), ST3-6</t>
  </si>
  <si>
    <t>Fernandez and Berrocal (2019), ST3-7</t>
  </si>
  <si>
    <t>Fernandez and Berrocal (2019), ST3-8</t>
  </si>
  <si>
    <t>Fernandez and Berrocal (2019), ST3-9</t>
  </si>
  <si>
    <t>Fernandez and Berrocal (2019), ST3-10</t>
  </si>
  <si>
    <t>Fernandez and Berrocal (2019), ST3-11</t>
  </si>
  <si>
    <t>Fernandez and Berrocal (2019), ST3-12</t>
  </si>
  <si>
    <t>Fernandez and Berrocal (2019), ST3-13</t>
  </si>
  <si>
    <t>Fernandez and Berrocal (2019), ST3-14</t>
  </si>
  <si>
    <t>Fernandez and Berrocal (2019), ST3-15</t>
  </si>
  <si>
    <t>Fernandez and Berrocal (2019), ST3-16</t>
  </si>
  <si>
    <t>Fernandez and Berrocal (2019), ST3-17</t>
  </si>
  <si>
    <t>Fernandez and Berrocal (2019), ST3-18</t>
  </si>
  <si>
    <t>Fernandez and Berrocal (2019), ST3-19</t>
  </si>
  <si>
    <t>Fernandez and Berrocal (2019), ST3-20</t>
  </si>
  <si>
    <t>Fernandez and Berrocal (2019), ST3-21</t>
  </si>
  <si>
    <t>Fernandez and Berrocal (2019), ST3-22</t>
  </si>
  <si>
    <t>Fernandez and Berrocal (2019), ST3-23</t>
  </si>
  <si>
    <t>Fernandez and Berrocal (2019), ST3-24</t>
  </si>
  <si>
    <t>Fernandez and Berrocal (2019), ST3-25</t>
  </si>
  <si>
    <t>Fernandez and Berrocal (2019), ST3-26</t>
  </si>
  <si>
    <t>Fernandez and Berrocal (2019), ST3-27</t>
  </si>
  <si>
    <t>Fernandez and Berrocal (2019), ST3-28</t>
  </si>
  <si>
    <t>Fernandez and Berrocal (2019), ST3-29</t>
  </si>
  <si>
    <t>Fernandez and Berrocal (2019), ST3-30</t>
  </si>
  <si>
    <t>Fernandez and Berrocal (2019), ST3-31</t>
  </si>
  <si>
    <t>Fernandez and Berrocal (2019), ST3-32</t>
  </si>
  <si>
    <t>Reports that bars were cut into three lengths: 300 mm, 400 mm, and 585 mm. But does not specify which bars are which.</t>
  </si>
  <si>
    <t>Reports that bars were cut into three lengths: 300 mm, 400 mm, and 585 mm. But does not specify which bars are which. No mass loss reported, assuming 0 %.</t>
  </si>
  <si>
    <t>Tariq and Bhargava (2021), SN-8-1</t>
  </si>
  <si>
    <t>Control. Super ductile thermo-mechanically treated (SD TMT) bars.</t>
  </si>
  <si>
    <t>SD TMT</t>
  </si>
  <si>
    <t>Tariq and Bhargava (2021), SN-8-2</t>
  </si>
  <si>
    <t>Super ductile thermo-mechanically treated (SD TMT) bars.</t>
  </si>
  <si>
    <t>Tariq and Bhargava (2021), SN-8-3</t>
  </si>
  <si>
    <t>Tariq and Bhargava (2021), SN-8-4</t>
  </si>
  <si>
    <t>Tariq and Bhargava (2021), SN-8-5</t>
  </si>
  <si>
    <t>Tariq and Bhargava (2021), SN-8-6</t>
  </si>
  <si>
    <t>Tariq and Bhargava (2021), SN-8-7</t>
  </si>
  <si>
    <t>Tariq and Bhargava (2021), SN-8-8</t>
  </si>
  <si>
    <t>Tariq and Bhargava (2021), SN-8-9</t>
  </si>
  <si>
    <t>Tariq and Bhargava (2021), SN-8-10</t>
  </si>
  <si>
    <t>Tariq and Bhargava (2021), SN-8-11</t>
  </si>
  <si>
    <t>Tariq and Bhargava (2021), SN-8-12</t>
  </si>
  <si>
    <t>Tariq and Bhargava (2021), SN-8-13</t>
  </si>
  <si>
    <t>Tariq and Bhargava (2021), SN-8-14</t>
  </si>
  <si>
    <t>Tariq and Bhargava (2021), SN-8-15</t>
  </si>
  <si>
    <t>Tariq and Bhargava (2021), SN-8-16</t>
  </si>
  <si>
    <t>Tariq and Bhargava (2021), SN-8-17</t>
  </si>
  <si>
    <t>Tariq and Bhargava (2021), SN-8-18</t>
  </si>
  <si>
    <t>Tariq and Bhargava (2021), SN-8-19</t>
  </si>
  <si>
    <t>Tariq and Bhargava (2021), SN-8-20</t>
  </si>
  <si>
    <t>Tariq and Bhargava (2021), SN-8-21</t>
  </si>
  <si>
    <t>Tariq and Bhargava (2021), SN-8-22</t>
  </si>
  <si>
    <t>Tariq and Bhargava (2021), SN-8-23</t>
  </si>
  <si>
    <t>Tariq and Bhargava (2021), SN-8-24</t>
  </si>
  <si>
    <t>Tariq and Bhargava (2021), SN-8-25</t>
  </si>
  <si>
    <t>Tariq and Bhargava (2021), SN-10-1</t>
  </si>
  <si>
    <t>Tariq and Bhargava (2021), SN-10-2</t>
  </si>
  <si>
    <t>Tariq and Bhargava (2021), SN-10-3</t>
  </si>
  <si>
    <t>Tariq and Bhargava (2021), SN-10-4</t>
  </si>
  <si>
    <t>Tariq and Bhargava (2021), SN-10-5</t>
  </si>
  <si>
    <t>Tariq and Bhargava (2021), SN-10-6</t>
  </si>
  <si>
    <t>Tariq and Bhargava (2021), SN-10-7</t>
  </si>
  <si>
    <t>Tariq and Bhargava (2021), SN-10-8</t>
  </si>
  <si>
    <t>Tariq and Bhargava (2021), SN-10-9</t>
  </si>
  <si>
    <t>Tariq and Bhargava (2021), SN-10-10</t>
  </si>
  <si>
    <t>Tariq and Bhargava (2021), SN-10-11</t>
  </si>
  <si>
    <t>Tariq and Bhargava (2021), SN-10-12</t>
  </si>
  <si>
    <t>Tariq and Bhargava (2021), SN-10-13</t>
  </si>
  <si>
    <t>Tariq and Bhargava (2021), SN-10-14</t>
  </si>
  <si>
    <t>Tariq and Bhargava (2021), SN-10-15</t>
  </si>
  <si>
    <t>Tariq and Bhargava (2021), SN-10-16</t>
  </si>
  <si>
    <t>Tariq and Bhargava (2021), SN-10-17</t>
  </si>
  <si>
    <t>Tariq and Bhargava (2021), SN-10-18</t>
  </si>
  <si>
    <t>Tariq and Bhargava (2021), SN-10-19</t>
  </si>
  <si>
    <t>Tariq and Bhargava (2021), SN-10-20</t>
  </si>
  <si>
    <t>Tariq and Bhargava (2021), SN-10-21</t>
  </si>
  <si>
    <t>Tariq and Bhargava (2021), SN-10-22</t>
  </si>
  <si>
    <t>Tariq and Bhargava (2021), SN-10-23</t>
  </si>
  <si>
    <t>Tariq and Bhargava (2021), SN-10-24</t>
  </si>
  <si>
    <t>Tariq and Bhargava (2021), SN-10-25</t>
  </si>
  <si>
    <t>Tariq and Bhargava (2021), SN-12-1</t>
  </si>
  <si>
    <t>Tariq and Bhargava (2021), SN-12-2</t>
  </si>
  <si>
    <t>Tariq and Bhargava (2021), SN-12-3</t>
  </si>
  <si>
    <t>Tariq and Bhargava (2021), SN-12-4</t>
  </si>
  <si>
    <t>Tariq and Bhargava (2021), SN-12-5</t>
  </si>
  <si>
    <t>Tariq and Bhargava (2021), SN-12-6</t>
  </si>
  <si>
    <t>Tariq and Bhargava (2021), SN-12-7</t>
  </si>
  <si>
    <t>Tariq and Bhargava (2021), SN-12-8</t>
  </si>
  <si>
    <t>Tariq and Bhargava (2021), SN-12-9</t>
  </si>
  <si>
    <t>Tariq and Bhargava (2021), SN-12-10</t>
  </si>
  <si>
    <t>Tariq and Bhargava (2021), SN-12-11</t>
  </si>
  <si>
    <t>Tariq and Bhargava (2021), SN-12-12</t>
  </si>
  <si>
    <t>Tariq and Bhargava (2021), SN-12-13</t>
  </si>
  <si>
    <t>Tariq and Bhargava (2021), SN-12-14</t>
  </si>
  <si>
    <t>Tariq and Bhargava (2021), SN-12-15</t>
  </si>
  <si>
    <t>Tariq and Bhargava (2021), SN-12-16</t>
  </si>
  <si>
    <t>Tariq and Bhargava (2021), SN-12-17</t>
  </si>
  <si>
    <t>Tariq and Bhargava (2021), SN-12-18</t>
  </si>
  <si>
    <t>Tariq and Bhargava (2021), SN-12-19</t>
  </si>
  <si>
    <t>Tariq and Bhargava (2021), SN-12-20</t>
  </si>
  <si>
    <t>Tariq and Bhargava (2021), SN-12-21</t>
  </si>
  <si>
    <t>Tariq and Bhargava (2021), SN-12-22</t>
  </si>
  <si>
    <t>Tariq and Bhargava (2021), SN-12-23</t>
  </si>
  <si>
    <t>Tariq and Bhargava (2021), SN-12-24</t>
  </si>
  <si>
    <t>Tariq and Bhargava (2021), SN-12-25</t>
  </si>
  <si>
    <t>Tariq and Bhargava (2021), SN-16-1</t>
  </si>
  <si>
    <t>Tariq and Bhargava (2021), SN-16-2</t>
  </si>
  <si>
    <t>Tariq and Bhargava (2021), SN-16-3</t>
  </si>
  <si>
    <t>Tariq and Bhargava (2021), SN-16-4</t>
  </si>
  <si>
    <t>Tariq and Bhargava (2021), SN-16-5</t>
  </si>
  <si>
    <t>Tariq and Bhargava (2021), SN-16-6</t>
  </si>
  <si>
    <t>Tariq and Bhargava (2021), SN-16-7</t>
  </si>
  <si>
    <t>Tariq and Bhargava (2021), SN-16-8</t>
  </si>
  <si>
    <t>Tariq and Bhargava (2021), SN-16-9</t>
  </si>
  <si>
    <t>Tariq and Bhargava (2021), SN-16-10</t>
  </si>
  <si>
    <t>Tariq and Bhargava (2021), SN-16-11</t>
  </si>
  <si>
    <t>Tariq and Bhargava (2021), SN-16-12</t>
  </si>
  <si>
    <t>Tariq and Bhargava (2021), SN-16-13</t>
  </si>
  <si>
    <t>Tariq and Bhargava (2021), SN-16-14</t>
  </si>
  <si>
    <t>Tariq and Bhargava (2021), SN-16-15</t>
  </si>
  <si>
    <t>Tariq and Bhargava (2021), SN-16-16</t>
  </si>
  <si>
    <t>Tariq and Bhargava (2021), SN-16-17</t>
  </si>
  <si>
    <t>Tariq and Bhargava (2021), SN-16-18</t>
  </si>
  <si>
    <t>Tariq and Bhargava (2021), SN-16-19</t>
  </si>
  <si>
    <t>Tariq and Bhargava (2021), SN-16-20</t>
  </si>
  <si>
    <t>Tariq and Bhargava (2021), SN-16-21</t>
  </si>
  <si>
    <t>Tariq and Bhargava (2021), SN-16-22</t>
  </si>
  <si>
    <t>Tariq and Bhargava (2021), SN-16-23</t>
  </si>
  <si>
    <t>Tariq and Bhargava (2021), SN-16-24</t>
  </si>
  <si>
    <t>Tariq and Bhargava (2021), SN-16-25</t>
  </si>
  <si>
    <t>Tariq and Bhargava (2021), SN-20-1</t>
  </si>
  <si>
    <t>Tariq and Bhargava (2021), SN-20-2</t>
  </si>
  <si>
    <t>Tariq and Bhargava (2021), SN-20-3</t>
  </si>
  <si>
    <t>Tariq and Bhargava (2021), SN-20-4</t>
  </si>
  <si>
    <t>Tariq and Bhargava (2021), SN-20-5</t>
  </si>
  <si>
    <t>Tariq and Bhargava (2021), SN-20-6</t>
  </si>
  <si>
    <t>Tariq and Bhargava (2021), SN-20-7</t>
  </si>
  <si>
    <t>Tariq and Bhargava (2021), SN-20-8</t>
  </si>
  <si>
    <t>Tariq and Bhargava (2021), SN-20-9</t>
  </si>
  <si>
    <t>Tariq and Bhargava (2021), SN-20-10</t>
  </si>
  <si>
    <t>Tariq and Bhargava (2021), SN-20-11</t>
  </si>
  <si>
    <t>Tariq and Bhargava (2021), SN-20-12</t>
  </si>
  <si>
    <t>Tariq and Bhargava (2021), SN-20-13</t>
  </si>
  <si>
    <t>Tariq and Bhargava (2021), SN-20-14</t>
  </si>
  <si>
    <t>Tariq and Bhargava (2021), SN-20-15</t>
  </si>
  <si>
    <t>Tariq and Bhargava (2021), SN-20-16</t>
  </si>
  <si>
    <t>Tariq and Bhargava (2021), SN-20-17</t>
  </si>
  <si>
    <t>Tariq and Bhargava (2021), SN-20-18</t>
  </si>
  <si>
    <t>Tariq and Bhargava (2021), SN-20-19</t>
  </si>
  <si>
    <t>Tariq and Bhargava (2021), SN-20-20</t>
  </si>
  <si>
    <t>Tariq and Bhargava (2021), SN-20-21</t>
  </si>
  <si>
    <t>Tariq and Bhargava (2021), SN-20-22</t>
  </si>
  <si>
    <t>Tariq and Bhargava (2021), SN-20-23</t>
  </si>
  <si>
    <t>Tariq and Bhargava (2021), SN-20-24</t>
  </si>
  <si>
    <t>Tariq and Bhargava (2021), SN-20-25</t>
  </si>
  <si>
    <t>Only full bar length (500 mm) reported.</t>
  </si>
  <si>
    <t>Control. 30 year old decommissioned bridge.</t>
  </si>
  <si>
    <t>30 year old decommissioned bridge.</t>
  </si>
  <si>
    <t>Allam et al. (1994), 8HR/CS-1</t>
  </si>
  <si>
    <t>Allam et al. (1994), 8HR/CS-2</t>
  </si>
  <si>
    <t>Natural exposure near the Arabian Gulf west coast.</t>
  </si>
  <si>
    <t>Allam et al. (1994), 8HR/CS-3</t>
  </si>
  <si>
    <t>Allam et al. (1994), 8HR/CS-4</t>
  </si>
  <si>
    <t>Allam et al. (1994), 8HR/CS-5</t>
  </si>
  <si>
    <t>Allam et al. (1994), 8HR/CS-6</t>
  </si>
  <si>
    <t>Allam et al. (1994), 8HR/CS-7</t>
  </si>
  <si>
    <t>Allam et al. (1994), 8HR/CS-8</t>
  </si>
  <si>
    <t>Allam et al. (1994), 8HR/CS-9</t>
  </si>
  <si>
    <t>Allam et al. (1994), 10HR/CS-1</t>
  </si>
  <si>
    <t>Allam et al. (1994), 10HR/CS-2</t>
  </si>
  <si>
    <t>Allam et al. (1994), 10HR/CS-3</t>
  </si>
  <si>
    <t>Allam et al. (1994), 10HR/CS-4</t>
  </si>
  <si>
    <t>Allam et al. (1994), 10HR/CS-5</t>
  </si>
  <si>
    <t>Allam et al. (1994), 10HR/CS-6</t>
  </si>
  <si>
    <t>Allam et al. (1994), 10HR/CS-7</t>
  </si>
  <si>
    <t>Allam et al. (1994), 10HR/CS-8</t>
  </si>
  <si>
    <t>Allam et al. (1994), 10HR/CS-9</t>
  </si>
  <si>
    <t>Allam et al. (1994), 12HR/CS-1</t>
  </si>
  <si>
    <t>Allam et al. (1994), 12HR/CS-2</t>
  </si>
  <si>
    <t>Allam et al. (1994), 12HR/CS-3</t>
  </si>
  <si>
    <t>Allam et al. (1994), 12HR/CS-4</t>
  </si>
  <si>
    <t>Allam et al. (1994), 12HR/CS-5</t>
  </si>
  <si>
    <t>Allam et al. (1994), 12HR/CS-6</t>
  </si>
  <si>
    <t>Allam et al. (1994), 12HR/CS-7</t>
  </si>
  <si>
    <t>Allam et al. (1994), 12HR/CS-8</t>
  </si>
  <si>
    <t>Allam et al. (1994), 12HR/CS-9</t>
  </si>
  <si>
    <t>Allam et al. (1994), 12HR-1</t>
  </si>
  <si>
    <t>Allam et al. (1994), 12HR-2</t>
  </si>
  <si>
    <t>Allam et al. (1994), 12HR-3</t>
  </si>
  <si>
    <t>Allam et al. (1994), 12HR-4</t>
  </si>
  <si>
    <t>Allam et al. (1994), 12HR-5</t>
  </si>
  <si>
    <t>Allam et al. (1994), 12HR-6</t>
  </si>
  <si>
    <t>Allam et al. (1994), 12HR-7</t>
  </si>
  <si>
    <t>Allam et al. (1994), 12HR-8</t>
  </si>
  <si>
    <t>Allam et al. (1994), 12HR-9</t>
  </si>
  <si>
    <t>Allam et al. (1994), 16HR-1</t>
  </si>
  <si>
    <t>Allam et al. (1994), 16HR-2</t>
  </si>
  <si>
    <t>Allam et al. (1994), 16HR-3</t>
  </si>
  <si>
    <t>Allam et al. (1994), 16HR-4</t>
  </si>
  <si>
    <t>Allam et al. (1994), 16HR-5</t>
  </si>
  <si>
    <t>Allam et al. (1994), 16HR-6</t>
  </si>
  <si>
    <t>Allam et al. (1994), 16HR-7</t>
  </si>
  <si>
    <t>Allam et al. (1994), 16HR-8</t>
  </si>
  <si>
    <t>Allam et al. (1994), 16HR-9</t>
  </si>
  <si>
    <t>Allam et al. (1994), 32HR-1</t>
  </si>
  <si>
    <t>Allam et al. (1994), 32HR-2</t>
  </si>
  <si>
    <t>Allam et al. (1994), 32HR-3</t>
  </si>
  <si>
    <t>Allam et al. (1994), 32HR-4</t>
  </si>
  <si>
    <t>Allam et al. (1994), 32HR-5</t>
  </si>
  <si>
    <t>Allam et al. (1994), 32HR-6</t>
  </si>
  <si>
    <t>Allam et al. (1994), 32HR-7</t>
  </si>
  <si>
    <t>Allam et al. (1994), 32HR-8</t>
  </si>
  <si>
    <t>Allam et al. (1994), 32HR-9</t>
  </si>
  <si>
    <t>Results averaged over a set of three tests.</t>
  </si>
  <si>
    <t>Lu et al. (2016), Ref</t>
  </si>
  <si>
    <t>HRB400</t>
  </si>
  <si>
    <t>Lu et al. (2016), 1-B20-1</t>
  </si>
  <si>
    <t>Lu et al. (2016), 1-B20-2</t>
  </si>
  <si>
    <t>Lu et al. (2016), 1-B20-3</t>
  </si>
  <si>
    <t>Lu et al. (2016), 1-B40-1</t>
  </si>
  <si>
    <t>Lu et al. (2016), 1-B40-2</t>
  </si>
  <si>
    <t>Lu et al. (2016), 1-B40-3</t>
  </si>
  <si>
    <t>Lu et al. (2016), 2-B20-1</t>
  </si>
  <si>
    <t>Pre-cracked</t>
  </si>
  <si>
    <t>Lu et al. (2016), 2-B20-2</t>
  </si>
  <si>
    <t>Lu et al. (2016), 2-B20-3</t>
  </si>
  <si>
    <t>Lu et al. (2016), 2-B40-1</t>
  </si>
  <si>
    <t>Lu et al. (2016), 2-B40-2</t>
  </si>
  <si>
    <t>Lu et al. (2016), 2-B40-3</t>
  </si>
  <si>
    <t>Lu et al. (2016), 3-B20-1</t>
  </si>
  <si>
    <t>Lu et al. (2016), 3-B20-2</t>
  </si>
  <si>
    <t>Lu et al. (2016), 3-B20-3</t>
  </si>
  <si>
    <t>Lu et al. (2016), 3-B40-1</t>
  </si>
  <si>
    <t>Lu et al. (2016), 3-B40-2</t>
  </si>
  <si>
    <t>Lu et al. (2016), 3-B40-3</t>
  </si>
  <si>
    <t>Lu et al. (2016), 4-B20-1</t>
  </si>
  <si>
    <t>Lu et al. (2016), 4-B20-2</t>
  </si>
  <si>
    <t>Lu et al. (2016), 4-B20-3</t>
  </si>
  <si>
    <t>Lu et al. (2016), 4-B40-1</t>
  </si>
  <si>
    <t>Lu et al. (2016), 4-B40-2</t>
  </si>
  <si>
    <t>Lu et al. (2016), 4-B40-3</t>
  </si>
  <si>
    <t>Lu et al. (2016), 5-B20-1</t>
  </si>
  <si>
    <t>Lu et al. (2016), 5-B20-2</t>
  </si>
  <si>
    <t>Lu et al. (2016), 5-B20-3</t>
  </si>
  <si>
    <t>Lu et al. (2016), 5-B40-1</t>
  </si>
  <si>
    <t>Lu et al. (2016), 5-B40-2</t>
  </si>
  <si>
    <t>Lu et al. (2016), 5-B40-3</t>
  </si>
  <si>
    <t xml:space="preserve">No extensometer mentioned. </t>
  </si>
  <si>
    <t xml:space="preserve">Beams left for an additional year after NaCl exposure before testing. No extensometer mentioned. </t>
  </si>
  <si>
    <t>Apostolopoulos and Papadopoulos (2007), B-0</t>
  </si>
  <si>
    <t>Greece</t>
  </si>
  <si>
    <t>S400</t>
  </si>
  <si>
    <t>Apostolopoulos and Papadopoulos (2007), B-10</t>
  </si>
  <si>
    <t>Apostolopoulos and Papadopoulos (2007), B-20</t>
  </si>
  <si>
    <t>Apostolopoulos and Papadopoulos (2007), B-30</t>
  </si>
  <si>
    <t>Apostolopoulos and Papadopoulos (2007), B-45</t>
  </si>
  <si>
    <t>Apostolopoulos and Papadopoulos (2007), B-60</t>
  </si>
  <si>
    <t>Apostolopoulos and Papadopoulos (2007), B-90</t>
  </si>
  <si>
    <t>Corroded Length, (mm)</t>
  </si>
  <si>
    <t>Salvatore et al. (2014), B500A-12-CW-Prod.2-C1</t>
  </si>
  <si>
    <t>Italy</t>
  </si>
  <si>
    <t>Salvatore et al. (2014), B500A-12-CW-Prod.2-C2</t>
  </si>
  <si>
    <t>Salvatore et al. (2014), B500A-12-CW-Prod.2-C3</t>
  </si>
  <si>
    <t>Salvatore et al. (2014), B500A-12-CW-Prod.2-1</t>
  </si>
  <si>
    <t>UniPi (University of Pisa) experimental tests. Producer 2, Cold-worked. Corrosion limited to small central region by protective wax.</t>
  </si>
  <si>
    <t>Salvatore et al. (2014), B500A-12-CW-Prod.2-2</t>
  </si>
  <si>
    <t>Salvatore et al. (2014), B500A-12-CW-Prod.2-3</t>
  </si>
  <si>
    <t>Salvatore et al. (2014), B500A-12-CW-Prod.2 5.6</t>
  </si>
  <si>
    <t>Salvatore et al. (2014), B500A-12-CW-Prod.2 5.5</t>
  </si>
  <si>
    <t>Salvatore et al. (2014), B500A-12-CW-Prod.2 5.2</t>
  </si>
  <si>
    <t>Salvatore et al. (2014), B400C-16-TEMP-Prod.1-C1</t>
  </si>
  <si>
    <t>Salvatore et al. (2014), B400C-16-TEMP-Prod.1-C2</t>
  </si>
  <si>
    <t>Salvatore et al. (2014), B400C-16-TEMP-Prod.1-C3</t>
  </si>
  <si>
    <t>Salvatore et al. (2014), B400C-16-TEMP-Prod.1-1</t>
  </si>
  <si>
    <t>UniPi (University of Pisa) experimental tests. Producer 1, TEMP-CORE Corrosion limited to small central region by protective wax.</t>
  </si>
  <si>
    <t>Salvatore et al. (2014), B400C-16-TEMP-Prod.1-2</t>
  </si>
  <si>
    <t>Salvatore et al. (2014), B400C-16-TEMP-Prod.1-3</t>
  </si>
  <si>
    <t>Salvatore et al. (2014), B400C-16-TEMP-Prod.1-4</t>
  </si>
  <si>
    <t>Salvatore et al. (2014), B400C-16-TEMP-Prod.1-5</t>
  </si>
  <si>
    <t>Salvatore et al. (2014), B400C-16-TEMP-Prod.1-6</t>
  </si>
  <si>
    <t>Salvatore et al. (2014), B400C-16-TEMP-Prod.1-7</t>
  </si>
  <si>
    <t>Salvatore et al. (2014), B400C-16-TEMP-Prod.1-8</t>
  </si>
  <si>
    <t>Salvatore et al. (2014), B400C-16-TEMP-Prod.1-9</t>
  </si>
  <si>
    <t>Salvatore et al. (2014), B450C-16-TEMP-Prod.1-C1</t>
  </si>
  <si>
    <t>Salvatore et al. (2014), B450C-16-TEMP-Prod.1-C2</t>
  </si>
  <si>
    <t>Salvatore et al. (2014), B450C-16-TEMP-Prod.1-C3</t>
  </si>
  <si>
    <t>Salvatore et al. (2014), B450C-16-TEMP-Prod.1-1</t>
  </si>
  <si>
    <t>Salvatore et al. (2014), B450C-16-TEMP-Prod.1-2</t>
  </si>
  <si>
    <t>Salvatore et al. (2014), B450C-16-TEMP-Prod.1-3</t>
  </si>
  <si>
    <t>Salvatore et al. (2014), B450C-16-TEMP-Prod.1-4</t>
  </si>
  <si>
    <t>Salvatore et al. (2014), B450C-16-TEMP-Prod.1-5</t>
  </si>
  <si>
    <t>Salvatore et al. (2014), B450C-16-TEMP-Prod.1-6</t>
  </si>
  <si>
    <t>Salvatore et al. (2014), B450C-16-TEMP-Prod.1-7</t>
  </si>
  <si>
    <t>Salvatore et al. (2014), B450C-16-TEMP-Prod.1-8</t>
  </si>
  <si>
    <t>Salvatore et al. (2014), B450C-16-TEMP-Prod.1-9</t>
  </si>
  <si>
    <t>Salvatore et al. (2014), B500B-16-TEMP-Prod.1-C1</t>
  </si>
  <si>
    <t>Salvatore et al. (2014), B500B-16-TEMP-Prod.1-C2</t>
  </si>
  <si>
    <t>Salvatore et al. (2014), B500B-16-TEMP-Prod.1-C3</t>
  </si>
  <si>
    <t>Salvatore et al. (2014), B500B-16-TEMP-Prod.1-1</t>
  </si>
  <si>
    <t>Salvatore et al. (2014), B500B-16-TEMP-Prod.1-2</t>
  </si>
  <si>
    <t>Salvatore et al. (2014), B500B-16-TEMP-Prod.1-3</t>
  </si>
  <si>
    <t>Salvatore et al. (2014), B500B-16-TEMP-Prod.1-4</t>
  </si>
  <si>
    <t>Salvatore et al. (2014), B500B-16-TEMP-Prod.1-5</t>
  </si>
  <si>
    <t>Salvatore et al. (2014), B500B-16-TEMP-Prod.1-6</t>
  </si>
  <si>
    <t>Salvatore et al. (2014), B500B-16-TEMP-Prod.1-7</t>
  </si>
  <si>
    <t>Salvatore et al. (2014), B500B-16-TEMP-Prod.1-8</t>
  </si>
  <si>
    <t>Salvatore et al. (2014), B500B-16-TEMP-Prod.1-9</t>
  </si>
  <si>
    <t>Salvatore et al. (2014), B400C-16-MA-Prod.2-C1</t>
  </si>
  <si>
    <t>Salvatore et al. (2014), B400C-16-MA-Prod.2-C2</t>
  </si>
  <si>
    <t>Salvatore et al. (2014), B400C-16-MA-Prod.2-C3</t>
  </si>
  <si>
    <t>Salvatore et al. (2014), B400C-16-MA-Prod.2-1</t>
  </si>
  <si>
    <t>UniPi (University of Pisa) experimental tests. Producer 2, Macro Alloyed. Corrosion limited to small central region by protective wax.</t>
  </si>
  <si>
    <t>Salvatore et al. (2014), B400C-16-MA-Prod.2-2</t>
  </si>
  <si>
    <t>Salvatore et al. (2014), B400C-16-MA-Prod.2-3</t>
  </si>
  <si>
    <t>Salvatore et al. (2014), B400C-25-MA-Prod.2 C1</t>
  </si>
  <si>
    <t>Salvatore et al. (2014), B400C-25-MA-Prod.2 C2</t>
  </si>
  <si>
    <t>Salvatore et al. (2014), B400C-25-MA-Prod.2 C3</t>
  </si>
  <si>
    <t>Salvatore et al. (2014), B400C-25-MA-Prod.2 8.10</t>
  </si>
  <si>
    <t>Salvatore et al. (2014), B400C-25-MA-Prod.2 8.11</t>
  </si>
  <si>
    <t>Salvatore et al. (2014), B400C-25-MA-Prod.2 8.9</t>
  </si>
  <si>
    <t>Salvatore et al. (2014), B400C-25-MA-Prod.2-1</t>
  </si>
  <si>
    <t>Salvatore et al. (2014), B400C-25-MA-Prod.2-2</t>
  </si>
  <si>
    <t>Salvatore et al. (2014), B400C-25-MA-Prod.2-3</t>
  </si>
  <si>
    <t>Salvatore et al. (2014), B450C-25-TEMP-Prod.2 C1</t>
  </si>
  <si>
    <t>Salvatore et al. (2014), B450C-25-TEMP-Prod.2 C2</t>
  </si>
  <si>
    <t>Salvatore et al. (2014), B450C-25-TEMP-Prod.2 C3</t>
  </si>
  <si>
    <t>Salvatore et al. (2014), B450C-25-TEMP-Prod.2 10.3</t>
  </si>
  <si>
    <t>UniPi (University of Pisa) experimental tests. Producer 2, TEMP-CORE Corrosion limited to small central region by protective wax.</t>
  </si>
  <si>
    <t>Salvatore et al. (2014), B450C-25-TEMP-Prod.2 10.9</t>
  </si>
  <si>
    <t>Salvatore et al. (2014), B450C-25-TEMP-Prod.2 10.10</t>
  </si>
  <si>
    <t>Salvatore et al. (2014), B450C-25-TEMP-Prod.2-1</t>
  </si>
  <si>
    <t>Salvatore et al. (2014), B450C-25-TEMP-Prod.2-2</t>
  </si>
  <si>
    <t>Salvatore et al. (2014), B450C-25-TEMP-Prod.2-3</t>
  </si>
  <si>
    <t>Salvatore et al. (2014), B500B-25-TEMP-Prod.2-C1</t>
  </si>
  <si>
    <t>Salvatore et al. (2014), B500B-25-TEMP-Prod.2-C2</t>
  </si>
  <si>
    <t>Salvatore et al. (2014), B500B-25-TEMP-Prod.2-C3</t>
  </si>
  <si>
    <t>Salvatore et al. (2014), B500B-25-TEMP-Prod.2 6.9</t>
  </si>
  <si>
    <t>Salvatore et al. (2014), B500B-25-TEMP-Prod.2 6.1</t>
  </si>
  <si>
    <t>Salvatore et al. (2014), B500B-25-TEMP-Prod.2 6.8</t>
  </si>
  <si>
    <t>Salvatore et al. (2014), B500B-25-TEMP-Prod.2-1</t>
  </si>
  <si>
    <t>Salvatore et al. (2014), B500B-25-TEMP-Prod.2-2</t>
  </si>
  <si>
    <t>Salvatore et al. (2014), B500B-25-TEMP-Prod.2-3</t>
  </si>
  <si>
    <t>Salvatore et al. (2014), B400C-16-TEMP-R-Prod.1-1</t>
  </si>
  <si>
    <t>Salvatore et al. (2014), B400C-16-TEMP-R-Prod.1-2</t>
  </si>
  <si>
    <t>Salvatore et al. (2014), B400C-16-TEMP-R-Prod.1-3</t>
  </si>
  <si>
    <t>Salvatore et al. (2014), B400C-16-TEMP-R-Prod.1-4</t>
  </si>
  <si>
    <t>UPA (University of Patras) experimental tests. Producer 1, TEMP-CORE. Corrosion limited to small central region by protective wax.</t>
  </si>
  <si>
    <t>Salvatore et al. (2014), B400C-16-TEMP-R-Prod.1-5</t>
  </si>
  <si>
    <t>Salvatore et al. (2014), B400C-16-TEMP-R-Prod.1-6</t>
  </si>
  <si>
    <t>Salvatore et al. (2014), B400C-16-TEMP-R-Prod.1-7</t>
  </si>
  <si>
    <t>Salvatore et al. (2014), B400C-16-TEMP-R-Prod.1-8</t>
  </si>
  <si>
    <t>Salvatore et al. (2014), B400C-16-TEMP-R-Prod.1-9</t>
  </si>
  <si>
    <t>Salvatore et al. (2014), B450C-16-TEMP-R-Prod.1-1</t>
  </si>
  <si>
    <t>Salvatore et al. (2014), B450C-16-TEMP-R-Prod.1-2</t>
  </si>
  <si>
    <t>Salvatore et al. (2014), B450C-16-TEMP-R-Prod.1-4</t>
  </si>
  <si>
    <t>Salvatore et al. (2014), B450C-16-TEMP-R-Prod.1-5</t>
  </si>
  <si>
    <t>Salvatore et al. (2014), B450C-16-TEMP-R-Prod.1-6</t>
  </si>
  <si>
    <t>Salvatore et al. (2014), B450C-16-TEMP-R-Prod.1-7</t>
  </si>
  <si>
    <t>Salvatore et al. (2014), B450C-16-TEMP-R-Prod.1-8</t>
  </si>
  <si>
    <t>Salvatore et al. (2014), B450C-16-TEMP-R-Prod.1-9</t>
  </si>
  <si>
    <t>Salvatore et al. (2014), B500B-16-TEMP-R-Prod.1-1</t>
  </si>
  <si>
    <t>Salvatore et al. (2014), B500B-16-TEMP-R-Prod.1-2</t>
  </si>
  <si>
    <t>Salvatore et al. (2014), B500B-16-TEMP-R-Prod.1-4</t>
  </si>
  <si>
    <t>Salvatore et al. (2014), B500B-16-TEMP-R-Prod.1-5</t>
  </si>
  <si>
    <t>Salvatore et al. (2014), B500B-16-TEMP-R-Prod.1-6</t>
  </si>
  <si>
    <t>Salvatore et al. (2014), B500B-16-TEMP-R-Prod.1-7</t>
  </si>
  <si>
    <t>Salvatore et al. (2014), B500B-16-TEMP-R-Prod.1-8</t>
  </si>
  <si>
    <t>Salvatore et al. (2014), B500B-16-TEMP-R-Prod.1-9</t>
  </si>
  <si>
    <t>Salvatore et al. (2014), B450C-16-TEMP-R-Prod.2-1</t>
  </si>
  <si>
    <t>Salvatore et al. (2014), B450C-16-TEMP-R-Prod.2-2</t>
  </si>
  <si>
    <t>Salvatore et al. (2014), B450C-16-TEMP-R-Prod.2-3</t>
  </si>
  <si>
    <t>Salvatore et al. (2014), B450C-16-TEMP-R-Prod.2-4</t>
  </si>
  <si>
    <t>UPA (University of Patras) experimental tests. Producer 2, TEMP-CORE. Corrosion limited to small central region by protective wax.</t>
  </si>
  <si>
    <t>Salvatore et al. (2014), B450C-16-TEMP-R-Prod.2-6</t>
  </si>
  <si>
    <t>Salvatore et al. (2014), B450C-16-TEMP-R-Prod.2-8</t>
  </si>
  <si>
    <t>.20.1</t>
  </si>
  <si>
    <t>Salvatore et al. (2014), B450C-16-TEMP-R-Prod.2-5</t>
  </si>
  <si>
    <t>Salvatore et al. (2014), B450C-16-TEMP-R-Prod.2-11</t>
  </si>
  <si>
    <t>Salvatore et al. (2014), B450C-16-TEMP-R-Prod.2-12</t>
  </si>
  <si>
    <t>Salvatore et al. (2014), B500B-12-ST R-Prod.1-4</t>
  </si>
  <si>
    <t>Salvatore et al. (2014), B500B-12-ST R-Prod.1-11</t>
  </si>
  <si>
    <t>Salvatore et al. (2014), B500B-12-ST R-Prod.1-13</t>
  </si>
  <si>
    <t>Salvatore et al. (2014), B500B-12-ST R-Prod.1-1</t>
  </si>
  <si>
    <t>UPA (University of Patras) experimental tests. Producer 1, Stretched. Corrosion limited to small central region by protective wax.</t>
  </si>
  <si>
    <t>Salvatore et al. (2014), B500B-12-STR-Prod.1-2</t>
  </si>
  <si>
    <t>Salvatore et al. (2014), B500B-12-STR-Prod.1-3</t>
  </si>
  <si>
    <t>UPA (University of Patras) experimental tests. Producer 1, Macro Alloyed. Corrosion limited to small central region by protective wax.</t>
  </si>
  <si>
    <t>S500C</t>
  </si>
  <si>
    <t>B400C</t>
  </si>
  <si>
    <t>B450C</t>
  </si>
  <si>
    <t>B500A</t>
  </si>
  <si>
    <t>Assume extensometer gauge length = 50 mm.</t>
  </si>
  <si>
    <t>No control specimen provided.</t>
  </si>
  <si>
    <t xml:space="preserve">Bar gauge length assumed from past papers. Assume extensometer gauge length = 50 mm. Assume stress measurements are based on effective cross-sectional area. </t>
  </si>
  <si>
    <t>Grade 60</t>
  </si>
  <si>
    <t>Papadopoulos et al. (2007), S-0</t>
  </si>
  <si>
    <t>Control. TEMPCORE</t>
  </si>
  <si>
    <t>S500S</t>
  </si>
  <si>
    <t>Papadopoulos et al. (2007), S-10</t>
  </si>
  <si>
    <t>TEMPCORE</t>
  </si>
  <si>
    <t>Papadopoulos et al. (2007), S-20</t>
  </si>
  <si>
    <t>Papadopoulos et al. (2007), S-30</t>
  </si>
  <si>
    <t>Papadopoulos et al. (2007), S-45</t>
  </si>
  <si>
    <t>Papadopoulos et al. (2007), S-60</t>
  </si>
  <si>
    <t>Papadopoulos et al. (2007), S-90</t>
  </si>
  <si>
    <t>Papadopoulos et al. (2007), B-0</t>
  </si>
  <si>
    <t>Papadopoulos et al. (2007), B-10</t>
  </si>
  <si>
    <t>Papadopoulos et al. (2007), B-20</t>
  </si>
  <si>
    <t>Papadopoulos et al. (2007), B-30</t>
  </si>
  <si>
    <t>Papadopoulos et al. (2007), B-45</t>
  </si>
  <si>
    <t>Papadopoulos et al. (2007), B-60</t>
  </si>
  <si>
    <t>Papadopoulos et al. (2007), B-90</t>
  </si>
  <si>
    <t>Apostolopoulos et al. (2006), B-0</t>
  </si>
  <si>
    <t>BSt 500S</t>
  </si>
  <si>
    <t>Apostolopoulos et al. (2006), B-10</t>
  </si>
  <si>
    <t>Apostolopoulos et al. (2006), B-20</t>
  </si>
  <si>
    <t>Apostolopoulos et al. (2006), B-30</t>
  </si>
  <si>
    <t>Apostolopoulos et al. (2006), B-45</t>
  </si>
  <si>
    <t>Apostolopoulos et al. (2006), B-60</t>
  </si>
  <si>
    <t>Apostolopoulos et al. (2006), B-90</t>
  </si>
  <si>
    <r>
      <t xml:space="preserve">Yield Strain, </t>
    </r>
    <r>
      <rPr>
        <sz val="11"/>
        <rFont val="Calibri"/>
        <family val="2"/>
      </rPr>
      <t>ε</t>
    </r>
    <r>
      <rPr>
        <sz val="7.7"/>
        <rFont val="Calibri"/>
        <family val="2"/>
      </rPr>
      <t xml:space="preserve">y </t>
    </r>
    <r>
      <rPr>
        <sz val="11"/>
        <rFont val="Calibri"/>
        <family val="2"/>
      </rPr>
      <t>(mm/mm)</t>
    </r>
  </si>
  <si>
    <r>
      <t xml:space="preserve">Ultimate Strain, </t>
    </r>
    <r>
      <rPr>
        <sz val="11"/>
        <rFont val="Calibri"/>
        <family val="2"/>
      </rPr>
      <t>ε</t>
    </r>
    <r>
      <rPr>
        <vertAlign val="subscript"/>
        <sz val="11"/>
        <rFont val="Calibri"/>
        <family val="2"/>
        <scheme val="minor"/>
      </rPr>
      <t>ult</t>
    </r>
    <r>
      <rPr>
        <sz val="11"/>
        <rFont val="Calibri"/>
        <family val="2"/>
        <scheme val="minor"/>
      </rPr>
      <t xml:space="preserve"> (mm/mm)</t>
    </r>
  </si>
  <si>
    <t>Elongation Gauge Length (mm)</t>
  </si>
  <si>
    <t>United Arab Emirates</t>
  </si>
  <si>
    <t>Gauge length estimated relative to sample length. Elongation gauge length assumed to be full bar gauge length.</t>
  </si>
  <si>
    <t>Gauge length estimated relative to sample length. Only the cross-section loss at the pit location is provided for each bar. Elongation gauge length assumed to be full bar gauge length.</t>
  </si>
  <si>
    <t>Brazil</t>
  </si>
  <si>
    <t>Taiwan</t>
  </si>
  <si>
    <t>Gauge length not reported. Estimated from ASTM A370 guidelines. Displacement rate not reported.</t>
  </si>
  <si>
    <t>Average yield strain of uncorroded bars provided.</t>
  </si>
  <si>
    <t xml:space="preserve">Only specimen exposure age reported is 3 years. Only maximum local mass loss reported. Standardized proof strain used in lieu of yield strain once no yield plateau was present from deterioration. </t>
  </si>
  <si>
    <t>Displacement Rate (mm/sec)</t>
  </si>
  <si>
    <t>Internal carbon steel</t>
  </si>
  <si>
    <t>Carbon steel</t>
  </si>
  <si>
    <t>Apostolopoulos and Papadakis (2008), A1</t>
  </si>
  <si>
    <t>Apostolopoulos and Papadakis (2008), A2</t>
  </si>
  <si>
    <t>Apostolopoulos and Papadakis (2008), A3</t>
  </si>
  <si>
    <t>Apostolopoulos and Papadakis (2008), A4</t>
  </si>
  <si>
    <t>Apostolopoulos and Papadakis (2008), A5</t>
  </si>
  <si>
    <t>Apostolopoulos and Papadakis (2008), A6</t>
  </si>
  <si>
    <t>Apostolopoulos and Papadakis (2008), A7</t>
  </si>
  <si>
    <t>Apostolopoulos and Papadakis (2008), B1</t>
  </si>
  <si>
    <t>Apostolopoulos and Papadakis (2008), B2</t>
  </si>
  <si>
    <t>Apostolopoulos and Papadakis (2008), B3</t>
  </si>
  <si>
    <t>Apostolopoulos and Papadakis (2008), B4</t>
  </si>
  <si>
    <t>Apostolopoulos and Papadakis (2008), B5</t>
  </si>
  <si>
    <t>Apostolopoulos and Papadakis (2008), B6</t>
  </si>
  <si>
    <t>Apostolopoulos and Papadakis (2008), B7</t>
  </si>
  <si>
    <t>Apostolopoulos and Papadakis (2008), B9</t>
  </si>
  <si>
    <t>Apostolopoulos and Papadakis (2008), B10</t>
  </si>
  <si>
    <t>Apostolopoulos and Papadakis (2008), B13</t>
  </si>
  <si>
    <t>Apostolopoulos and Papadakis (2008), B15</t>
  </si>
  <si>
    <t>Apostolopoulos and Papadakis (2008), B16</t>
  </si>
  <si>
    <t>Apostolopoulos and Papadakis (2008), B17</t>
  </si>
  <si>
    <t>Apostolopoulos and Papadakis (2008), B18</t>
  </si>
  <si>
    <t>Apostolopoulos and Papadakis (2008), B19</t>
  </si>
  <si>
    <t>Apostolopoulos and Papadakis (2008), B20</t>
  </si>
  <si>
    <t>Gauge length estimated from bar length and reported strain rate.</t>
  </si>
  <si>
    <t>50 mm strain measurement length assumed - not specified in text.</t>
  </si>
  <si>
    <t>Solution concentration assumed from Apostolopoulos et al. (2013). 50 mm strain measurement length assumed - not specified in text.</t>
  </si>
  <si>
    <t>51 mm strain measurement length assumed - not specified in text.</t>
  </si>
  <si>
    <t>52 mm strain measurement length assumed - not specified in text.</t>
  </si>
  <si>
    <t>Current density estimated from Fernandez et al. (2016) reporting.</t>
  </si>
  <si>
    <t>Solution concentration estimated from typical chloride concentrations in groundwater. Extensometer gauge length not reported - assumed to be 50 mm.</t>
  </si>
  <si>
    <t>Extensometer slipped post-yield - cannot use ultimate data.</t>
  </si>
  <si>
    <t xml:space="preserve">Extensometer slipped on necking area, disrupting ultimate measurements. </t>
  </si>
  <si>
    <r>
      <t xml:space="preserve">Current of 0.1 mA reported, which is equivalent to 2.58 </t>
    </r>
    <r>
      <rPr>
        <sz val="11"/>
        <color theme="1"/>
        <rFont val="Calibri"/>
        <family val="2"/>
        <scheme val="minor"/>
      </rPr>
      <t>μA/cm2 for a 300 mm bar length. This is too small a current density to achieve the reported mass losses. Assume current density = 100 μA/cm2.</t>
    </r>
  </si>
  <si>
    <t>Exposure Duration, (days)</t>
  </si>
  <si>
    <t>Solution Concentration (% NaCl)</t>
  </si>
  <si>
    <r>
      <t>Residual Effective Yield Stress, R</t>
    </r>
    <r>
      <rPr>
        <vertAlign val="subscript"/>
        <sz val="11"/>
        <rFont val="Calibri"/>
        <family val="2"/>
        <scheme val="minor"/>
      </rPr>
      <t>y,eff</t>
    </r>
    <r>
      <rPr>
        <sz val="11"/>
        <rFont val="Calibri"/>
        <family val="2"/>
        <scheme val="minor"/>
      </rPr>
      <t xml:space="preserve"> (%)</t>
    </r>
  </si>
  <si>
    <r>
      <t>Residual Effective Ultimate Stress, R</t>
    </r>
    <r>
      <rPr>
        <vertAlign val="subscript"/>
        <sz val="11"/>
        <rFont val="Calibri"/>
        <family val="2"/>
        <scheme val="minor"/>
      </rPr>
      <t>u,eff</t>
    </r>
    <r>
      <rPr>
        <sz val="11"/>
        <rFont val="Calibri"/>
        <family val="2"/>
        <scheme val="minor"/>
      </rPr>
      <t xml:space="preserve"> (%)</t>
    </r>
  </si>
  <si>
    <t>This Study (2023), B1</t>
  </si>
  <si>
    <t>This Study (2023), B2</t>
  </si>
  <si>
    <t>This Study (2023), B3</t>
  </si>
  <si>
    <t>This Study (2023), B4</t>
  </si>
  <si>
    <t>This Study (2023), B5</t>
  </si>
  <si>
    <t>This Study (2023), B6</t>
  </si>
  <si>
    <t>This Study (2023), B7</t>
  </si>
  <si>
    <t>This Study (2023), B8</t>
  </si>
  <si>
    <t>This Study (2023), B9</t>
  </si>
  <si>
    <t>This Study (2023), B10</t>
  </si>
  <si>
    <t>This Study (2023), B11</t>
  </si>
  <si>
    <t>This Study (2023), B12</t>
  </si>
  <si>
    <t>This Study (2023), CS1</t>
  </si>
  <si>
    <t>This Study (2023), CS2</t>
  </si>
  <si>
    <t>This Study (2023), CS3</t>
  </si>
  <si>
    <t>This Study (2023), CS4</t>
  </si>
  <si>
    <t>This Study (2023), CS5</t>
  </si>
  <si>
    <t>This Study (2023), CS6</t>
  </si>
  <si>
    <t>This Study (2023), CS7</t>
  </si>
  <si>
    <t>This Study (2023), CS8</t>
  </si>
  <si>
    <t>This Study (2023), CS9</t>
  </si>
  <si>
    <t>This Study (2023), CS10</t>
  </si>
  <si>
    <t>This Study (2023), CS11</t>
  </si>
  <si>
    <t>This Study (2023), CS12</t>
  </si>
  <si>
    <t>This Study (2023), WD1</t>
  </si>
  <si>
    <t>This Study (2023), WD2</t>
  </si>
  <si>
    <t>This Study (2023), WD3</t>
  </si>
  <si>
    <t>This Study (2023), WD4</t>
  </si>
  <si>
    <t>This Study (2023), WD5</t>
  </si>
  <si>
    <t>This Study (2023), WD6</t>
  </si>
  <si>
    <t>This Study (2023), WD7</t>
  </si>
  <si>
    <t>This Study (2023), WD8</t>
  </si>
  <si>
    <t>This Study (2023), WD9</t>
  </si>
  <si>
    <t>This Study (2023), WD10</t>
  </si>
  <si>
    <t>This Study (2023), WD11</t>
  </si>
  <si>
    <t>This Study (2023), WD12</t>
  </si>
  <si>
    <t>This Study (2023), WD-UC-L1-1A</t>
  </si>
  <si>
    <t>This Study (2023), WD-UC-L1-1B</t>
  </si>
  <si>
    <t>This Study (2023), WD-UC-L1-3B</t>
  </si>
  <si>
    <t>This Study (2023), WD-UC-L1-5A</t>
  </si>
  <si>
    <t>This Study (2023), WD-UC-L1-5B</t>
  </si>
  <si>
    <t>This Study (2023), WD-UC-L1-7A</t>
  </si>
  <si>
    <t>This Study (2023), WD-UC-L1-7B</t>
  </si>
  <si>
    <t>This Study (2023), WD-UC-L1-9A</t>
  </si>
  <si>
    <t>This Study (2023), WD-UC-L1-9B</t>
  </si>
  <si>
    <t>This Study (2023), WD-UC-L1-11A</t>
  </si>
  <si>
    <t>This Study (2023), WD-UC-L1-11B</t>
  </si>
  <si>
    <t>This Study (2023), WD-UC-L1-13A</t>
  </si>
  <si>
    <t>This Study (2023), WD-UC-L1-13B</t>
  </si>
  <si>
    <t>This Study (2023), WD-UC-L1-15A</t>
  </si>
  <si>
    <t>This Study (2023), WD-UC-L1-15B</t>
  </si>
  <si>
    <t>This Study (2023), WD-UC-L1-17A</t>
  </si>
  <si>
    <t>This Study (2023), WD-UC-L1-17B</t>
  </si>
  <si>
    <t>This Study (2023), WD-UC-M1-1A</t>
  </si>
  <si>
    <t>This Study (2023), WD-UC-M1-1B</t>
  </si>
  <si>
    <t>This Study (2023), WD-UC-M1-3A</t>
  </si>
  <si>
    <t>This Study (2023), WD-UC-M1-3B</t>
  </si>
  <si>
    <t>This Study (2023), WD-UC-M1-5A</t>
  </si>
  <si>
    <t>This Study (2023), WD-UC-M1-5B</t>
  </si>
  <si>
    <t>This Study (2023), WD-UC-M1-7A</t>
  </si>
  <si>
    <t>This Study (2023), WD-UC-M1-7B</t>
  </si>
  <si>
    <t>This Study (2023), WD-UC-M1-9A</t>
  </si>
  <si>
    <t>This Study (2023), WD-UC-M1-9B</t>
  </si>
  <si>
    <t>This Study (2023), WD-UC-M1-11A</t>
  </si>
  <si>
    <t>This Study (2023), WD-UC-M1-11B</t>
  </si>
  <si>
    <t>This Study (2023), WD-UC-M1-13A</t>
  </si>
  <si>
    <t>This Study (2023), WD-UC-M1-13B</t>
  </si>
  <si>
    <t>This Study (2023), WD-UC-M1-15A</t>
  </si>
  <si>
    <t>This Study (2023), WD-UC-M1-15B</t>
  </si>
  <si>
    <t>This Study (2023), WD-UC-M1-17A</t>
  </si>
  <si>
    <t>This Study (2023), WD-UC-M1-17B</t>
  </si>
  <si>
    <t>This Study (2023), WD-UC-M2-1A</t>
  </si>
  <si>
    <t>This Study (2023), WD-UC-M2-1B</t>
  </si>
  <si>
    <t>This Study (2023), WD-UC-M2-3A</t>
  </si>
  <si>
    <t>This Study (2023), WD-UC-M2-3B</t>
  </si>
  <si>
    <t>This Study (2023), WD-UC-M2-5A</t>
  </si>
  <si>
    <t>This Study (2023), WD-UC-M2-5B</t>
  </si>
  <si>
    <t>This Study (2023), WD-UC-M2-7A</t>
  </si>
  <si>
    <t>This Study (2023), WD-UC-M2-7B</t>
  </si>
  <si>
    <t>This Study (2023), WD-UC-M2-9A</t>
  </si>
  <si>
    <t>This Study (2023), WD-UC-M2-9B</t>
  </si>
  <si>
    <t>This Study (2023), WD-UC-M2-11A</t>
  </si>
  <si>
    <t>This Study (2023), WD-UC-M2-11B</t>
  </si>
  <si>
    <t>This Study (2023), WD-UC-M2-13A</t>
  </si>
  <si>
    <t>This Study (2023), WD-UC-M2-15A</t>
  </si>
  <si>
    <t>This Study (2023), WD-UC-M2-15B</t>
  </si>
  <si>
    <t>This Study (2023), WD-UC-M2-17A</t>
  </si>
  <si>
    <t>This Study (2023), WD-UC-M2-17B</t>
  </si>
  <si>
    <t>This Study (2023), WD-UC-S1-1A</t>
  </si>
  <si>
    <t>This Study (2023), WD-UC-S1-1B</t>
  </si>
  <si>
    <t>This Study (2023), WD-UC-S1-3A</t>
  </si>
  <si>
    <t>This Study (2023), WD-UC-S1-5A</t>
  </si>
  <si>
    <t>This Study (2023), WD-UC-S1-5B</t>
  </si>
  <si>
    <t>This Study (2023), WD-UC-S1-7A</t>
  </si>
  <si>
    <t>This Study (2023), WD-UC-S1-7B</t>
  </si>
  <si>
    <t>This Study (2023), WD-UC-S1-9A</t>
  </si>
  <si>
    <t>This Study (2023), WD-UC-S1-9B</t>
  </si>
  <si>
    <t>This Study (2023), WD-UC-S1-11A</t>
  </si>
  <si>
    <t>This Study (2023), WD-UC-S1-11B</t>
  </si>
  <si>
    <t>This Study (2023), WD-UC-S1-13A</t>
  </si>
  <si>
    <t>This Study (2023), WD-UC-S1-13B</t>
  </si>
  <si>
    <t>This Study (2023), WD-UC-S1-15A</t>
  </si>
  <si>
    <t>This Study (2023), WD-UC-S1-15B</t>
  </si>
  <si>
    <t>This Study (2023), WD-UC-S1-17B</t>
  </si>
  <si>
    <t>This Study (2023), WD-UC-L2-2.95-1B</t>
  </si>
  <si>
    <t>This Study (2023), WD-UC-L2-2.95-3B</t>
  </si>
  <si>
    <t>This Study (2023), WD-UC-L2-2.95-3C</t>
  </si>
  <si>
    <t>This Study (2023), WD-UC-L2-2.95-5A</t>
  </si>
  <si>
    <t>This Study (2023), WD-UC-L2-2.95-5C</t>
  </si>
  <si>
    <t>This Study (2023), WD-UC-L2-2.95-7A</t>
  </si>
  <si>
    <t>This Study (2023), WD-UC-L2-2.95-7B</t>
  </si>
  <si>
    <t>This Study (2023), WD-UC-L2-2.95-7C</t>
  </si>
  <si>
    <t>This Study (2023), WD-UC-L2-2.95-9A</t>
  </si>
  <si>
    <t>This Study (2023), WD-UC-L2-2.95-9B</t>
  </si>
  <si>
    <t>This Study (2023), WD-UC-L2-2.95-11A</t>
  </si>
  <si>
    <t>This Study (2023), WD-UC-L2-2.95-11B</t>
  </si>
  <si>
    <t>This Study (2023), WD-UC-L2-2.95-11C</t>
  </si>
  <si>
    <t>This Study (2023), WD-UC-L2-2.95-13A</t>
  </si>
  <si>
    <t>This Study (2023), WD-UC-L2-2.95-13B</t>
  </si>
  <si>
    <t>This Study (2023), WD-UC-L2-2.95-13C</t>
  </si>
  <si>
    <t>This Study (2023), WD-UC-L2-2.95-15A</t>
  </si>
  <si>
    <t>This Study (2023), WD-UC-L2-2.95-15B</t>
  </si>
  <si>
    <t>This Study (2023), WD-UC-L2-2.95-17B</t>
  </si>
  <si>
    <t>This Study (2023), WD-UC-L2-2.95-17C</t>
  </si>
  <si>
    <t>This Study (2023), WD-UC-S2-2.95-1B</t>
  </si>
  <si>
    <t>This Study (2023), WD-UC-S2-2.95-3A</t>
  </si>
  <si>
    <t>This Study (2023), WD-UC-S2-2.95-3C</t>
  </si>
  <si>
    <t>This Study (2023), WD-UC-S2-2.95-5A</t>
  </si>
  <si>
    <t>This Study (2023), WD-UC-S2-2.95-5B</t>
  </si>
  <si>
    <t>This Study (2023), WD-UC-S2-2.95-5C</t>
  </si>
  <si>
    <t>This Study (2023), WD-UC-S2-2.95-7A</t>
  </si>
  <si>
    <t>This Study (2023), WD-UC-S2-2.95-7C</t>
  </si>
  <si>
    <t>This Study (2023), WD-UC-S2-2.95-9A</t>
  </si>
  <si>
    <t>This Study (2023), WD-UC-S2-2.95-9B</t>
  </si>
  <si>
    <t>This Study (2023), WD-UC-S2-2.95-9C</t>
  </si>
  <si>
    <t>This Study (2023), WD-UC-S2-2.95-11A</t>
  </si>
  <si>
    <t>This Study (2023), WD-UC-S2-2.95-11B</t>
  </si>
  <si>
    <t>This Study (2023), WD-UC-S2-2.95-11C</t>
  </si>
  <si>
    <t>This Study (2023), WD-UC-S2-2.95-13A</t>
  </si>
  <si>
    <t>This Study (2023), WD-UC-S2-2.95-13B</t>
  </si>
  <si>
    <t>This Study (2023), WD-UC-S2-2.95-13C</t>
  </si>
  <si>
    <t>This Study (2023), WD-UC-S2-2.95-15A</t>
  </si>
  <si>
    <t>This Study (2023), WD-UC-S2-2.95-15B</t>
  </si>
  <si>
    <t>This Study (2023), WD-UC-S2-2.95-15C</t>
  </si>
  <si>
    <t>This Study (2023), WD-UC-S2-2.95-17A</t>
  </si>
  <si>
    <t>This Study (2023), WD-UC-S2-2.95-17B</t>
  </si>
  <si>
    <t>This Study (2023), WD-UC-S2-2.95-17C</t>
  </si>
  <si>
    <t>This Study (2023), CS-WC-L1-3B</t>
  </si>
  <si>
    <t>This Study (2023), CS-WC-L1-5A</t>
  </si>
  <si>
    <t>This Study (2023), CS-WC-L1-5B</t>
  </si>
  <si>
    <t>This Study (2023), CS-WC-L1-7A</t>
  </si>
  <si>
    <t>This Study (2023), CS-WC-L1-9A</t>
  </si>
  <si>
    <t>This Study (2023), CS-WC-L1-11A</t>
  </si>
  <si>
    <t>This Study (2023), CS-WC-L1-13A</t>
  </si>
  <si>
    <t>This Study (2023), CS-WC-L1-15A</t>
  </si>
  <si>
    <t>This Study (2023), CS-WC-L1-15B</t>
  </si>
  <si>
    <t>This Study (2023), CS-WC-L1-17A</t>
  </si>
  <si>
    <t>This Study (2023), CS-WC-L1-17B</t>
  </si>
  <si>
    <t>This Study (2023), CS-WC-L2-1B</t>
  </si>
  <si>
    <t>This Study (2023), CS-WC-L2-3B</t>
  </si>
  <si>
    <t>This Study (2023), CS-WC-L2-5B</t>
  </si>
  <si>
    <t>This Study (2023), CS-WC-L2-7A</t>
  </si>
  <si>
    <t>This Study (2023), CS-WC-L2-7B</t>
  </si>
  <si>
    <t>This Study (2023), CS-WC-L2-9A</t>
  </si>
  <si>
    <t>This Study (2023), CS-WC-L2-9B</t>
  </si>
  <si>
    <t>This Study (2023), CS-WC-L2-11A</t>
  </si>
  <si>
    <t>This Study (2023), CS-WC-L2-11B</t>
  </si>
  <si>
    <t>This Study (2023), CS-WC-L2-13B</t>
  </si>
  <si>
    <t>This Study (2023), CS-WC-L2-15A</t>
  </si>
  <si>
    <t>This Study (2023), CS-WC-L2-15B</t>
  </si>
  <si>
    <t>This Study (2023), CS-WC-L2-17A</t>
  </si>
  <si>
    <t>This Study (2023), CS-WC-L2-17B</t>
  </si>
  <si>
    <t>This Study (2023), CS-WC-S1-1A</t>
  </si>
  <si>
    <t>This Study (2023), CS-WC-S1-3A</t>
  </si>
  <si>
    <t>This Study (2023), CS-WC-S1-3B</t>
  </si>
  <si>
    <t>This Study (2023), CS-WC-S1-5A</t>
  </si>
  <si>
    <t>This Study (2023), CS-WC-S1-5B</t>
  </si>
  <si>
    <t>This Study (2023), CS-WC-S1-7A</t>
  </si>
  <si>
    <t>This Study (2023), CS-WC-S1-7B</t>
  </si>
  <si>
    <t>This Study (2023), CS-WC-S1-9A</t>
  </si>
  <si>
    <t>This Study (2023), CS-WC-S1-9B</t>
  </si>
  <si>
    <t>This Study (2023), CS-WC-S1-11A</t>
  </si>
  <si>
    <t>This Study (2023), CS-WC-S1-13A</t>
  </si>
  <si>
    <t>This Study (2023), CS-WC-S1-17A</t>
  </si>
  <si>
    <t>This Study (2023), CS-WC-S1-17B</t>
  </si>
  <si>
    <t>This Study (2023), CS-WC-S2-1A</t>
  </si>
  <si>
    <t>This Study (2023), CS-WC-S2-1B</t>
  </si>
  <si>
    <t>This Study (2023), CS-WC-S2-3A</t>
  </si>
  <si>
    <t>This Study (2023), CS-WC-S2-3B</t>
  </si>
  <si>
    <t>This Study (2023), CS-WC-S2-5A</t>
  </si>
  <si>
    <t>This Study (2023), CS-WC-S2-5B</t>
  </si>
  <si>
    <t>This Study (2023), CS-WC-S2-7A</t>
  </si>
  <si>
    <t>This Study (2023), CS-WC-S2-9A</t>
  </si>
  <si>
    <t>This Study (2023), CS-WC-S2-9B</t>
  </si>
  <si>
    <t>This Study (2023), CS-WC-S2-11A</t>
  </si>
  <si>
    <t>This Study (2023), CS-WC-S2-11B</t>
  </si>
  <si>
    <t>This Study (2023), CS-WC-S2-13A</t>
  </si>
  <si>
    <t>This Study (2023), CS-WC-S2-15A</t>
  </si>
  <si>
    <t>This Study (2023), CS-WC-S2-15B</t>
  </si>
  <si>
    <t>This Study (2023), CS-WC-S2-16A</t>
  </si>
  <si>
    <t>This Study (2023), WD-WC-L1-1B</t>
  </si>
  <si>
    <t>This Study (2023), WD-WC-L1-3A</t>
  </si>
  <si>
    <t>This Study (2023), WD-WC-L1-3B</t>
  </si>
  <si>
    <t>This Study (2023), WD-WC-L1-5A</t>
  </si>
  <si>
    <t>This Study (2023), WD-WC-L1-5B</t>
  </si>
  <si>
    <t>This Study (2023), WD-WC-L1-7B</t>
  </si>
  <si>
    <t>This Study (2023), WD-WC-L1-9B</t>
  </si>
  <si>
    <t>This Study (2023), WD-WC-L1-11B</t>
  </si>
  <si>
    <t>This Study (2023), WD-WC-L1-13A</t>
  </si>
  <si>
    <t>This Study (2023), WD-WC-L1-13B</t>
  </si>
  <si>
    <t>This Study (2023), WD-WC-L1-15B</t>
  </si>
  <si>
    <t>This Study (2023), WD-WC-L1-17B</t>
  </si>
  <si>
    <t>This Study (2023), WD-WC-L2-3B</t>
  </si>
  <si>
    <t>This Study (2023), WD-WC-L2-5A</t>
  </si>
  <si>
    <t>This Study (2023), WD-WC-L2-5B</t>
  </si>
  <si>
    <t>This Study (2023), WD-WC-L2-7A</t>
  </si>
  <si>
    <t>This Study (2023), WD-WC-L2-11B</t>
  </si>
  <si>
    <t>This Study (2023), WD-WC-L2-13A</t>
  </si>
  <si>
    <t>This Study (2023), WD-WC-L2-13B</t>
  </si>
  <si>
    <t>This Study (2023), WD-WC-L2-15A</t>
  </si>
  <si>
    <t>This Study (2023), WD-WC-L2-15B</t>
  </si>
  <si>
    <t>This Study (2023), WD-WC-L2-17A</t>
  </si>
  <si>
    <t>This Study (2023), WD-WC-L2-17B</t>
  </si>
  <si>
    <t>This Study (2023), WD-WC-M1-1B</t>
  </si>
  <si>
    <t>This Study (2023), WD-WC-M1-3A</t>
  </si>
  <si>
    <t>This Study (2023), WD-WC-M1-3B</t>
  </si>
  <si>
    <t>This Study (2023), WD-WC-M1-5A</t>
  </si>
  <si>
    <t>This Study (2023), WD-WC-M1-5B</t>
  </si>
  <si>
    <t>This Study (2023), WD-WC-M1-7A</t>
  </si>
  <si>
    <t>This Study (2023), WD-WC-M1-7B</t>
  </si>
  <si>
    <t>This Study (2023), WD-WC-M1-9A</t>
  </si>
  <si>
    <t>This Study (2023), WD-WC-M1-9B</t>
  </si>
  <si>
    <t>This Study (2023), WD-WC-M1-11A</t>
  </si>
  <si>
    <t>This Study (2023), WD-WC-M1-11B</t>
  </si>
  <si>
    <t>This Study (2023), WD-WC-M1-13A</t>
  </si>
  <si>
    <t>This Study (2023), WD-WC-M1-15A</t>
  </si>
  <si>
    <t>This Study (2023), WD-WC-M1-15B</t>
  </si>
  <si>
    <t>This Study (2023), WD-WC-M2-1A</t>
  </si>
  <si>
    <t>This Study (2023), WD-WC-M2-1B</t>
  </si>
  <si>
    <t>This Study (2023), WD-WC-M2-3A</t>
  </si>
  <si>
    <t>This Study (2023), WD-WC-M2-3B</t>
  </si>
  <si>
    <t>This Study (2023), WD-WC-M2-5A</t>
  </si>
  <si>
    <t>This Study (2023), WD-WC-M2-5B</t>
  </si>
  <si>
    <t>This Study (2023), WD-WC-M2-7A</t>
  </si>
  <si>
    <t>This Study (2023), WD-WC-M2-7B</t>
  </si>
  <si>
    <t>This Study (2023), WD-WC-M2-9A</t>
  </si>
  <si>
    <t>This Study (2023), WD-WC-M2-9B</t>
  </si>
  <si>
    <t>This Study (2023), WD-WC-M2-11A</t>
  </si>
  <si>
    <t>This Study (2023), WD-WC-M2-11B</t>
  </si>
  <si>
    <t>This Study (2023), WD-WC-M2-13A</t>
  </si>
  <si>
    <t>This Study (2023), WD-WC-M2-13B</t>
  </si>
  <si>
    <t>This Study (2023), WD-WC-M2-15A</t>
  </si>
  <si>
    <t>This Study (2023), WD-WC-M2-15B</t>
  </si>
  <si>
    <t>This Study (2023), WD-WC-M2-17A</t>
  </si>
  <si>
    <t>This Study (2023), WD-WC-M2-17B</t>
  </si>
  <si>
    <t>This Study (2023), WD-WC-S1-1B</t>
  </si>
  <si>
    <t>This Study (2023), WD-WC-S1-3A</t>
  </si>
  <si>
    <t>This Study (2023), WD-WC-S1-3B</t>
  </si>
  <si>
    <t>This Study (2023), WD-WC-S1-5A</t>
  </si>
  <si>
    <t>This Study (2023), WD-WC-S1-5B</t>
  </si>
  <si>
    <t>This Study (2023), WD-WC-S1-7A</t>
  </si>
  <si>
    <t>This Study (2023), WD-WC-S1-9A</t>
  </si>
  <si>
    <t>This Study (2023), WD-WC-S1-9B</t>
  </si>
  <si>
    <t>This Study (2023), WD-WC-S1-11A</t>
  </si>
  <si>
    <t>This Study (2023), WD-WC-S1-13A</t>
  </si>
  <si>
    <t>This Study (2023), WD-WC-S1-13B</t>
  </si>
  <si>
    <t>This Study (2023), WD-WC-S1-15A</t>
  </si>
  <si>
    <t>This Study (2023), WD-WC-S1-17A</t>
  </si>
  <si>
    <t>This Study (2023), WD-WC-S1-17B</t>
  </si>
  <si>
    <t>This Study (2023), WD-WC-S2-1B</t>
  </si>
  <si>
    <t>This Study (2023), WD-WC-S2-3A</t>
  </si>
  <si>
    <t>This Study (2023), WD-WC-S2-3B</t>
  </si>
  <si>
    <t>This Study (2023), WD-WC-S2-5A</t>
  </si>
  <si>
    <t>This Study (2023), WD-WC-S2-5B</t>
  </si>
  <si>
    <t>This Study (2023), WD-WC-S2-7A</t>
  </si>
  <si>
    <t>This Study (2023), WD-WC-S2-7B</t>
  </si>
  <si>
    <t>This Study (2023), WD-WC-S2-9A</t>
  </si>
  <si>
    <t>This Study (2023), WD-WC-S2-9B</t>
  </si>
  <si>
    <t>This Study (2023), WD-WC-S2-11B</t>
  </si>
  <si>
    <t>This Study (2023), WD-WC-S2-13A</t>
  </si>
  <si>
    <t>This Study (2023), WD-WC-S2-15A</t>
  </si>
  <si>
    <t>This Study (2023), WD-WC-S2-15B</t>
  </si>
  <si>
    <t>This Study (2023), WD-WC-S2-17A</t>
  </si>
  <si>
    <t>This Study (2023), WD-WC-S2-17B</t>
  </si>
  <si>
    <t>Average Mass Loss (%)</t>
  </si>
  <si>
    <r>
      <t xml:space="preserve">Engineering Yield Stress,  </t>
    </r>
    <r>
      <rPr>
        <sz val="11"/>
        <rFont val="Calibri"/>
        <family val="2"/>
      </rPr>
      <t>σ</t>
    </r>
    <r>
      <rPr>
        <vertAlign val="subscript"/>
        <sz val="11"/>
        <rFont val="Calibri"/>
        <family val="2"/>
        <scheme val="minor"/>
      </rPr>
      <t>y,eng</t>
    </r>
    <r>
      <rPr>
        <sz val="11"/>
        <rFont val="Calibri"/>
        <family val="2"/>
        <scheme val="minor"/>
      </rPr>
      <t xml:space="preserve"> (MPa)</t>
    </r>
  </si>
  <si>
    <r>
      <t xml:space="preserve">Engineering Ultimate Stress,  </t>
    </r>
    <r>
      <rPr>
        <sz val="11"/>
        <rFont val="Calibri"/>
        <family val="2"/>
      </rPr>
      <t>σ</t>
    </r>
    <r>
      <rPr>
        <vertAlign val="subscript"/>
        <sz val="11"/>
        <rFont val="Calibri"/>
        <family val="2"/>
        <scheme val="minor"/>
      </rPr>
      <t>ult,eng</t>
    </r>
    <r>
      <rPr>
        <sz val="11"/>
        <rFont val="Calibri"/>
        <family val="2"/>
        <scheme val="minor"/>
      </rPr>
      <t xml:space="preserve"> (MPa)</t>
    </r>
  </si>
  <si>
    <r>
      <t>Residual Engineering Yield Stress, R</t>
    </r>
    <r>
      <rPr>
        <vertAlign val="subscript"/>
        <sz val="11"/>
        <rFont val="Calibri"/>
        <family val="2"/>
        <scheme val="minor"/>
      </rPr>
      <t>y,eng</t>
    </r>
    <r>
      <rPr>
        <sz val="11"/>
        <rFont val="Calibri"/>
        <family val="2"/>
        <scheme val="minor"/>
      </rPr>
      <t xml:space="preserve"> (%)</t>
    </r>
  </si>
  <si>
    <r>
      <t>Engineering Nominal Ultimate Stress, R</t>
    </r>
    <r>
      <rPr>
        <vertAlign val="subscript"/>
        <sz val="11"/>
        <rFont val="Calibri"/>
        <family val="2"/>
        <scheme val="minor"/>
      </rPr>
      <t>u,eng</t>
    </r>
    <r>
      <rPr>
        <sz val="11"/>
        <rFont val="Calibri"/>
        <family val="2"/>
        <scheme val="minor"/>
      </rPr>
      <t xml:space="preserve"> (%)</t>
    </r>
  </si>
  <si>
    <t>Apostolopoulos and Papadakis (2008), B-0</t>
  </si>
  <si>
    <t>Apostolopoulos and Papadakis (2008), B-10</t>
  </si>
  <si>
    <t>Apostolopoulos and Papadakis (2008), B-20</t>
  </si>
  <si>
    <t>Apostolopoulos and Papadakis (2008), B-30</t>
  </si>
  <si>
    <t>Apostolopoulos and Papadakis (2008), B-40</t>
  </si>
  <si>
    <t>Apostolopoulos and Papadakis (2008), B-60</t>
  </si>
  <si>
    <t>Apostolopoulos and Matikis (2016), 1b</t>
  </si>
  <si>
    <t>Apostolopoulos and Matikis (2016), 2b</t>
  </si>
  <si>
    <t>Apostolopoulos and Matikis (2016), 3b</t>
  </si>
  <si>
    <t>Apostolopoulos and Matikis (2016), 4b</t>
  </si>
  <si>
    <t>Apostolopoulos and Matikis (2016), 5b</t>
  </si>
  <si>
    <t>Apostolopoulos and Matikis (2016), 11e</t>
  </si>
  <si>
    <t>Apostolopoulos and Matikis (2016), 12e</t>
  </si>
  <si>
    <t>Apostolopoulos and Matikis (2016), 13e</t>
  </si>
  <si>
    <t>Apostolopoulos and Matikis (2016), 14e</t>
  </si>
  <si>
    <t>Apostolopoulos and Matikis (2016), 15e</t>
  </si>
  <si>
    <t>Apostolopoulos and Matikis (2016), 21e</t>
  </si>
  <si>
    <t>Apostolopoulos and Matikis (2016), 22e</t>
  </si>
  <si>
    <t>Apostolopoulos and Matikis (2016), 23e</t>
  </si>
  <si>
    <t>Apostolopoulos and Matikis (2016), 24e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</si>
</sst>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"/>
    <numFmt numFmtId="165" formatCode="0.000"/>
    <numFmt numFmtId="166" formatCode="0.0"/>
    <numFmt numFmtId="167" formatCode="0.0000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7.7"/>
      <name val="Calibri"/>
      <family val="2"/>
    </font>
    <font>
      <b/>
      <sz val="1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trike/>
      <vertAlign val="super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181818"/>
      <name val="Calibri"/>
      <family val="2"/>
      <scheme val="minor"/>
    </font>
    <font>
      <sz val="11"/>
      <color rgb="FF2F2F2F"/>
      <name val="Calibri"/>
      <family val="2"/>
      <scheme val="minor"/>
    </font>
    <font>
      <sz val="11"/>
      <color rgb="FF1A1A1A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3" borderId="0" applyNumberFormat="0" applyBorder="0" applyAlignment="0" applyProtection="0"/>
    <xf numFmtId="0" fontId="15" fillId="0" borderId="0"/>
  </cellStyleXfs>
  <cellXfs count="153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5" xfId="0" applyBorder="1"/>
    <xf numFmtId="0" fontId="3" fillId="0" borderId="6" xfId="0" applyFont="1" applyBorder="1"/>
    <xf numFmtId="0" fontId="0" fillId="0" borderId="7" xfId="0" applyBorder="1"/>
    <xf numFmtId="0" fontId="3" fillId="0" borderId="8" xfId="0" applyFont="1" applyBorder="1"/>
    <xf numFmtId="0" fontId="0" fillId="0" borderId="9" xfId="0" applyBorder="1"/>
    <xf numFmtId="0" fontId="3" fillId="0" borderId="10" xfId="0" applyFont="1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0" borderId="5" xfId="0" applyNumberFormat="1" applyBorder="1"/>
    <xf numFmtId="2" fontId="0" fillId="0" borderId="7" xfId="0" applyNumberFormat="1" applyBorder="1"/>
    <xf numFmtId="2" fontId="0" fillId="0" borderId="9" xfId="0" applyNumberFormat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 applyAlignment="1">
      <alignment horizontal="right"/>
    </xf>
    <xf numFmtId="2" fontId="0" fillId="0" borderId="13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0" fontId="0" fillId="0" borderId="12" xfId="0" applyBorder="1"/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/>
    <xf numFmtId="0" fontId="1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2" fontId="1" fillId="0" borderId="1" xfId="0" applyNumberFormat="1" applyFont="1" applyBorder="1" applyAlignment="1">
      <alignment horizontal="left" vertical="center" wrapText="1"/>
    </xf>
    <xf numFmtId="167" fontId="1" fillId="0" borderId="1" xfId="0" applyNumberFormat="1" applyFont="1" applyBorder="1" applyAlignment="1">
      <alignment horizontal="left" vertical="center" wrapText="1"/>
    </xf>
    <xf numFmtId="2" fontId="1" fillId="0" borderId="1" xfId="1" applyNumberFormat="1" applyFont="1" applyFill="1" applyBorder="1" applyAlignment="1">
      <alignment horizontal="left" vertical="center" wrapText="1"/>
    </xf>
    <xf numFmtId="166" fontId="1" fillId="0" borderId="1" xfId="1" applyNumberFormat="1" applyFont="1" applyFill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166" fontId="1" fillId="0" borderId="1" xfId="0" applyNumberFormat="1" applyFont="1" applyBorder="1" applyAlignment="1">
      <alignment horizontal="left" vertical="center" wrapText="1"/>
    </xf>
    <xf numFmtId="0" fontId="0" fillId="0" borderId="0" xfId="0" applyFill="1"/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167" fontId="1" fillId="0" borderId="0" xfId="1" applyNumberFormat="1" applyFont="1" applyFill="1" applyBorder="1" applyAlignment="1">
      <alignment horizontal="left" vertical="center" wrapText="1"/>
    </xf>
    <xf numFmtId="2" fontId="14" fillId="0" borderId="0" xfId="0" applyNumberFormat="1" applyFont="1" applyFill="1" applyBorder="1" applyAlignment="1">
      <alignment horizontal="left" vertical="center" shrinkToFit="1"/>
    </xf>
    <xf numFmtId="2" fontId="1" fillId="0" borderId="0" xfId="1" applyNumberFormat="1" applyFont="1" applyFill="1" applyBorder="1" applyAlignment="1">
      <alignment horizontal="left" vertical="center" wrapText="1"/>
    </xf>
    <xf numFmtId="167" fontId="1" fillId="0" borderId="0" xfId="0" applyNumberFormat="1" applyFont="1" applyBorder="1" applyAlignment="1">
      <alignment horizontal="left" vertical="center" wrapText="1"/>
    </xf>
    <xf numFmtId="2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167" fontId="1" fillId="0" borderId="0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Fill="1" applyBorder="1" applyAlignment="1">
      <alignment horizontal="left" vertical="center" wrapText="1"/>
    </xf>
    <xf numFmtId="166" fontId="1" fillId="0" borderId="0" xfId="0" applyNumberFormat="1" applyFont="1" applyFill="1" applyBorder="1" applyAlignment="1">
      <alignment horizontal="left" vertical="center" wrapText="1"/>
    </xf>
    <xf numFmtId="2" fontId="1" fillId="2" borderId="0" xfId="1" applyNumberFormat="1" applyFont="1" applyFill="1" applyBorder="1" applyAlignment="1">
      <alignment horizontal="left" vertical="center" wrapText="1"/>
    </xf>
    <xf numFmtId="167" fontId="1" fillId="2" borderId="0" xfId="1" applyNumberFormat="1" applyFont="1" applyFill="1" applyBorder="1" applyAlignment="1">
      <alignment horizontal="left" vertical="center" wrapText="1"/>
    </xf>
    <xf numFmtId="2" fontId="1" fillId="0" borderId="0" xfId="1" applyNumberFormat="1" applyFont="1" applyFill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166" fontId="1" fillId="0" borderId="0" xfId="1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2" fontId="16" fillId="0" borderId="0" xfId="2" applyNumberFormat="1" applyFont="1" applyFill="1" applyBorder="1" applyAlignment="1">
      <alignment horizontal="left" vertical="center" shrinkToFit="1"/>
    </xf>
    <xf numFmtId="2" fontId="17" fillId="0" borderId="0" xfId="2" applyNumberFormat="1" applyFont="1" applyFill="1" applyBorder="1" applyAlignment="1">
      <alignment horizontal="left" vertical="center" shrinkToFit="1"/>
    </xf>
    <xf numFmtId="165" fontId="1" fillId="0" borderId="0" xfId="0" applyNumberFormat="1" applyFont="1" applyBorder="1" applyAlignment="1">
      <alignment horizontal="left" vertical="center" wrapText="1"/>
    </xf>
    <xf numFmtId="2" fontId="0" fillId="0" borderId="19" xfId="1" applyNumberFormat="1" applyFont="1" applyFill="1" applyBorder="1" applyAlignment="1">
      <alignment horizontal="left" vertical="center" wrapText="1"/>
    </xf>
    <xf numFmtId="165" fontId="1" fillId="0" borderId="0" xfId="0" applyNumberFormat="1" applyFont="1" applyFill="1" applyBorder="1" applyAlignment="1">
      <alignment horizontal="left" vertical="center" wrapText="1"/>
    </xf>
    <xf numFmtId="166" fontId="1" fillId="0" borderId="17" xfId="1" applyNumberFormat="1" applyFont="1" applyFill="1" applyBorder="1" applyAlignment="1">
      <alignment horizontal="left" vertical="center" wrapText="1"/>
    </xf>
    <xf numFmtId="166" fontId="1" fillId="2" borderId="16" xfId="1" applyNumberFormat="1" applyFont="1" applyFill="1" applyBorder="1" applyAlignment="1">
      <alignment horizontal="left" vertical="center" wrapText="1"/>
    </xf>
    <xf numFmtId="166" fontId="1" fillId="0" borderId="16" xfId="1" applyNumberFormat="1" applyFont="1" applyFill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left" vertical="center" wrapText="1"/>
    </xf>
    <xf numFmtId="165" fontId="0" fillId="0" borderId="1" xfId="1" applyNumberFormat="1" applyFont="1" applyFill="1" applyBorder="1" applyAlignment="1">
      <alignment horizontal="left" vertical="center" wrapText="1"/>
    </xf>
    <xf numFmtId="166" fontId="0" fillId="0" borderId="1" xfId="1" applyNumberFormat="1" applyFont="1" applyFill="1" applyBorder="1" applyAlignment="1">
      <alignment horizontal="left" vertical="center" wrapText="1"/>
    </xf>
    <xf numFmtId="166" fontId="0" fillId="0" borderId="0" xfId="1" applyNumberFormat="1" applyFont="1" applyFill="1" applyBorder="1" applyAlignment="1">
      <alignment horizontal="left" vertical="center"/>
    </xf>
    <xf numFmtId="166" fontId="1" fillId="2" borderId="0" xfId="1" applyNumberFormat="1" applyFont="1" applyFill="1" applyBorder="1" applyAlignment="1">
      <alignment horizontal="left" vertical="center" wrapText="1"/>
    </xf>
    <xf numFmtId="2" fontId="1" fillId="0" borderId="18" xfId="0" applyNumberFormat="1" applyFont="1" applyBorder="1" applyAlignment="1">
      <alignment horizontal="left" vertical="center"/>
    </xf>
    <xf numFmtId="2" fontId="1" fillId="0" borderId="18" xfId="0" applyNumberFormat="1" applyFont="1" applyFill="1" applyBorder="1" applyAlignment="1">
      <alignment horizontal="left" vertical="center"/>
    </xf>
    <xf numFmtId="166" fontId="1" fillId="2" borderId="16" xfId="1" applyNumberFormat="1" applyFont="1" applyFill="1" applyBorder="1" applyAlignment="1">
      <alignment horizontal="left" vertical="center"/>
    </xf>
    <xf numFmtId="167" fontId="1" fillId="0" borderId="0" xfId="0" applyNumberFormat="1" applyFont="1" applyAlignment="1">
      <alignment horizontal="left" vertical="center"/>
    </xf>
    <xf numFmtId="2" fontId="0" fillId="0" borderId="18" xfId="1" applyNumberFormat="1" applyFont="1" applyFill="1" applyBorder="1" applyAlignment="1">
      <alignment horizontal="left" vertical="center"/>
    </xf>
    <xf numFmtId="165" fontId="1" fillId="2" borderId="0" xfId="0" applyNumberFormat="1" applyFont="1" applyFill="1" applyBorder="1" applyAlignment="1">
      <alignment horizontal="left" vertical="center" wrapText="1"/>
    </xf>
    <xf numFmtId="167" fontId="1" fillId="2" borderId="0" xfId="0" applyNumberFormat="1" applyFont="1" applyFill="1" applyBorder="1" applyAlignment="1">
      <alignment horizontal="left" vertical="center" wrapText="1"/>
    </xf>
    <xf numFmtId="2" fontId="1" fillId="2" borderId="0" xfId="0" applyNumberFormat="1" applyFont="1" applyFill="1" applyBorder="1" applyAlignment="1">
      <alignment horizontal="left" vertical="center" wrapText="1"/>
    </xf>
    <xf numFmtId="166" fontId="0" fillId="2" borderId="0" xfId="1" applyNumberFormat="1" applyFont="1" applyFill="1" applyBorder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2" fontId="1" fillId="0" borderId="0" xfId="0" applyNumberFormat="1" applyFont="1" applyBorder="1" applyAlignment="1">
      <alignment horizontal="left" vertical="center"/>
    </xf>
    <xf numFmtId="2" fontId="1" fillId="0" borderId="18" xfId="1" applyNumberFormat="1" applyFont="1" applyFill="1" applyBorder="1" applyAlignment="1">
      <alignment horizontal="left" vertical="center"/>
    </xf>
    <xf numFmtId="166" fontId="1" fillId="0" borderId="0" xfId="1" applyNumberFormat="1" applyFont="1" applyFill="1" applyBorder="1" applyAlignment="1">
      <alignment horizontal="left" vertical="center"/>
    </xf>
    <xf numFmtId="165" fontId="18" fillId="0" borderId="0" xfId="2" applyNumberFormat="1" applyFont="1" applyFill="1" applyBorder="1" applyAlignment="1">
      <alignment horizontal="left" vertical="center" shrinkToFit="1"/>
    </xf>
    <xf numFmtId="2" fontId="18" fillId="0" borderId="0" xfId="2" applyNumberFormat="1" applyFont="1" applyFill="1" applyBorder="1" applyAlignment="1">
      <alignment horizontal="left" vertical="top" shrinkToFit="1"/>
    </xf>
    <xf numFmtId="166" fontId="1" fillId="0" borderId="0" xfId="0" applyNumberFormat="1" applyFont="1" applyBorder="1" applyAlignment="1">
      <alignment horizontal="left" vertical="center"/>
    </xf>
    <xf numFmtId="166" fontId="1" fillId="0" borderId="0" xfId="0" applyNumberFormat="1" applyFont="1" applyAlignment="1">
      <alignment horizontal="left" vertical="center"/>
    </xf>
    <xf numFmtId="166" fontId="1" fillId="0" borderId="0" xfId="1" applyNumberFormat="1" applyFont="1" applyFill="1" applyAlignment="1">
      <alignment horizontal="left" vertical="center"/>
    </xf>
    <xf numFmtId="166" fontId="1" fillId="0" borderId="16" xfId="1" applyNumberFormat="1" applyFont="1" applyFill="1" applyBorder="1" applyAlignment="1">
      <alignment horizontal="left" vertical="center"/>
    </xf>
    <xf numFmtId="167" fontId="1" fillId="0" borderId="0" xfId="1" applyNumberFormat="1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" fontId="1" fillId="0" borderId="0" xfId="0" applyNumberFormat="1" applyFont="1" applyAlignment="1">
      <alignment horizontal="left" vertical="center"/>
    </xf>
    <xf numFmtId="165" fontId="0" fillId="0" borderId="0" xfId="1" applyNumberFormat="1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left" vertical="center" wrapText="1"/>
    </xf>
    <xf numFmtId="1" fontId="1" fillId="0" borderId="0" xfId="0" applyNumberFormat="1" applyFont="1" applyBorder="1" applyAlignment="1">
      <alignment horizontal="left" vertical="center" wrapText="1"/>
    </xf>
    <xf numFmtId="166" fontId="1" fillId="0" borderId="0" xfId="0" applyNumberFormat="1" applyFont="1" applyBorder="1" applyAlignment="1">
      <alignment horizontal="left" vertical="center" wrapText="1"/>
    </xf>
    <xf numFmtId="165" fontId="0" fillId="0" borderId="0" xfId="1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65" fontId="1" fillId="0" borderId="0" xfId="0" applyNumberFormat="1" applyFont="1" applyFill="1" applyBorder="1" applyAlignment="1">
      <alignment horizontal="left" vertical="center"/>
    </xf>
    <xf numFmtId="165" fontId="1" fillId="0" borderId="0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 wrapText="1"/>
    </xf>
    <xf numFmtId="164" fontId="1" fillId="0" borderId="0" xfId="0" applyNumberFormat="1" applyFont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164" fontId="1" fillId="0" borderId="0" xfId="0" applyNumberFormat="1" applyFont="1" applyFill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165" fontId="1" fillId="2" borderId="0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1" fontId="1" fillId="2" borderId="0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1" fontId="1" fillId="0" borderId="0" xfId="0" applyNumberFormat="1" applyFont="1" applyBorder="1" applyAlignment="1">
      <alignment horizontal="left" vertical="center"/>
    </xf>
    <xf numFmtId="1" fontId="1" fillId="2" borderId="0" xfId="0" applyNumberFormat="1" applyFont="1" applyFill="1" applyBorder="1" applyAlignment="1">
      <alignment horizontal="left" vertical="center"/>
    </xf>
    <xf numFmtId="2" fontId="1" fillId="0" borderId="0" xfId="0" applyNumberFormat="1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 wrapText="1"/>
    </xf>
    <xf numFmtId="2" fontId="1" fillId="2" borderId="0" xfId="0" applyNumberFormat="1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166" fontId="1" fillId="2" borderId="0" xfId="0" applyNumberFormat="1" applyFont="1" applyFill="1" applyBorder="1" applyAlignment="1">
      <alignment horizontal="left" vertical="center" wrapText="1"/>
    </xf>
    <xf numFmtId="2" fontId="1" fillId="0" borderId="0" xfId="1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66" fontId="1" fillId="0" borderId="0" xfId="0" applyNumberFormat="1" applyFont="1" applyFill="1" applyBorder="1" applyAlignment="1">
      <alignment horizontal="left" vertical="center"/>
    </xf>
    <xf numFmtId="167" fontId="1" fillId="2" borderId="0" xfId="0" applyNumberFormat="1" applyFont="1" applyFill="1" applyBorder="1" applyAlignment="1">
      <alignment horizontal="left" vertical="center"/>
    </xf>
    <xf numFmtId="2" fontId="1" fillId="2" borderId="0" xfId="1" applyNumberFormat="1" applyFont="1" applyFill="1" applyBorder="1" applyAlignment="1">
      <alignment horizontal="left" vertical="center"/>
    </xf>
    <xf numFmtId="166" fontId="1" fillId="2" borderId="0" xfId="0" applyNumberFormat="1" applyFont="1" applyFill="1" applyBorder="1" applyAlignment="1">
      <alignment horizontal="left"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167" fontId="1" fillId="0" borderId="0" xfId="0" applyNumberFormat="1" applyFont="1" applyBorder="1" applyAlignment="1">
      <alignment horizontal="left" vertical="center"/>
    </xf>
    <xf numFmtId="167" fontId="1" fillId="0" borderId="0" xfId="1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2" fontId="0" fillId="0" borderId="0" xfId="0" applyNumberFormat="1" applyFont="1" applyBorder="1" applyAlignment="1">
      <alignment horizontal="left" vertical="center" wrapText="1"/>
    </xf>
    <xf numFmtId="166" fontId="0" fillId="0" borderId="0" xfId="0" applyNumberFormat="1" applyFont="1" applyBorder="1" applyAlignment="1">
      <alignment horizontal="left" vertical="center" wrapText="1"/>
    </xf>
    <xf numFmtId="2" fontId="0" fillId="0" borderId="18" xfId="0" applyNumberFormat="1" applyFont="1" applyBorder="1" applyAlignment="1">
      <alignment horizontal="left" vertical="center" wrapText="1"/>
    </xf>
    <xf numFmtId="166" fontId="0" fillId="2" borderId="0" xfId="0" applyNumberFormat="1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166" fontId="0" fillId="0" borderId="0" xfId="0" applyNumberFormat="1" applyFont="1" applyFill="1" applyBorder="1" applyAlignment="1">
      <alignment horizontal="left" vertical="center"/>
    </xf>
    <xf numFmtId="166" fontId="0" fillId="0" borderId="0" xfId="0" applyNumberFormat="1" applyFont="1" applyFill="1" applyBorder="1" applyAlignment="1">
      <alignment horizontal="left" vertical="center" wrapText="1"/>
    </xf>
    <xf numFmtId="166" fontId="0" fillId="2" borderId="0" xfId="0" applyNumberFormat="1" applyFont="1" applyFill="1" applyBorder="1" applyAlignment="1">
      <alignment horizontal="left"/>
    </xf>
    <xf numFmtId="166" fontId="0" fillId="2" borderId="0" xfId="0" applyNumberFormat="1" applyFont="1" applyFill="1" applyBorder="1" applyAlignment="1">
      <alignment horizontal="left" vertical="center" wrapText="1"/>
    </xf>
    <xf numFmtId="2" fontId="0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2" fontId="0" fillId="0" borderId="18" xfId="0" applyNumberFormat="1" applyFont="1" applyFill="1" applyBorder="1" applyAlignment="1">
      <alignment horizontal="left" vertical="center" wrapText="1"/>
    </xf>
    <xf numFmtId="166" fontId="0" fillId="0" borderId="0" xfId="0" applyNumberFormat="1" applyFont="1" applyBorder="1" applyAlignment="1">
      <alignment horizontal="left" vertical="center"/>
    </xf>
    <xf numFmtId="2" fontId="0" fillId="0" borderId="0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vertical="center" wrapText="1"/>
    </xf>
    <xf numFmtId="165" fontId="0" fillId="0" borderId="0" xfId="0" applyNumberFormat="1" applyFont="1" applyBorder="1" applyAlignment="1">
      <alignment horizontal="left" vertical="center" wrapText="1"/>
    </xf>
    <xf numFmtId="2" fontId="0" fillId="0" borderId="0" xfId="0" applyNumberFormat="1" applyFont="1" applyBorder="1" applyAlignment="1">
      <alignment horizontal="left"/>
    </xf>
    <xf numFmtId="2" fontId="1" fillId="0" borderId="16" xfId="0" applyNumberFormat="1" applyFont="1" applyFill="1" applyBorder="1" applyAlignment="1">
      <alignment horizontal="left" vertical="center" wrapText="1"/>
    </xf>
    <xf numFmtId="2" fontId="1" fillId="0" borderId="16" xfId="1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 vertical="center" wrapText="1"/>
    </xf>
  </cellXfs>
  <cellStyles count="3">
    <cellStyle name="Bad" xfId="1" builtinId="27"/>
    <cellStyle name="Normal" xfId="0" builtinId="0"/>
    <cellStyle name="Normal 2" xfId="2" xr:uid="{8976112D-004A-4403-A4A4-11882E69AC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Experimental Programs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Summary!$I$12:$I$23</c:f>
              <c:strCache>
                <c:ptCount val="12"/>
                <c:pt idx="0">
                  <c:v>China</c:v>
                </c:pt>
                <c:pt idx="1">
                  <c:v>France</c:v>
                </c:pt>
                <c:pt idx="2">
                  <c:v>United Kingdom</c:v>
                </c:pt>
                <c:pt idx="3">
                  <c:v>Japan</c:v>
                </c:pt>
                <c:pt idx="4">
                  <c:v>Saudi Arabia</c:v>
                </c:pt>
                <c:pt idx="5">
                  <c:v>Canada </c:v>
                </c:pt>
                <c:pt idx="6">
                  <c:v>Mexico</c:v>
                </c:pt>
                <c:pt idx="7">
                  <c:v>South Korea</c:v>
                </c:pt>
                <c:pt idx="8">
                  <c:v>Spain</c:v>
                </c:pt>
                <c:pt idx="9">
                  <c:v>India </c:v>
                </c:pt>
                <c:pt idx="10">
                  <c:v>Turkey</c:v>
                </c:pt>
                <c:pt idx="11">
                  <c:v>Vietnam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6916-4752-AD2D-5D476C54F2E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6916-4752-AD2D-5D476C54F2E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6916-4752-AD2D-5D476C54F2E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6916-4752-AD2D-5D476C54F2E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6916-4752-AD2D-5D476C54F2E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6916-4752-AD2D-5D476C54F2E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A-6916-4752-AD2D-5D476C54F2E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6916-4752-AD2D-5D476C54F2E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C-6916-4752-AD2D-5D476C54F2E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2-5EE3-4A4F-8488-C5388DCAEDC8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3-5EE3-4A4F-8488-C5388DCAEDC8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14-5EE3-4A4F-8488-C5388DCAEDC8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6916-4752-AD2D-5D476C54F2EC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6916-4752-AD2D-5D476C54F2EC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6916-4752-AD2D-5D476C54F2EC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6916-4752-AD2D-5D476C54F2EC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6916-4752-AD2D-5D476C54F2EC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6916-4752-AD2D-5D476C54F2EC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6916-4752-AD2D-5D476C54F2EC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6916-4752-AD2D-5D476C54F2EC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6916-4752-AD2D-5D476C54F2EC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5EE3-4A4F-8488-C5388DCAEDC8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5EE3-4A4F-8488-C5388DCAEDC8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5EE3-4A4F-8488-C5388DCAEDC8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Summary!$I$12:$I$23</c:f>
              <c:strCache>
                <c:ptCount val="12"/>
                <c:pt idx="0">
                  <c:v>China</c:v>
                </c:pt>
                <c:pt idx="1">
                  <c:v>France</c:v>
                </c:pt>
                <c:pt idx="2">
                  <c:v>United Kingdom</c:v>
                </c:pt>
                <c:pt idx="3">
                  <c:v>Japan</c:v>
                </c:pt>
                <c:pt idx="4">
                  <c:v>Saudi Arabia</c:v>
                </c:pt>
                <c:pt idx="5">
                  <c:v>Canada </c:v>
                </c:pt>
                <c:pt idx="6">
                  <c:v>Mexico</c:v>
                </c:pt>
                <c:pt idx="7">
                  <c:v>South Korea</c:v>
                </c:pt>
                <c:pt idx="8">
                  <c:v>Spain</c:v>
                </c:pt>
                <c:pt idx="9">
                  <c:v>India </c:v>
                </c:pt>
                <c:pt idx="10">
                  <c:v>Turkey</c:v>
                </c:pt>
                <c:pt idx="11">
                  <c:v>Vietnam</c:v>
                </c:pt>
              </c:strCache>
            </c:strRef>
          </c:cat>
          <c:val>
            <c:numRef>
              <c:f>Summary!$H$12:$H$23</c:f>
              <c:numCache>
                <c:formatCode>General</c:formatCode>
                <c:ptCount val="12"/>
                <c:pt idx="0">
                  <c:v>10</c:v>
                </c:pt>
                <c:pt idx="1">
                  <c:v>7</c:v>
                </c:pt>
                <c:pt idx="2">
                  <c:v>6</c:v>
                </c:pt>
                <c:pt idx="3">
                  <c:v>4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16-4752-AD2D-5D476C54F2EC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NZ"/>
              <a:t>Experimental Testing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Summary!$H$27:$H$47</c:f>
              <c:numCache>
                <c:formatCode>General</c:formatCode>
                <c:ptCount val="21"/>
                <c:pt idx="0">
                  <c:v>1990</c:v>
                </c:pt>
                <c:pt idx="1">
                  <c:v>1997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2007</c:v>
                </c:pt>
                <c:pt idx="9">
                  <c:v>2008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</c:numCache>
            </c:numRef>
          </c:cat>
          <c:val>
            <c:numRef>
              <c:f>Summary!$I$27:$I$47</c:f>
              <c:numCache>
                <c:formatCode>General</c:formatCode>
                <c:ptCount val="21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3</c:v>
                </c:pt>
                <c:pt idx="12">
                  <c:v>1</c:v>
                </c:pt>
                <c:pt idx="13">
                  <c:v>4</c:v>
                </c:pt>
                <c:pt idx="14">
                  <c:v>2</c:v>
                </c:pt>
                <c:pt idx="15">
                  <c:v>1</c:v>
                </c:pt>
                <c:pt idx="16">
                  <c:v>2</c:v>
                </c:pt>
                <c:pt idx="17">
                  <c:v>3</c:v>
                </c:pt>
                <c:pt idx="18">
                  <c:v>4</c:v>
                </c:pt>
                <c:pt idx="19">
                  <c:v>4</c:v>
                </c:pt>
                <c:pt idx="2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E1-436F-A40F-479344534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2034719"/>
        <c:axId val="695923903"/>
      </c:barChart>
      <c:catAx>
        <c:axId val="211203471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 b="1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923903"/>
        <c:crosses val="autoZero"/>
        <c:auto val="1"/>
        <c:lblAlgn val="ctr"/>
        <c:lblOffset val="100"/>
        <c:noMultiLvlLbl val="0"/>
      </c:catAx>
      <c:valAx>
        <c:axId val="695923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 b="1"/>
                  <a:t>Number of Programs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2034719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Residual Ultimate Moment Capacity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Summary!$D$51</c:f>
              <c:strCache>
                <c:ptCount val="1"/>
                <c:pt idx="0">
                  <c:v>Residual Capacity Ratio</c:v>
                </c:pt>
              </c:strCache>
            </c:strRef>
          </c:tx>
          <c:spPr>
            <a:ln w="25400" cap="rnd">
              <a:noFill/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forward val="2"/>
            <c:dispRSqr val="0"/>
            <c:dispEq val="0"/>
          </c:trendline>
          <c:trendline>
            <c:spPr>
              <a:ln w="25400" cap="rnd">
                <a:solidFill>
                  <a:schemeClr val="accent1">
                    <a:alpha val="50000"/>
                  </a:schemeClr>
                </a:solidFill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9820378597926658E-3"/>
                  <c:y val="-0.3757159932473229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1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Summary!$C$52:$C$369</c:f>
              <c:numCache>
                <c:formatCode>General</c:formatCode>
                <c:ptCount val="318"/>
                <c:pt idx="0">
                  <c:v>0</c:v>
                </c:pt>
                <c:pt idx="1">
                  <c:v>0</c:v>
                </c:pt>
                <c:pt idx="2">
                  <c:v>0.17</c:v>
                </c:pt>
                <c:pt idx="3">
                  <c:v>0.72</c:v>
                </c:pt>
                <c:pt idx="4">
                  <c:v>1.5</c:v>
                </c:pt>
                <c:pt idx="5">
                  <c:v>1.75</c:v>
                </c:pt>
                <c:pt idx="6">
                  <c:v>1.86</c:v>
                </c:pt>
                <c:pt idx="7">
                  <c:v>1.96</c:v>
                </c:pt>
                <c:pt idx="8">
                  <c:v>2.75</c:v>
                </c:pt>
                <c:pt idx="9">
                  <c:v>3.75</c:v>
                </c:pt>
                <c:pt idx="10">
                  <c:v>3.89</c:v>
                </c:pt>
                <c:pt idx="11">
                  <c:v>4.0999999999999996</c:v>
                </c:pt>
                <c:pt idx="12">
                  <c:v>0</c:v>
                </c:pt>
                <c:pt idx="13">
                  <c:v>0</c:v>
                </c:pt>
                <c:pt idx="14">
                  <c:v>18.639600000000012</c:v>
                </c:pt>
                <c:pt idx="15">
                  <c:v>17.190000000000015</c:v>
                </c:pt>
                <c:pt idx="16">
                  <c:v>13.881600000000027</c:v>
                </c:pt>
                <c:pt idx="17">
                  <c:v>26.383600000000019</c:v>
                </c:pt>
                <c:pt idx="18">
                  <c:v>0</c:v>
                </c:pt>
                <c:pt idx="19">
                  <c:v>0</c:v>
                </c:pt>
                <c:pt idx="20">
                  <c:v>10.382222222222225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9.7499999999999929</c:v>
                </c:pt>
                <c:pt idx="26">
                  <c:v>15.359999999999996</c:v>
                </c:pt>
                <c:pt idx="27">
                  <c:v>13.509999999999977</c:v>
                </c:pt>
                <c:pt idx="28">
                  <c:v>0</c:v>
                </c:pt>
                <c:pt idx="29">
                  <c:v>20</c:v>
                </c:pt>
                <c:pt idx="30">
                  <c:v>0</c:v>
                </c:pt>
                <c:pt idx="31">
                  <c:v>3.2</c:v>
                </c:pt>
                <c:pt idx="32">
                  <c:v>3.8</c:v>
                </c:pt>
                <c:pt idx="33">
                  <c:v>4</c:v>
                </c:pt>
                <c:pt idx="34">
                  <c:v>6</c:v>
                </c:pt>
                <c:pt idx="35">
                  <c:v>1.3</c:v>
                </c:pt>
                <c:pt idx="36">
                  <c:v>3.5</c:v>
                </c:pt>
                <c:pt idx="37">
                  <c:v>5</c:v>
                </c:pt>
                <c:pt idx="38">
                  <c:v>0</c:v>
                </c:pt>
                <c:pt idx="39">
                  <c:v>0</c:v>
                </c:pt>
                <c:pt idx="40">
                  <c:v>13.79</c:v>
                </c:pt>
                <c:pt idx="41">
                  <c:v>12.89</c:v>
                </c:pt>
                <c:pt idx="42">
                  <c:v>13.61</c:v>
                </c:pt>
                <c:pt idx="43">
                  <c:v>25.98</c:v>
                </c:pt>
                <c:pt idx="44">
                  <c:v>20.73</c:v>
                </c:pt>
                <c:pt idx="45">
                  <c:v>17.5</c:v>
                </c:pt>
                <c:pt idx="46">
                  <c:v>13.49</c:v>
                </c:pt>
                <c:pt idx="47">
                  <c:v>24.04</c:v>
                </c:pt>
                <c:pt idx="48">
                  <c:v>8.36</c:v>
                </c:pt>
                <c:pt idx="49">
                  <c:v>8.16</c:v>
                </c:pt>
                <c:pt idx="50">
                  <c:v>0</c:v>
                </c:pt>
                <c:pt idx="51">
                  <c:v>8.9</c:v>
                </c:pt>
                <c:pt idx="52">
                  <c:v>14.2</c:v>
                </c:pt>
                <c:pt idx="53">
                  <c:v>22.2</c:v>
                </c:pt>
                <c:pt idx="54">
                  <c:v>31.6</c:v>
                </c:pt>
                <c:pt idx="55">
                  <c:v>9.6999999999999993</c:v>
                </c:pt>
                <c:pt idx="56">
                  <c:v>15.4</c:v>
                </c:pt>
                <c:pt idx="57">
                  <c:v>22.8</c:v>
                </c:pt>
                <c:pt idx="58">
                  <c:v>30</c:v>
                </c:pt>
                <c:pt idx="59">
                  <c:v>0</c:v>
                </c:pt>
                <c:pt idx="60">
                  <c:v>5.4</c:v>
                </c:pt>
                <c:pt idx="61">
                  <c:v>14.2</c:v>
                </c:pt>
                <c:pt idx="62">
                  <c:v>15.2</c:v>
                </c:pt>
                <c:pt idx="63">
                  <c:v>21.4</c:v>
                </c:pt>
                <c:pt idx="64">
                  <c:v>21.5</c:v>
                </c:pt>
                <c:pt idx="65">
                  <c:v>31</c:v>
                </c:pt>
                <c:pt idx="66">
                  <c:v>0</c:v>
                </c:pt>
                <c:pt idx="67">
                  <c:v>5.5</c:v>
                </c:pt>
                <c:pt idx="68">
                  <c:v>8.8000000000000007</c:v>
                </c:pt>
                <c:pt idx="69">
                  <c:v>20.100000000000001</c:v>
                </c:pt>
                <c:pt idx="70">
                  <c:v>14</c:v>
                </c:pt>
                <c:pt idx="71">
                  <c:v>22.9</c:v>
                </c:pt>
                <c:pt idx="72">
                  <c:v>25.5</c:v>
                </c:pt>
                <c:pt idx="73">
                  <c:v>0</c:v>
                </c:pt>
                <c:pt idx="74">
                  <c:v>8</c:v>
                </c:pt>
                <c:pt idx="75">
                  <c:v>9.1</c:v>
                </c:pt>
                <c:pt idx="76">
                  <c:v>10.1</c:v>
                </c:pt>
                <c:pt idx="77">
                  <c:v>17.600000000000001</c:v>
                </c:pt>
                <c:pt idx="78">
                  <c:v>21.4</c:v>
                </c:pt>
                <c:pt idx="79">
                  <c:v>34.799999999999997</c:v>
                </c:pt>
                <c:pt idx="80">
                  <c:v>0</c:v>
                </c:pt>
                <c:pt idx="81">
                  <c:v>7.9</c:v>
                </c:pt>
                <c:pt idx="82">
                  <c:v>10.9</c:v>
                </c:pt>
                <c:pt idx="83">
                  <c:v>13.4</c:v>
                </c:pt>
                <c:pt idx="84">
                  <c:v>18.600000000000001</c:v>
                </c:pt>
                <c:pt idx="85">
                  <c:v>18</c:v>
                </c:pt>
                <c:pt idx="86">
                  <c:v>20.7</c:v>
                </c:pt>
                <c:pt idx="87">
                  <c:v>0</c:v>
                </c:pt>
                <c:pt idx="88">
                  <c:v>0</c:v>
                </c:pt>
                <c:pt idx="89">
                  <c:v>2.4</c:v>
                </c:pt>
                <c:pt idx="90">
                  <c:v>5.6</c:v>
                </c:pt>
                <c:pt idx="91">
                  <c:v>0</c:v>
                </c:pt>
                <c:pt idx="92">
                  <c:v>3.4</c:v>
                </c:pt>
                <c:pt idx="93">
                  <c:v>6.6</c:v>
                </c:pt>
                <c:pt idx="94">
                  <c:v>10.3</c:v>
                </c:pt>
                <c:pt idx="95">
                  <c:v>11.4</c:v>
                </c:pt>
                <c:pt idx="96">
                  <c:v>0</c:v>
                </c:pt>
                <c:pt idx="97">
                  <c:v>8.8000000000000007</c:v>
                </c:pt>
                <c:pt idx="98">
                  <c:v>0</c:v>
                </c:pt>
                <c:pt idx="99">
                  <c:v>11.1</c:v>
                </c:pt>
                <c:pt idx="100">
                  <c:v>0</c:v>
                </c:pt>
                <c:pt idx="101">
                  <c:v>0</c:v>
                </c:pt>
                <c:pt idx="102">
                  <c:v>10.199999999999999</c:v>
                </c:pt>
                <c:pt idx="103">
                  <c:v>0</c:v>
                </c:pt>
                <c:pt idx="104">
                  <c:v>10.5</c:v>
                </c:pt>
                <c:pt idx="105">
                  <c:v>0</c:v>
                </c:pt>
                <c:pt idx="106">
                  <c:v>0</c:v>
                </c:pt>
                <c:pt idx="107">
                  <c:v>9.24</c:v>
                </c:pt>
                <c:pt idx="108">
                  <c:v>15.9</c:v>
                </c:pt>
                <c:pt idx="109">
                  <c:v>16.600000000000001</c:v>
                </c:pt>
                <c:pt idx="110">
                  <c:v>10.8</c:v>
                </c:pt>
                <c:pt idx="111">
                  <c:v>9.8000000000000007</c:v>
                </c:pt>
                <c:pt idx="112">
                  <c:v>19.2</c:v>
                </c:pt>
                <c:pt idx="113">
                  <c:v>17.5</c:v>
                </c:pt>
                <c:pt idx="114">
                  <c:v>29.1</c:v>
                </c:pt>
                <c:pt idx="115">
                  <c:v>0</c:v>
                </c:pt>
                <c:pt idx="116">
                  <c:v>0</c:v>
                </c:pt>
                <c:pt idx="117">
                  <c:v>8.6</c:v>
                </c:pt>
                <c:pt idx="118">
                  <c:v>11.5</c:v>
                </c:pt>
                <c:pt idx="119">
                  <c:v>0</c:v>
                </c:pt>
                <c:pt idx="120">
                  <c:v>7.6</c:v>
                </c:pt>
                <c:pt idx="121">
                  <c:v>0</c:v>
                </c:pt>
                <c:pt idx="122">
                  <c:v>7.1</c:v>
                </c:pt>
                <c:pt idx="123">
                  <c:v>7.6</c:v>
                </c:pt>
                <c:pt idx="124">
                  <c:v>0</c:v>
                </c:pt>
                <c:pt idx="125">
                  <c:v>7.9</c:v>
                </c:pt>
                <c:pt idx="126">
                  <c:v>7</c:v>
                </c:pt>
                <c:pt idx="127">
                  <c:v>0</c:v>
                </c:pt>
                <c:pt idx="128">
                  <c:v>4.4000000000000004</c:v>
                </c:pt>
                <c:pt idx="129">
                  <c:v>0</c:v>
                </c:pt>
                <c:pt idx="130">
                  <c:v>0</c:v>
                </c:pt>
                <c:pt idx="131">
                  <c:v>3.5</c:v>
                </c:pt>
                <c:pt idx="132">
                  <c:v>6</c:v>
                </c:pt>
                <c:pt idx="133">
                  <c:v>4.13</c:v>
                </c:pt>
                <c:pt idx="134">
                  <c:v>15.85</c:v>
                </c:pt>
                <c:pt idx="135">
                  <c:v>2.95</c:v>
                </c:pt>
                <c:pt idx="136">
                  <c:v>15.83</c:v>
                </c:pt>
                <c:pt idx="137">
                  <c:v>0</c:v>
                </c:pt>
                <c:pt idx="138">
                  <c:v>0</c:v>
                </c:pt>
                <c:pt idx="139">
                  <c:v>11.82</c:v>
                </c:pt>
                <c:pt idx="140">
                  <c:v>9.86</c:v>
                </c:pt>
                <c:pt idx="141">
                  <c:v>18.739999999999998</c:v>
                </c:pt>
                <c:pt idx="142">
                  <c:v>17.53</c:v>
                </c:pt>
                <c:pt idx="143">
                  <c:v>25.53</c:v>
                </c:pt>
                <c:pt idx="144">
                  <c:v>25.81</c:v>
                </c:pt>
                <c:pt idx="145">
                  <c:v>0</c:v>
                </c:pt>
                <c:pt idx="146">
                  <c:v>0</c:v>
                </c:pt>
                <c:pt idx="147">
                  <c:v>13.34</c:v>
                </c:pt>
                <c:pt idx="148">
                  <c:v>17.850000000000001</c:v>
                </c:pt>
                <c:pt idx="149">
                  <c:v>6.02</c:v>
                </c:pt>
                <c:pt idx="150">
                  <c:v>5.84</c:v>
                </c:pt>
                <c:pt idx="151">
                  <c:v>26.29</c:v>
                </c:pt>
                <c:pt idx="152">
                  <c:v>4.63</c:v>
                </c:pt>
                <c:pt idx="153">
                  <c:v>0</c:v>
                </c:pt>
                <c:pt idx="154">
                  <c:v>0</c:v>
                </c:pt>
                <c:pt idx="155">
                  <c:v>5.28</c:v>
                </c:pt>
                <c:pt idx="156">
                  <c:v>9.4</c:v>
                </c:pt>
                <c:pt idx="157">
                  <c:v>11.27</c:v>
                </c:pt>
                <c:pt idx="158">
                  <c:v>12.26</c:v>
                </c:pt>
                <c:pt idx="159">
                  <c:v>20.09</c:v>
                </c:pt>
                <c:pt idx="160">
                  <c:v>21.06</c:v>
                </c:pt>
                <c:pt idx="161">
                  <c:v>0</c:v>
                </c:pt>
                <c:pt idx="162">
                  <c:v>0</c:v>
                </c:pt>
                <c:pt idx="163">
                  <c:v>9.1</c:v>
                </c:pt>
                <c:pt idx="164">
                  <c:v>9.5299999999999994</c:v>
                </c:pt>
                <c:pt idx="165">
                  <c:v>9.5299999999999994</c:v>
                </c:pt>
                <c:pt idx="166">
                  <c:v>5.76</c:v>
                </c:pt>
                <c:pt idx="167">
                  <c:v>14.18</c:v>
                </c:pt>
                <c:pt idx="168">
                  <c:v>17.8</c:v>
                </c:pt>
                <c:pt idx="169">
                  <c:v>0</c:v>
                </c:pt>
                <c:pt idx="170">
                  <c:v>0</c:v>
                </c:pt>
                <c:pt idx="171">
                  <c:v>5.67</c:v>
                </c:pt>
                <c:pt idx="172">
                  <c:v>1.39</c:v>
                </c:pt>
                <c:pt idx="173">
                  <c:v>4.6900000000000004</c:v>
                </c:pt>
                <c:pt idx="174">
                  <c:v>10.08</c:v>
                </c:pt>
                <c:pt idx="175">
                  <c:v>3.37</c:v>
                </c:pt>
                <c:pt idx="176">
                  <c:v>20.02</c:v>
                </c:pt>
                <c:pt idx="177">
                  <c:v>0</c:v>
                </c:pt>
                <c:pt idx="178">
                  <c:v>38.53</c:v>
                </c:pt>
                <c:pt idx="179">
                  <c:v>0</c:v>
                </c:pt>
                <c:pt idx="180">
                  <c:v>2</c:v>
                </c:pt>
                <c:pt idx="181">
                  <c:v>4</c:v>
                </c:pt>
                <c:pt idx="182">
                  <c:v>1</c:v>
                </c:pt>
                <c:pt idx="183">
                  <c:v>2</c:v>
                </c:pt>
                <c:pt idx="184">
                  <c:v>14</c:v>
                </c:pt>
                <c:pt idx="185">
                  <c:v>13</c:v>
                </c:pt>
                <c:pt idx="186">
                  <c:v>11</c:v>
                </c:pt>
                <c:pt idx="187">
                  <c:v>0</c:v>
                </c:pt>
                <c:pt idx="188">
                  <c:v>21</c:v>
                </c:pt>
                <c:pt idx="189">
                  <c:v>10</c:v>
                </c:pt>
                <c:pt idx="190">
                  <c:v>24</c:v>
                </c:pt>
                <c:pt idx="191">
                  <c:v>44</c:v>
                </c:pt>
                <c:pt idx="192">
                  <c:v>0</c:v>
                </c:pt>
                <c:pt idx="193">
                  <c:v>6.5</c:v>
                </c:pt>
                <c:pt idx="194">
                  <c:v>9</c:v>
                </c:pt>
                <c:pt idx="195">
                  <c:v>10.38</c:v>
                </c:pt>
                <c:pt idx="196">
                  <c:v>13.94</c:v>
                </c:pt>
                <c:pt idx="197">
                  <c:v>14.78</c:v>
                </c:pt>
                <c:pt idx="198">
                  <c:v>16.739999999999998</c:v>
                </c:pt>
                <c:pt idx="199">
                  <c:v>19.82</c:v>
                </c:pt>
                <c:pt idx="200">
                  <c:v>20.16</c:v>
                </c:pt>
                <c:pt idx="201">
                  <c:v>23.1</c:v>
                </c:pt>
                <c:pt idx="202">
                  <c:v>0</c:v>
                </c:pt>
                <c:pt idx="203">
                  <c:v>5.82</c:v>
                </c:pt>
                <c:pt idx="204">
                  <c:v>6.56</c:v>
                </c:pt>
                <c:pt idx="205">
                  <c:v>8.1199999999999992</c:v>
                </c:pt>
                <c:pt idx="206">
                  <c:v>10.28</c:v>
                </c:pt>
                <c:pt idx="207">
                  <c:v>13.2</c:v>
                </c:pt>
                <c:pt idx="208">
                  <c:v>14.32</c:v>
                </c:pt>
                <c:pt idx="209">
                  <c:v>17.3</c:v>
                </c:pt>
                <c:pt idx="210">
                  <c:v>18.059999999999999</c:v>
                </c:pt>
                <c:pt idx="211">
                  <c:v>20.420000000000002</c:v>
                </c:pt>
                <c:pt idx="212">
                  <c:v>0</c:v>
                </c:pt>
                <c:pt idx="213">
                  <c:v>39.94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2.4300000000000002</c:v>
                </c:pt>
                <c:pt idx="223">
                  <c:v>4.9000000000000004</c:v>
                </c:pt>
                <c:pt idx="224">
                  <c:v>0</c:v>
                </c:pt>
                <c:pt idx="225">
                  <c:v>4.21</c:v>
                </c:pt>
                <c:pt idx="226">
                  <c:v>4.1500000000000004</c:v>
                </c:pt>
                <c:pt idx="227">
                  <c:v>0</c:v>
                </c:pt>
                <c:pt idx="228">
                  <c:v>4.29</c:v>
                </c:pt>
                <c:pt idx="229">
                  <c:v>4.8099999999999996</c:v>
                </c:pt>
                <c:pt idx="230">
                  <c:v>6.12</c:v>
                </c:pt>
                <c:pt idx="231">
                  <c:v>9.9499999999999993</c:v>
                </c:pt>
                <c:pt idx="232">
                  <c:v>9.94</c:v>
                </c:pt>
                <c:pt idx="233">
                  <c:v>4.55</c:v>
                </c:pt>
                <c:pt idx="234">
                  <c:v>16.71</c:v>
                </c:pt>
                <c:pt idx="235">
                  <c:v>10.79</c:v>
                </c:pt>
                <c:pt idx="236">
                  <c:v>10.63</c:v>
                </c:pt>
                <c:pt idx="237">
                  <c:v>12.83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1.1100000000000001</c:v>
                </c:pt>
                <c:pt idx="244">
                  <c:v>3.44</c:v>
                </c:pt>
                <c:pt idx="245">
                  <c:v>0</c:v>
                </c:pt>
                <c:pt idx="246">
                  <c:v>3.32</c:v>
                </c:pt>
                <c:pt idx="247">
                  <c:v>3.84</c:v>
                </c:pt>
                <c:pt idx="248">
                  <c:v>4.41</c:v>
                </c:pt>
                <c:pt idx="249">
                  <c:v>2.52</c:v>
                </c:pt>
                <c:pt idx="250">
                  <c:v>4.29</c:v>
                </c:pt>
                <c:pt idx="251">
                  <c:v>6.92</c:v>
                </c:pt>
                <c:pt idx="252">
                  <c:v>7.94</c:v>
                </c:pt>
                <c:pt idx="253">
                  <c:v>9.6999999999999993</c:v>
                </c:pt>
                <c:pt idx="254">
                  <c:v>3.53</c:v>
                </c:pt>
                <c:pt idx="255">
                  <c:v>9.42</c:v>
                </c:pt>
                <c:pt idx="256">
                  <c:v>15.38</c:v>
                </c:pt>
                <c:pt idx="257">
                  <c:v>9.81</c:v>
                </c:pt>
                <c:pt idx="258">
                  <c:v>20.6</c:v>
                </c:pt>
                <c:pt idx="259">
                  <c:v>10.58</c:v>
                </c:pt>
                <c:pt idx="260">
                  <c:v>11.61</c:v>
                </c:pt>
                <c:pt idx="261">
                  <c:v>13.14</c:v>
                </c:pt>
                <c:pt idx="262">
                  <c:v>0</c:v>
                </c:pt>
                <c:pt idx="263">
                  <c:v>0</c:v>
                </c:pt>
                <c:pt idx="264">
                  <c:v>54.42</c:v>
                </c:pt>
                <c:pt idx="265">
                  <c:v>36.799999999999997</c:v>
                </c:pt>
                <c:pt idx="266">
                  <c:v>0</c:v>
                </c:pt>
                <c:pt idx="267">
                  <c:v>4.9000000000000004</c:v>
                </c:pt>
                <c:pt idx="268">
                  <c:v>6.21</c:v>
                </c:pt>
                <c:pt idx="269">
                  <c:v>9.5500000000000007</c:v>
                </c:pt>
                <c:pt idx="270">
                  <c:v>12.83</c:v>
                </c:pt>
                <c:pt idx="271">
                  <c:v>0</c:v>
                </c:pt>
                <c:pt idx="272">
                  <c:v>9.9499999999999993</c:v>
                </c:pt>
                <c:pt idx="273">
                  <c:v>0</c:v>
                </c:pt>
                <c:pt idx="274">
                  <c:v>10.79</c:v>
                </c:pt>
                <c:pt idx="275">
                  <c:v>0</c:v>
                </c:pt>
                <c:pt idx="276">
                  <c:v>10.63</c:v>
                </c:pt>
                <c:pt idx="277">
                  <c:v>0</c:v>
                </c:pt>
                <c:pt idx="278">
                  <c:v>3.92</c:v>
                </c:pt>
                <c:pt idx="279">
                  <c:v>6.99</c:v>
                </c:pt>
                <c:pt idx="280">
                  <c:v>9.89</c:v>
                </c:pt>
                <c:pt idx="281">
                  <c:v>13.14</c:v>
                </c:pt>
                <c:pt idx="282">
                  <c:v>0</c:v>
                </c:pt>
                <c:pt idx="283">
                  <c:v>9.42</c:v>
                </c:pt>
                <c:pt idx="284">
                  <c:v>0</c:v>
                </c:pt>
                <c:pt idx="285">
                  <c:v>10.58</c:v>
                </c:pt>
                <c:pt idx="286">
                  <c:v>0</c:v>
                </c:pt>
                <c:pt idx="287">
                  <c:v>11.61</c:v>
                </c:pt>
                <c:pt idx="288">
                  <c:v>0</c:v>
                </c:pt>
                <c:pt idx="289">
                  <c:v>59.04</c:v>
                </c:pt>
                <c:pt idx="290">
                  <c:v>0</c:v>
                </c:pt>
                <c:pt idx="291">
                  <c:v>0</c:v>
                </c:pt>
                <c:pt idx="292">
                  <c:v>26.72</c:v>
                </c:pt>
                <c:pt idx="293">
                  <c:v>29.27</c:v>
                </c:pt>
                <c:pt idx="294">
                  <c:v>0</c:v>
                </c:pt>
                <c:pt idx="295">
                  <c:v>28.9</c:v>
                </c:pt>
                <c:pt idx="296">
                  <c:v>0</c:v>
                </c:pt>
                <c:pt idx="297">
                  <c:v>29.44</c:v>
                </c:pt>
                <c:pt idx="298">
                  <c:v>56.97</c:v>
                </c:pt>
                <c:pt idx="299">
                  <c:v>0</c:v>
                </c:pt>
                <c:pt idx="300">
                  <c:v>2.15</c:v>
                </c:pt>
                <c:pt idx="301">
                  <c:v>2.97</c:v>
                </c:pt>
                <c:pt idx="302">
                  <c:v>4.95</c:v>
                </c:pt>
                <c:pt idx="303">
                  <c:v>6.87</c:v>
                </c:pt>
                <c:pt idx="304">
                  <c:v>2.5499999999999998</c:v>
                </c:pt>
                <c:pt idx="305">
                  <c:v>3.37</c:v>
                </c:pt>
                <c:pt idx="306">
                  <c:v>5.07</c:v>
                </c:pt>
                <c:pt idx="307">
                  <c:v>6.98</c:v>
                </c:pt>
                <c:pt idx="308">
                  <c:v>3.12</c:v>
                </c:pt>
                <c:pt idx="309">
                  <c:v>3.62</c:v>
                </c:pt>
                <c:pt idx="310">
                  <c:v>5.03</c:v>
                </c:pt>
                <c:pt idx="311">
                  <c:v>7.14</c:v>
                </c:pt>
                <c:pt idx="312">
                  <c:v>3.91</c:v>
                </c:pt>
                <c:pt idx="313">
                  <c:v>7.17</c:v>
                </c:pt>
                <c:pt idx="314">
                  <c:v>3.02</c:v>
                </c:pt>
                <c:pt idx="315">
                  <c:v>6.66</c:v>
                </c:pt>
                <c:pt idx="316">
                  <c:v>3.4</c:v>
                </c:pt>
                <c:pt idx="317">
                  <c:v>7.17</c:v>
                </c:pt>
              </c:numCache>
            </c:numRef>
          </c:xVal>
          <c:yVal>
            <c:numRef>
              <c:f>Summary!$D$52:$D$369</c:f>
              <c:numCache>
                <c:formatCode>0.00</c:formatCode>
                <c:ptCount val="318"/>
                <c:pt idx="0">
                  <c:v>0.99787685774946921</c:v>
                </c:pt>
                <c:pt idx="1">
                  <c:v>1.0021231422505308</c:v>
                </c:pt>
                <c:pt idx="2">
                  <c:v>0.99787685774946921</c:v>
                </c:pt>
                <c:pt idx="3">
                  <c:v>1.0042462845010616</c:v>
                </c:pt>
                <c:pt idx="4">
                  <c:v>0.99363057324840764</c:v>
                </c:pt>
                <c:pt idx="5">
                  <c:v>0.97876857749469226</c:v>
                </c:pt>
                <c:pt idx="6">
                  <c:v>0.98301486199575383</c:v>
                </c:pt>
                <c:pt idx="7">
                  <c:v>0.96815286624203822</c:v>
                </c:pt>
                <c:pt idx="8">
                  <c:v>0.93418259023354566</c:v>
                </c:pt>
                <c:pt idx="9">
                  <c:v>0.89384288747346086</c:v>
                </c:pt>
                <c:pt idx="10">
                  <c:v>0.90233545647558389</c:v>
                </c:pt>
                <c:pt idx="11">
                  <c:v>0.89596602972399153</c:v>
                </c:pt>
                <c:pt idx="12">
                  <c:v>0.98051948051948057</c:v>
                </c:pt>
                <c:pt idx="13">
                  <c:v>1.0194805194805194</c:v>
                </c:pt>
                <c:pt idx="14">
                  <c:v>0.6558441558441559</c:v>
                </c:pt>
                <c:pt idx="15">
                  <c:v>0.68181818181818188</c:v>
                </c:pt>
                <c:pt idx="16">
                  <c:v>0.75324675324675328</c:v>
                </c:pt>
                <c:pt idx="17">
                  <c:v>0.55844155844155852</c:v>
                </c:pt>
                <c:pt idx="18">
                  <c:v>0.97043010752688164</c:v>
                </c:pt>
                <c:pt idx="19">
                  <c:v>1.029569892473118</c:v>
                </c:pt>
                <c:pt idx="20">
                  <c:v>0.77956989247311825</c:v>
                </c:pt>
                <c:pt idx="21">
                  <c:v>0.98714652956298199</c:v>
                </c:pt>
                <c:pt idx="22">
                  <c:v>1.012853470437018</c:v>
                </c:pt>
                <c:pt idx="23">
                  <c:v>0.99089726918075416</c:v>
                </c:pt>
                <c:pt idx="24">
                  <c:v>1.0091027308192457</c:v>
                </c:pt>
                <c:pt idx="25">
                  <c:v>0.73342002600780232</c:v>
                </c:pt>
                <c:pt idx="26">
                  <c:v>0.74122236671001285</c:v>
                </c:pt>
                <c:pt idx="27">
                  <c:v>0.71521456436931075</c:v>
                </c:pt>
                <c:pt idx="28">
                  <c:v>1</c:v>
                </c:pt>
                <c:pt idx="29">
                  <c:v>0.7777777777777779</c:v>
                </c:pt>
                <c:pt idx="30">
                  <c:v>1</c:v>
                </c:pt>
                <c:pt idx="31">
                  <c:v>1.5121951219512197</c:v>
                </c:pt>
                <c:pt idx="32">
                  <c:v>0.95121951219512202</c:v>
                </c:pt>
                <c:pt idx="33">
                  <c:v>0.92682926829268297</c:v>
                </c:pt>
                <c:pt idx="34">
                  <c:v>0.75609756097560987</c:v>
                </c:pt>
                <c:pt idx="35">
                  <c:v>0.90243902439024393</c:v>
                </c:pt>
                <c:pt idx="36">
                  <c:v>0.97560975609756095</c:v>
                </c:pt>
                <c:pt idx="37">
                  <c:v>0.8292682926829269</c:v>
                </c:pt>
                <c:pt idx="38">
                  <c:v>0.914572864321608</c:v>
                </c:pt>
                <c:pt idx="39">
                  <c:v>1.085427135678392</c:v>
                </c:pt>
                <c:pt idx="40">
                  <c:v>0.90452261306532644</c:v>
                </c:pt>
                <c:pt idx="41">
                  <c:v>1.0251256281407033</c:v>
                </c:pt>
                <c:pt idx="42">
                  <c:v>0.95477386934673358</c:v>
                </c:pt>
                <c:pt idx="43">
                  <c:v>0.90452261306532644</c:v>
                </c:pt>
                <c:pt idx="44">
                  <c:v>0.96482412060301503</c:v>
                </c:pt>
                <c:pt idx="45">
                  <c:v>0.92462311557788934</c:v>
                </c:pt>
                <c:pt idx="46">
                  <c:v>1.0251256281407033</c:v>
                </c:pt>
                <c:pt idx="47">
                  <c:v>0.77386934673366836</c:v>
                </c:pt>
                <c:pt idx="48">
                  <c:v>0.98492462311557805</c:v>
                </c:pt>
                <c:pt idx="49">
                  <c:v>0.95477386934673358</c:v>
                </c:pt>
                <c:pt idx="50">
                  <c:v>1</c:v>
                </c:pt>
                <c:pt idx="51">
                  <c:v>0.93626666666666669</c:v>
                </c:pt>
                <c:pt idx="52">
                  <c:v>0.89013333333333344</c:v>
                </c:pt>
                <c:pt idx="53">
                  <c:v>0.80026666666666668</c:v>
                </c:pt>
                <c:pt idx="54">
                  <c:v>0.71026666666666671</c:v>
                </c:pt>
                <c:pt idx="55">
                  <c:v>0.88106666666666666</c:v>
                </c:pt>
                <c:pt idx="56">
                  <c:v>0.86120000000000008</c:v>
                </c:pt>
                <c:pt idx="57">
                  <c:v>0.85573333333333357</c:v>
                </c:pt>
                <c:pt idx="58">
                  <c:v>0.75826666666666664</c:v>
                </c:pt>
                <c:pt idx="59">
                  <c:v>1</c:v>
                </c:pt>
                <c:pt idx="60">
                  <c:v>0.91752577319587625</c:v>
                </c:pt>
                <c:pt idx="61">
                  <c:v>0.87199312714776633</c:v>
                </c:pt>
                <c:pt idx="62">
                  <c:v>0.89862542955326463</c:v>
                </c:pt>
                <c:pt idx="63">
                  <c:v>0.78608247422680411</c:v>
                </c:pt>
                <c:pt idx="64">
                  <c:v>0.67182130584192434</c:v>
                </c:pt>
                <c:pt idx="65">
                  <c:v>0.55670103092783507</c:v>
                </c:pt>
                <c:pt idx="66">
                  <c:v>1</c:v>
                </c:pt>
                <c:pt idx="67">
                  <c:v>0.86216216216216213</c:v>
                </c:pt>
                <c:pt idx="68">
                  <c:v>0.80878378378378391</c:v>
                </c:pt>
                <c:pt idx="69">
                  <c:v>0.70472972972972969</c:v>
                </c:pt>
                <c:pt idx="70">
                  <c:v>0.71283783783783794</c:v>
                </c:pt>
                <c:pt idx="71">
                  <c:v>0.6</c:v>
                </c:pt>
                <c:pt idx="72">
                  <c:v>0.57364864864864862</c:v>
                </c:pt>
                <c:pt idx="73">
                  <c:v>1</c:v>
                </c:pt>
                <c:pt idx="74">
                  <c:v>0.9285714285714286</c:v>
                </c:pt>
                <c:pt idx="75">
                  <c:v>0.86649659863945572</c:v>
                </c:pt>
                <c:pt idx="76">
                  <c:v>0.84013605442176886</c:v>
                </c:pt>
                <c:pt idx="77">
                  <c:v>0.78911564625850328</c:v>
                </c:pt>
                <c:pt idx="78">
                  <c:v>0.77551020408163263</c:v>
                </c:pt>
                <c:pt idx="79">
                  <c:v>0.56122448979591832</c:v>
                </c:pt>
                <c:pt idx="80">
                  <c:v>1</c:v>
                </c:pt>
                <c:pt idx="81">
                  <c:v>0.91622239146991613</c:v>
                </c:pt>
                <c:pt idx="82">
                  <c:v>0.83244478293983237</c:v>
                </c:pt>
                <c:pt idx="83">
                  <c:v>0.76313785224676312</c:v>
                </c:pt>
                <c:pt idx="84">
                  <c:v>0.68392993145468395</c:v>
                </c:pt>
                <c:pt idx="85">
                  <c:v>0.6854531607006854</c:v>
                </c:pt>
                <c:pt idx="86">
                  <c:v>0.57654226961157651</c:v>
                </c:pt>
                <c:pt idx="87">
                  <c:v>1.0572687224669604</c:v>
                </c:pt>
                <c:pt idx="88">
                  <c:v>0.94273127753303965</c:v>
                </c:pt>
                <c:pt idx="89">
                  <c:v>1.0273127753303966</c:v>
                </c:pt>
                <c:pt idx="90">
                  <c:v>0.74302496328928047</c:v>
                </c:pt>
                <c:pt idx="91">
                  <c:v>1</c:v>
                </c:pt>
                <c:pt idx="92">
                  <c:v>0.95071572074334498</c:v>
                </c:pt>
                <c:pt idx="93">
                  <c:v>0.85321446509291798</c:v>
                </c:pt>
                <c:pt idx="94">
                  <c:v>0.81993972877950771</c:v>
                </c:pt>
                <c:pt idx="95">
                  <c:v>0.84021848317428438</c:v>
                </c:pt>
                <c:pt idx="96">
                  <c:v>1</c:v>
                </c:pt>
                <c:pt idx="97">
                  <c:v>0.93140794223826751</c:v>
                </c:pt>
                <c:pt idx="98">
                  <c:v>1</c:v>
                </c:pt>
                <c:pt idx="99">
                  <c:v>0.90476190476190477</c:v>
                </c:pt>
                <c:pt idx="100">
                  <c:v>1</c:v>
                </c:pt>
                <c:pt idx="101">
                  <c:v>1</c:v>
                </c:pt>
                <c:pt idx="102">
                  <c:v>0.8152380952380951</c:v>
                </c:pt>
                <c:pt idx="103">
                  <c:v>1</c:v>
                </c:pt>
                <c:pt idx="104">
                  <c:v>0.92666666666666653</c:v>
                </c:pt>
                <c:pt idx="105">
                  <c:v>1.2728602779809803</c:v>
                </c:pt>
                <c:pt idx="106">
                  <c:v>1.4045354791514264</c:v>
                </c:pt>
                <c:pt idx="107">
                  <c:v>0.86686174103877112</c:v>
                </c:pt>
                <c:pt idx="108">
                  <c:v>0.47183613752743236</c:v>
                </c:pt>
                <c:pt idx="109">
                  <c:v>0.6254572055596197</c:v>
                </c:pt>
                <c:pt idx="110">
                  <c:v>0.96561814191660589</c:v>
                </c:pt>
                <c:pt idx="111">
                  <c:v>1.0095098756400878</c:v>
                </c:pt>
                <c:pt idx="112">
                  <c:v>0.76810534016093646</c:v>
                </c:pt>
                <c:pt idx="113">
                  <c:v>0.71324067300658389</c:v>
                </c:pt>
                <c:pt idx="114">
                  <c:v>0.34016093635698608</c:v>
                </c:pt>
                <c:pt idx="115">
                  <c:v>1.2728602779809803</c:v>
                </c:pt>
                <c:pt idx="116">
                  <c:v>1</c:v>
                </c:pt>
                <c:pt idx="117">
                  <c:v>1.2245862884160756</c:v>
                </c:pt>
                <c:pt idx="118">
                  <c:v>1.2553191489361701</c:v>
                </c:pt>
                <c:pt idx="119">
                  <c:v>1</c:v>
                </c:pt>
                <c:pt idx="120">
                  <c:v>1.0600801068090788</c:v>
                </c:pt>
                <c:pt idx="121">
                  <c:v>1</c:v>
                </c:pt>
                <c:pt idx="122">
                  <c:v>1.110286320254507</c:v>
                </c:pt>
                <c:pt idx="123">
                  <c:v>1.110286320254507</c:v>
                </c:pt>
                <c:pt idx="124">
                  <c:v>1</c:v>
                </c:pt>
                <c:pt idx="125">
                  <c:v>1.0302114803625377</c:v>
                </c:pt>
                <c:pt idx="126">
                  <c:v>1.0815709969788521</c:v>
                </c:pt>
                <c:pt idx="127">
                  <c:v>1</c:v>
                </c:pt>
                <c:pt idx="128">
                  <c:v>0.98907103825136633</c:v>
                </c:pt>
                <c:pt idx="129">
                  <c:v>1</c:v>
                </c:pt>
                <c:pt idx="130">
                  <c:v>1</c:v>
                </c:pt>
                <c:pt idx="131">
                  <c:v>0.97826086956521729</c:v>
                </c:pt>
                <c:pt idx="132">
                  <c:v>0.87515527950310545</c:v>
                </c:pt>
                <c:pt idx="133">
                  <c:v>0.57080745341614902</c:v>
                </c:pt>
                <c:pt idx="134">
                  <c:v>0.69565217391304335</c:v>
                </c:pt>
                <c:pt idx="135">
                  <c:v>0.96211180124223583</c:v>
                </c:pt>
                <c:pt idx="136">
                  <c:v>0.53819875776397508</c:v>
                </c:pt>
                <c:pt idx="137">
                  <c:v>1</c:v>
                </c:pt>
                <c:pt idx="138">
                  <c:v>1</c:v>
                </c:pt>
                <c:pt idx="139">
                  <c:v>0.86559394226218644</c:v>
                </c:pt>
                <c:pt idx="140">
                  <c:v>0.96900141978230014</c:v>
                </c:pt>
                <c:pt idx="141">
                  <c:v>0.57572172266919075</c:v>
                </c:pt>
                <c:pt idx="142">
                  <c:v>0.63771888310459068</c:v>
                </c:pt>
                <c:pt idx="143">
                  <c:v>0.62943681968764797</c:v>
                </c:pt>
                <c:pt idx="144">
                  <c:v>0.48461902508282068</c:v>
                </c:pt>
                <c:pt idx="145">
                  <c:v>1</c:v>
                </c:pt>
                <c:pt idx="146">
                  <c:v>1</c:v>
                </c:pt>
                <c:pt idx="147">
                  <c:v>0.64767641996557657</c:v>
                </c:pt>
                <c:pt idx="148">
                  <c:v>0.62048192771084332</c:v>
                </c:pt>
                <c:pt idx="149">
                  <c:v>0.90361445783132543</c:v>
                </c:pt>
                <c:pt idx="150">
                  <c:v>0.95180722891566261</c:v>
                </c:pt>
                <c:pt idx="151">
                  <c:v>0.61445783132530118</c:v>
                </c:pt>
                <c:pt idx="152">
                  <c:v>0.99104991394148012</c:v>
                </c:pt>
                <c:pt idx="153">
                  <c:v>1</c:v>
                </c:pt>
                <c:pt idx="154">
                  <c:v>1</c:v>
                </c:pt>
                <c:pt idx="155">
                  <c:v>0.81712062256809348</c:v>
                </c:pt>
                <c:pt idx="156">
                  <c:v>0.54061284046692615</c:v>
                </c:pt>
                <c:pt idx="157">
                  <c:v>0.55325875486381326</c:v>
                </c:pt>
                <c:pt idx="158">
                  <c:v>0.56177042801556432</c:v>
                </c:pt>
                <c:pt idx="159">
                  <c:v>0.45549610894941639</c:v>
                </c:pt>
                <c:pt idx="160">
                  <c:v>0.3915369649805448</c:v>
                </c:pt>
                <c:pt idx="161">
                  <c:v>1</c:v>
                </c:pt>
                <c:pt idx="162">
                  <c:v>1</c:v>
                </c:pt>
                <c:pt idx="163">
                  <c:v>0.61270653029110933</c:v>
                </c:pt>
                <c:pt idx="164">
                  <c:v>0.75039339103068448</c:v>
                </c:pt>
                <c:pt idx="165">
                  <c:v>0.58516915814319426</c:v>
                </c:pt>
                <c:pt idx="166">
                  <c:v>0.80546813532651451</c:v>
                </c:pt>
                <c:pt idx="167">
                  <c:v>0.50255704169944926</c:v>
                </c:pt>
                <c:pt idx="168">
                  <c:v>0.49567269866247043</c:v>
                </c:pt>
                <c:pt idx="169">
                  <c:v>1</c:v>
                </c:pt>
                <c:pt idx="170">
                  <c:v>1</c:v>
                </c:pt>
                <c:pt idx="171">
                  <c:v>0.87754798393096267</c:v>
                </c:pt>
                <c:pt idx="172">
                  <c:v>0.98169915191191803</c:v>
                </c:pt>
                <c:pt idx="173">
                  <c:v>0.85403957744383296</c:v>
                </c:pt>
                <c:pt idx="174">
                  <c:v>0.54947180479095381</c:v>
                </c:pt>
                <c:pt idx="175">
                  <c:v>0.72132123195952991</c:v>
                </c:pt>
                <c:pt idx="176">
                  <c:v>0.52075583990477614</c:v>
                </c:pt>
                <c:pt idx="177">
                  <c:v>1</c:v>
                </c:pt>
                <c:pt idx="178">
                  <c:v>0.82642381405464194</c:v>
                </c:pt>
                <c:pt idx="179">
                  <c:v>1</c:v>
                </c:pt>
                <c:pt idx="180">
                  <c:v>0.89714285714285713</c:v>
                </c:pt>
                <c:pt idx="181">
                  <c:v>0.86857142857142866</c:v>
                </c:pt>
                <c:pt idx="182">
                  <c:v>0.91619047619047622</c:v>
                </c:pt>
                <c:pt idx="183">
                  <c:v>0.94285714285714273</c:v>
                </c:pt>
                <c:pt idx="184">
                  <c:v>0.69599999999999995</c:v>
                </c:pt>
                <c:pt idx="185">
                  <c:v>0.77619047619047621</c:v>
                </c:pt>
                <c:pt idx="186">
                  <c:v>0.79695238095238108</c:v>
                </c:pt>
                <c:pt idx="187">
                  <c:v>1</c:v>
                </c:pt>
                <c:pt idx="188">
                  <c:v>0.85237154150197625</c:v>
                </c:pt>
                <c:pt idx="189">
                  <c:v>0.84822134387351777</c:v>
                </c:pt>
                <c:pt idx="190">
                  <c:v>0.70810276679841888</c:v>
                </c:pt>
                <c:pt idx="191">
                  <c:v>0.17707509881422928</c:v>
                </c:pt>
                <c:pt idx="192">
                  <c:v>1</c:v>
                </c:pt>
                <c:pt idx="193">
                  <c:v>0.98059964726631388</c:v>
                </c:pt>
                <c:pt idx="194">
                  <c:v>0.95370370370370372</c:v>
                </c:pt>
                <c:pt idx="195">
                  <c:v>0.91049382716049376</c:v>
                </c:pt>
                <c:pt idx="196">
                  <c:v>0.91887125220458554</c:v>
                </c:pt>
                <c:pt idx="197">
                  <c:v>0.94223985890652562</c:v>
                </c:pt>
                <c:pt idx="198">
                  <c:v>0.88183421516754867</c:v>
                </c:pt>
                <c:pt idx="199">
                  <c:v>0.91887125220458554</c:v>
                </c:pt>
                <c:pt idx="200">
                  <c:v>0.84744268077601403</c:v>
                </c:pt>
                <c:pt idx="201">
                  <c:v>0.80864197530864201</c:v>
                </c:pt>
                <c:pt idx="202">
                  <c:v>1</c:v>
                </c:pt>
                <c:pt idx="203">
                  <c:v>0.95454545454545459</c:v>
                </c:pt>
                <c:pt idx="204">
                  <c:v>0.90909090909090906</c:v>
                </c:pt>
                <c:pt idx="205">
                  <c:v>0.89558441558441548</c:v>
                </c:pt>
                <c:pt idx="206">
                  <c:v>0.91012987012987012</c:v>
                </c:pt>
                <c:pt idx="207">
                  <c:v>0.93194805194805197</c:v>
                </c:pt>
                <c:pt idx="208">
                  <c:v>0.85922077922077922</c:v>
                </c:pt>
                <c:pt idx="209">
                  <c:v>0.89324675324675329</c:v>
                </c:pt>
                <c:pt idx="210">
                  <c:v>0.89558441558441548</c:v>
                </c:pt>
                <c:pt idx="211">
                  <c:v>0.83454545454545448</c:v>
                </c:pt>
                <c:pt idx="212">
                  <c:v>1</c:v>
                </c:pt>
                <c:pt idx="213">
                  <c:v>0.70494652406417102</c:v>
                </c:pt>
                <c:pt idx="214">
                  <c:v>1</c:v>
                </c:pt>
                <c:pt idx="215">
                  <c:v>1</c:v>
                </c:pt>
                <c:pt idx="216">
                  <c:v>1</c:v>
                </c:pt>
                <c:pt idx="217">
                  <c:v>1</c:v>
                </c:pt>
                <c:pt idx="218">
                  <c:v>1</c:v>
                </c:pt>
                <c:pt idx="219">
                  <c:v>1</c:v>
                </c:pt>
                <c:pt idx="220">
                  <c:v>1</c:v>
                </c:pt>
                <c:pt idx="221">
                  <c:v>1</c:v>
                </c:pt>
                <c:pt idx="222">
                  <c:v>0.94210526315789467</c:v>
                </c:pt>
                <c:pt idx="223">
                  <c:v>0.82608695652173902</c:v>
                </c:pt>
                <c:pt idx="224">
                  <c:v>1</c:v>
                </c:pt>
                <c:pt idx="225">
                  <c:v>0.7857142857142857</c:v>
                </c:pt>
                <c:pt idx="226">
                  <c:v>0.78947368421052633</c:v>
                </c:pt>
                <c:pt idx="227">
                  <c:v>1</c:v>
                </c:pt>
                <c:pt idx="228">
                  <c:v>1.05</c:v>
                </c:pt>
                <c:pt idx="229">
                  <c:v>0.875</c:v>
                </c:pt>
                <c:pt idx="230">
                  <c:v>0.52653061224489794</c:v>
                </c:pt>
                <c:pt idx="231">
                  <c:v>0.5714285714285714</c:v>
                </c:pt>
                <c:pt idx="232">
                  <c:v>0.66666666666666652</c:v>
                </c:pt>
                <c:pt idx="233">
                  <c:v>0.95652173913043481</c:v>
                </c:pt>
                <c:pt idx="234">
                  <c:v>0.63157894736842102</c:v>
                </c:pt>
                <c:pt idx="235">
                  <c:v>0.75</c:v>
                </c:pt>
                <c:pt idx="236">
                  <c:v>0.90476190476190477</c:v>
                </c:pt>
                <c:pt idx="237">
                  <c:v>0.58181818181818179</c:v>
                </c:pt>
                <c:pt idx="238">
                  <c:v>1</c:v>
                </c:pt>
                <c:pt idx="239">
                  <c:v>1</c:v>
                </c:pt>
                <c:pt idx="240">
                  <c:v>1</c:v>
                </c:pt>
                <c:pt idx="241">
                  <c:v>1</c:v>
                </c:pt>
                <c:pt idx="242">
                  <c:v>1</c:v>
                </c:pt>
                <c:pt idx="243">
                  <c:v>1</c:v>
                </c:pt>
                <c:pt idx="244">
                  <c:v>1.2352941176470589</c:v>
                </c:pt>
                <c:pt idx="245">
                  <c:v>1</c:v>
                </c:pt>
                <c:pt idx="246">
                  <c:v>0.73333333333333328</c:v>
                </c:pt>
                <c:pt idx="247">
                  <c:v>0.8666666666666667</c:v>
                </c:pt>
                <c:pt idx="248">
                  <c:v>0.80352941176470594</c:v>
                </c:pt>
                <c:pt idx="249">
                  <c:v>0.7777777777777779</c:v>
                </c:pt>
                <c:pt idx="250">
                  <c:v>0.73333333333333328</c:v>
                </c:pt>
                <c:pt idx="251">
                  <c:v>0.81437908496732025</c:v>
                </c:pt>
                <c:pt idx="252">
                  <c:v>0.73294117647058821</c:v>
                </c:pt>
                <c:pt idx="253">
                  <c:v>0.70866666666666656</c:v>
                </c:pt>
                <c:pt idx="254">
                  <c:v>1.1926605504587156</c:v>
                </c:pt>
                <c:pt idx="255">
                  <c:v>0.5905555555555555</c:v>
                </c:pt>
                <c:pt idx="256">
                  <c:v>0.52764705882352936</c:v>
                </c:pt>
                <c:pt idx="257">
                  <c:v>0.66666666666666652</c:v>
                </c:pt>
                <c:pt idx="258">
                  <c:v>0.5</c:v>
                </c:pt>
                <c:pt idx="259">
                  <c:v>0.66666666666666652</c:v>
                </c:pt>
                <c:pt idx="260">
                  <c:v>0.62529411764705878</c:v>
                </c:pt>
                <c:pt idx="261">
                  <c:v>0.58823529411764697</c:v>
                </c:pt>
                <c:pt idx="262">
                  <c:v>1.0006270054955189</c:v>
                </c:pt>
                <c:pt idx="263">
                  <c:v>0.99937299450448125</c:v>
                </c:pt>
                <c:pt idx="264">
                  <c:v>0.81459078670748364</c:v>
                </c:pt>
                <c:pt idx="265">
                  <c:v>0.59329472946557016</c:v>
                </c:pt>
                <c:pt idx="266">
                  <c:v>1</c:v>
                </c:pt>
                <c:pt idx="267">
                  <c:v>0.96635026509321009</c:v>
                </c:pt>
                <c:pt idx="268">
                  <c:v>0.89161108260646482</c:v>
                </c:pt>
                <c:pt idx="269">
                  <c:v>0.82054899948691629</c:v>
                </c:pt>
                <c:pt idx="270">
                  <c:v>0.73272618436805192</c:v>
                </c:pt>
                <c:pt idx="271">
                  <c:v>1</c:v>
                </c:pt>
                <c:pt idx="272">
                  <c:v>0.7614628590711604</c:v>
                </c:pt>
                <c:pt idx="273">
                  <c:v>1</c:v>
                </c:pt>
                <c:pt idx="274">
                  <c:v>0.74656409775317778</c:v>
                </c:pt>
                <c:pt idx="275">
                  <c:v>1</c:v>
                </c:pt>
                <c:pt idx="276">
                  <c:v>0.83532958526847556</c:v>
                </c:pt>
                <c:pt idx="277">
                  <c:v>1</c:v>
                </c:pt>
                <c:pt idx="278">
                  <c:v>0.8954142269117048</c:v>
                </c:pt>
                <c:pt idx="279">
                  <c:v>0.82033741086439771</c:v>
                </c:pt>
                <c:pt idx="280">
                  <c:v>0.71580961215142902</c:v>
                </c:pt>
                <c:pt idx="281">
                  <c:v>0.62734071540379144</c:v>
                </c:pt>
                <c:pt idx="282">
                  <c:v>1</c:v>
                </c:pt>
                <c:pt idx="283">
                  <c:v>0.7549974632166413</c:v>
                </c:pt>
                <c:pt idx="284">
                  <c:v>1</c:v>
                </c:pt>
                <c:pt idx="285">
                  <c:v>0.72925231243576571</c:v>
                </c:pt>
                <c:pt idx="286">
                  <c:v>1</c:v>
                </c:pt>
                <c:pt idx="287">
                  <c:v>0.78985960833407853</c:v>
                </c:pt>
                <c:pt idx="288">
                  <c:v>1</c:v>
                </c:pt>
                <c:pt idx="289">
                  <c:v>0.7642276422764227</c:v>
                </c:pt>
                <c:pt idx="290">
                  <c:v>1.0361884925800573</c:v>
                </c:pt>
                <c:pt idx="291">
                  <c:v>0.9638115074199427</c:v>
                </c:pt>
                <c:pt idx="292">
                  <c:v>0.89026612734234623</c:v>
                </c:pt>
                <c:pt idx="293">
                  <c:v>0.77502682863329564</c:v>
                </c:pt>
                <c:pt idx="294">
                  <c:v>1</c:v>
                </c:pt>
                <c:pt idx="295">
                  <c:v>0.608044164037855</c:v>
                </c:pt>
                <c:pt idx="296">
                  <c:v>1</c:v>
                </c:pt>
                <c:pt idx="297">
                  <c:v>0.87212276214833762</c:v>
                </c:pt>
                <c:pt idx="298">
                  <c:v>0.55242966751918166</c:v>
                </c:pt>
                <c:pt idx="299">
                  <c:v>1</c:v>
                </c:pt>
                <c:pt idx="300">
                  <c:v>0.98061257738677099</c:v>
                </c:pt>
                <c:pt idx="301">
                  <c:v>0.97067448680351898</c:v>
                </c:pt>
                <c:pt idx="302">
                  <c:v>0.97344411860540903</c:v>
                </c:pt>
                <c:pt idx="303">
                  <c:v>0.95487129358097111</c:v>
                </c:pt>
                <c:pt idx="304">
                  <c:v>1.0026067122841316</c:v>
                </c:pt>
                <c:pt idx="305">
                  <c:v>0.96415770609318996</c:v>
                </c:pt>
                <c:pt idx="306">
                  <c:v>0.92033235581622685</c:v>
                </c:pt>
                <c:pt idx="307">
                  <c:v>0.89182144020853693</c:v>
                </c:pt>
                <c:pt idx="308">
                  <c:v>0.94900619094167482</c:v>
                </c:pt>
                <c:pt idx="309">
                  <c:v>0.90909090909090917</c:v>
                </c:pt>
                <c:pt idx="310">
                  <c:v>0.83887259693711314</c:v>
                </c:pt>
                <c:pt idx="311">
                  <c:v>0.77419354838709675</c:v>
                </c:pt>
                <c:pt idx="312">
                  <c:v>0.97246660149885966</c:v>
                </c:pt>
                <c:pt idx="313">
                  <c:v>0.96089931573802534</c:v>
                </c:pt>
                <c:pt idx="314">
                  <c:v>0.96594982078853053</c:v>
                </c:pt>
                <c:pt idx="315">
                  <c:v>0.92929292929292928</c:v>
                </c:pt>
                <c:pt idx="316">
                  <c:v>0.94753991528185078</c:v>
                </c:pt>
                <c:pt idx="317">
                  <c:v>0.84278266536331059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DC9-45D7-8222-5B1191754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2498175"/>
        <c:axId val="682504415"/>
      </c:scatterChart>
      <c:valAx>
        <c:axId val="6824981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Mass Loss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2504415"/>
        <c:crosses val="autoZero"/>
        <c:crossBetween val="midCat"/>
      </c:valAx>
      <c:valAx>
        <c:axId val="6825044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R = MCORR/MUNCORR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24981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552450</xdr:colOff>
      <xdr:row>6</xdr:row>
      <xdr:rowOff>9525</xdr:rowOff>
    </xdr:from>
    <xdr:to>
      <xdr:col>20</xdr:col>
      <xdr:colOff>19050</xdr:colOff>
      <xdr:row>24</xdr:row>
      <xdr:rowOff>57150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514349</xdr:colOff>
      <xdr:row>28</xdr:row>
      <xdr:rowOff>85725</xdr:rowOff>
    </xdr:from>
    <xdr:to>
      <xdr:col>18</xdr:col>
      <xdr:colOff>428624</xdr:colOff>
      <xdr:row>46</xdr:row>
      <xdr:rowOff>171450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1323975</xdr:colOff>
      <xdr:row>54</xdr:row>
      <xdr:rowOff>0</xdr:rowOff>
    </xdr:from>
    <xdr:to>
      <xdr:col>18</xdr:col>
      <xdr:colOff>228600</xdr:colOff>
      <xdr:row>75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piral Column Properties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409"/>
  <sheetViews>
    <sheetView tabSelected="1" zoomScale="70" zoomScaleNormal="70" workbookViewId="0">
      <pane xSplit="2" ySplit="1" topLeftCell="S2" activePane="bottomRight" state="frozen"/>
      <selection pane="topRight" activeCell="C1" sqref="C1"/>
      <selection pane="bottomLeft" activeCell="A2" sqref="A2"/>
      <selection pane="bottomRight" activeCell="AD21" sqref="AD21"/>
    </sheetView>
  </sheetViews>
  <sheetFormatPr defaultRowHeight="15" x14ac:dyDescent="0.25"/>
  <cols>
    <col min="1" max="1" width="6" style="3" customWidth="1"/>
    <col min="2" max="2" width="53.140625" style="29" customWidth="1"/>
    <col min="3" max="3" width="62" style="3" customWidth="1"/>
    <col min="4" max="6" width="14.85546875" style="98" customWidth="1"/>
    <col min="7" max="7" width="15.28515625" style="98" bestFit="1" customWidth="1"/>
    <col min="8" max="8" width="15.28515625" style="98" customWidth="1"/>
    <col min="9" max="9" width="14.42578125" style="98" bestFit="1" customWidth="1"/>
    <col min="10" max="12" width="14" style="98" customWidth="1"/>
    <col min="13" max="14" width="19.42578125" style="102" customWidth="1"/>
    <col min="15" max="15" width="18.5703125" style="102" customWidth="1"/>
    <col min="16" max="16" width="17.140625" style="55" customWidth="1"/>
    <col min="17" max="17" width="11.28515625" style="92" customWidth="1"/>
    <col min="18" max="18" width="15" style="98" customWidth="1"/>
    <col min="19" max="19" width="13.5703125" style="55" customWidth="1"/>
    <col min="20" max="20" width="13.5703125" style="87" customWidth="1"/>
    <col min="21" max="21" width="12.5703125" style="80" bestFit="1" customWidth="1"/>
    <col min="22" max="22" width="16.5703125" style="86" customWidth="1"/>
    <col min="23" max="23" width="16.5703125" style="71" customWidth="1"/>
    <col min="24" max="24" width="10.7109375" style="87" customWidth="1"/>
    <col min="25" max="25" width="12.42578125" style="80" customWidth="1"/>
    <col min="26" max="26" width="11.42578125" style="55" customWidth="1"/>
    <col min="27" max="27" width="10.140625" style="74" customWidth="1"/>
    <col min="28" max="28" width="13.85546875" style="55" customWidth="1"/>
    <col min="29" max="30" width="13.140625" style="55" customWidth="1"/>
    <col min="31" max="31" width="13.85546875" style="88" customWidth="1"/>
    <col min="32" max="32" width="13.85546875" style="89" customWidth="1"/>
    <col min="33" max="33" width="13.85546875" style="54" customWidth="1"/>
    <col min="34" max="34" width="12.42578125" style="54" customWidth="1"/>
    <col min="35" max="35" width="15.85546875" style="90" customWidth="1"/>
    <col min="36" max="36" width="15.85546875" style="54" customWidth="1"/>
    <col min="37" max="38" width="16.85546875" style="54" customWidth="1"/>
    <col min="39" max="39" width="15.28515625" style="88" customWidth="1"/>
    <col min="40" max="40" width="15.85546875" style="54" customWidth="1"/>
    <col min="41" max="41" width="75.28515625" style="27" customWidth="1"/>
  </cols>
  <sheetData>
    <row r="1" spans="1:46" s="1" customFormat="1" ht="63" x14ac:dyDescent="0.25">
      <c r="A1" s="2" t="s">
        <v>0</v>
      </c>
      <c r="B1" s="37" t="s">
        <v>136</v>
      </c>
      <c r="C1" s="2" t="s">
        <v>1</v>
      </c>
      <c r="D1" s="91" t="s">
        <v>80</v>
      </c>
      <c r="E1" s="91" t="s">
        <v>138</v>
      </c>
      <c r="F1" s="91" t="s">
        <v>590</v>
      </c>
      <c r="G1" s="91" t="s">
        <v>137</v>
      </c>
      <c r="H1" s="91" t="s">
        <v>713</v>
      </c>
      <c r="I1" s="91" t="s">
        <v>145</v>
      </c>
      <c r="J1" s="91" t="s">
        <v>81</v>
      </c>
      <c r="K1" s="91" t="s">
        <v>715</v>
      </c>
      <c r="L1" s="91" t="s">
        <v>1250</v>
      </c>
      <c r="M1" s="101" t="s">
        <v>8</v>
      </c>
      <c r="N1" s="101" t="s">
        <v>9</v>
      </c>
      <c r="O1" s="101" t="s">
        <v>149</v>
      </c>
      <c r="P1" s="32" t="s">
        <v>3</v>
      </c>
      <c r="Q1" s="66" t="s">
        <v>1286</v>
      </c>
      <c r="R1" s="91" t="s">
        <v>1287</v>
      </c>
      <c r="S1" s="32" t="s">
        <v>1574</v>
      </c>
      <c r="T1" s="38" t="s">
        <v>1077</v>
      </c>
      <c r="U1" s="67" t="s">
        <v>58</v>
      </c>
      <c r="V1" s="68" t="s">
        <v>1241</v>
      </c>
      <c r="W1" s="61" t="s">
        <v>712</v>
      </c>
      <c r="X1" s="38" t="s">
        <v>142</v>
      </c>
      <c r="Y1" s="36" t="s">
        <v>151</v>
      </c>
      <c r="Z1" s="32" t="s">
        <v>143</v>
      </c>
      <c r="AA1" s="33" t="s">
        <v>1239</v>
      </c>
      <c r="AB1" s="34" t="s">
        <v>1575</v>
      </c>
      <c r="AC1" s="34" t="s">
        <v>321</v>
      </c>
      <c r="AD1" s="35" t="s">
        <v>1577</v>
      </c>
      <c r="AE1" s="35" t="s">
        <v>1288</v>
      </c>
      <c r="AF1" s="63" t="s">
        <v>152</v>
      </c>
      <c r="AG1" s="32" t="s">
        <v>203</v>
      </c>
      <c r="AH1" s="152" t="s">
        <v>144</v>
      </c>
      <c r="AI1" s="33" t="s">
        <v>1240</v>
      </c>
      <c r="AJ1" s="34" t="s">
        <v>1576</v>
      </c>
      <c r="AK1" s="34" t="s">
        <v>317</v>
      </c>
      <c r="AL1" s="35" t="s">
        <v>1578</v>
      </c>
      <c r="AM1" s="35" t="s">
        <v>1289</v>
      </c>
      <c r="AN1" s="32" t="s">
        <v>82</v>
      </c>
      <c r="AO1" s="26" t="s">
        <v>5</v>
      </c>
      <c r="AT1" s="4"/>
    </row>
    <row r="2" spans="1:46" s="1" customFormat="1" x14ac:dyDescent="0.25">
      <c r="A2" s="30">
        <v>1</v>
      </c>
      <c r="B2" s="107" t="s">
        <v>977</v>
      </c>
      <c r="C2" s="30" t="s">
        <v>7</v>
      </c>
      <c r="D2" s="48" t="s">
        <v>318</v>
      </c>
      <c r="E2" s="48" t="s">
        <v>148</v>
      </c>
      <c r="F2" s="48" t="s">
        <v>139</v>
      </c>
      <c r="G2" s="48" t="s">
        <v>6</v>
      </c>
      <c r="H2" s="48" t="s">
        <v>20</v>
      </c>
      <c r="I2" s="103"/>
      <c r="J2" s="48">
        <v>8</v>
      </c>
      <c r="K2" s="103"/>
      <c r="L2" s="103"/>
      <c r="M2" s="105" t="s">
        <v>2</v>
      </c>
      <c r="N2" s="105" t="s">
        <v>2</v>
      </c>
      <c r="O2" s="105" t="s">
        <v>4</v>
      </c>
      <c r="P2" s="81">
        <v>0</v>
      </c>
      <c r="Q2" s="95">
        <v>0</v>
      </c>
      <c r="R2" s="48">
        <v>0</v>
      </c>
      <c r="S2" s="133">
        <v>0</v>
      </c>
      <c r="T2" s="134">
        <v>0</v>
      </c>
      <c r="U2" s="93">
        <f t="shared" ref="U2:U65" si="0">S2/100*J2/4</f>
        <v>0</v>
      </c>
      <c r="V2" s="69">
        <v>200</v>
      </c>
      <c r="W2" s="135">
        <f t="shared" ref="W2:W65" si="1">(J2-J2*(1-SQRT(1-S2*0.01)))^2*(PI()/4)</f>
        <v>50.26548245743669</v>
      </c>
      <c r="X2" s="136"/>
      <c r="Y2" s="76"/>
      <c r="Z2" s="47">
        <f t="shared" ref="Z2:Z33" si="2">AC2*(W2*10^-3)</f>
        <v>27.8712047129995</v>
      </c>
      <c r="AA2" s="77"/>
      <c r="AB2" s="47">
        <f t="shared" ref="AB2:AB33" si="3">Z2/((J2^2*PI()/4)*10^-3)</f>
        <v>554.48</v>
      </c>
      <c r="AC2" s="47">
        <v>554.48</v>
      </c>
      <c r="AD2" s="56">
        <f>AB2/AB2*100</f>
        <v>100</v>
      </c>
      <c r="AE2" s="56">
        <f>AC2/AC2*100</f>
        <v>100</v>
      </c>
      <c r="AF2" s="64"/>
      <c r="AG2" s="52"/>
      <c r="AH2" s="47">
        <f t="shared" ref="AH2:AH33" si="4">AK2*(W2*10^-3)</f>
        <v>36.785788026825898</v>
      </c>
      <c r="AI2" s="53"/>
      <c r="AJ2" s="47">
        <f t="shared" ref="AJ2:AJ33" si="5">AH2/((J2^2*PI()/4)*10^-3)</f>
        <v>731.83</v>
      </c>
      <c r="AK2" s="45">
        <v>731.83</v>
      </c>
      <c r="AL2" s="56">
        <f>AJ2/AJ2*100</f>
        <v>100</v>
      </c>
      <c r="AM2" s="56">
        <f>AK2/AK2*100</f>
        <v>100</v>
      </c>
      <c r="AN2" s="52"/>
      <c r="AO2" s="137" t="s">
        <v>1032</v>
      </c>
      <c r="AT2" s="4"/>
    </row>
    <row r="3" spans="1:46" s="1" customFormat="1" x14ac:dyDescent="0.25">
      <c r="A3" s="30">
        <v>2</v>
      </c>
      <c r="B3" s="107" t="s">
        <v>978</v>
      </c>
      <c r="C3" s="48" t="s">
        <v>979</v>
      </c>
      <c r="D3" s="48" t="s">
        <v>318</v>
      </c>
      <c r="E3" s="48" t="s">
        <v>148</v>
      </c>
      <c r="F3" s="48" t="s">
        <v>139</v>
      </c>
      <c r="G3" s="48" t="s">
        <v>6</v>
      </c>
      <c r="H3" s="48" t="s">
        <v>20</v>
      </c>
      <c r="I3" s="103"/>
      <c r="J3" s="48">
        <v>8</v>
      </c>
      <c r="K3" s="103"/>
      <c r="L3" s="103"/>
      <c r="M3" s="105" t="s">
        <v>141</v>
      </c>
      <c r="N3" s="105" t="s">
        <v>1252</v>
      </c>
      <c r="O3" s="105" t="s">
        <v>150</v>
      </c>
      <c r="P3" s="81">
        <f>(J3*(1-SQRT(1-S3*0.01)))/(2*0.0115*Q3/365)</f>
        <v>0.90768842511721148</v>
      </c>
      <c r="Q3" s="95">
        <f>2*30.5</f>
        <v>61</v>
      </c>
      <c r="R3" s="48">
        <v>3.5</v>
      </c>
      <c r="S3" s="133">
        <v>8.7206106870228992E-2</v>
      </c>
      <c r="T3" s="134">
        <v>500</v>
      </c>
      <c r="U3" s="93">
        <f t="shared" si="0"/>
        <v>1.7441221374045798E-3</v>
      </c>
      <c r="V3" s="69">
        <v>200</v>
      </c>
      <c r="W3" s="135">
        <f t="shared" si="1"/>
        <v>50.221647887086029</v>
      </c>
      <c r="X3" s="136"/>
      <c r="Y3" s="76"/>
      <c r="Z3" s="47">
        <f t="shared" si="2"/>
        <v>28.200459721556548</v>
      </c>
      <c r="AA3" s="77"/>
      <c r="AB3" s="47">
        <f t="shared" si="3"/>
        <v>561.03032026870233</v>
      </c>
      <c r="AC3" s="47">
        <v>561.52</v>
      </c>
      <c r="AD3" s="56">
        <f>AB3/AB2*100</f>
        <v>101.18134473176713</v>
      </c>
      <c r="AE3" s="56">
        <f>AC3/AC2*100</f>
        <v>101.26965805800027</v>
      </c>
      <c r="AF3" s="64"/>
      <c r="AG3" s="52"/>
      <c r="AH3" s="47">
        <f t="shared" si="4"/>
        <v>36.924964392501131</v>
      </c>
      <c r="AI3" s="53"/>
      <c r="AJ3" s="47">
        <f t="shared" si="5"/>
        <v>734.59882581984743</v>
      </c>
      <c r="AK3" s="45">
        <v>735.24</v>
      </c>
      <c r="AL3" s="56">
        <f>AJ3/AJ2*100</f>
        <v>100.37834275990973</v>
      </c>
      <c r="AM3" s="56">
        <f>AK3/AK2*100</f>
        <v>100.46595520817677</v>
      </c>
      <c r="AN3" s="52"/>
      <c r="AO3" s="137" t="s">
        <v>1032</v>
      </c>
      <c r="AT3" s="4"/>
    </row>
    <row r="4" spans="1:46" s="1" customFormat="1" x14ac:dyDescent="0.25">
      <c r="A4" s="30">
        <v>3</v>
      </c>
      <c r="B4" s="107" t="s">
        <v>980</v>
      </c>
      <c r="C4" s="48" t="s">
        <v>979</v>
      </c>
      <c r="D4" s="48" t="s">
        <v>318</v>
      </c>
      <c r="E4" s="48" t="s">
        <v>148</v>
      </c>
      <c r="F4" s="48" t="s">
        <v>139</v>
      </c>
      <c r="G4" s="48" t="s">
        <v>6</v>
      </c>
      <c r="H4" s="48" t="s">
        <v>20</v>
      </c>
      <c r="I4" s="103"/>
      <c r="J4" s="48">
        <v>8</v>
      </c>
      <c r="K4" s="103"/>
      <c r="L4" s="103"/>
      <c r="M4" s="105" t="s">
        <v>141</v>
      </c>
      <c r="N4" s="105" t="s">
        <v>1252</v>
      </c>
      <c r="O4" s="105" t="s">
        <v>150</v>
      </c>
      <c r="P4" s="81">
        <f t="shared" ref="P4:P55" si="6">(J4*(1-SQRT(1-S4*0.01)))/(2*0.0115*Q4/365)</f>
        <v>0.48054709779861154</v>
      </c>
      <c r="Q4" s="95">
        <f>4*30.5</f>
        <v>122</v>
      </c>
      <c r="R4" s="48">
        <v>3.5</v>
      </c>
      <c r="S4" s="81">
        <v>9.2335877862595422E-2</v>
      </c>
      <c r="T4" s="134">
        <v>500</v>
      </c>
      <c r="U4" s="93">
        <f t="shared" si="0"/>
        <v>1.8467175572519084E-3</v>
      </c>
      <c r="V4" s="69">
        <v>200</v>
      </c>
      <c r="W4" s="135">
        <f t="shared" si="1"/>
        <v>50.219069382947751</v>
      </c>
      <c r="X4" s="136"/>
      <c r="Y4" s="76"/>
      <c r="Z4" s="47">
        <f t="shared" si="2"/>
        <v>28.207046891014091</v>
      </c>
      <c r="AA4" s="77"/>
      <c r="AB4" s="47">
        <f t="shared" si="3"/>
        <v>561.16136784122136</v>
      </c>
      <c r="AC4" s="50">
        <v>561.67999999999995</v>
      </c>
      <c r="AD4" s="56">
        <f>AB4/AB2*100</f>
        <v>101.20497905086232</v>
      </c>
      <c r="AE4" s="56">
        <f>AC4/AC2*100</f>
        <v>101.29851392295484</v>
      </c>
      <c r="AF4" s="64"/>
      <c r="AG4" s="52"/>
      <c r="AH4" s="47">
        <f t="shared" si="4"/>
        <v>37.141521524934333</v>
      </c>
      <c r="AI4" s="53"/>
      <c r="AJ4" s="47">
        <f t="shared" si="5"/>
        <v>738.90709308091618</v>
      </c>
      <c r="AK4" s="45">
        <v>739.59</v>
      </c>
      <c r="AL4" s="56">
        <f>AJ4/AJ2*100</f>
        <v>100.96704058058785</v>
      </c>
      <c r="AM4" s="56">
        <f>AK4/AK2*100</f>
        <v>101.06035554705328</v>
      </c>
      <c r="AN4" s="52"/>
      <c r="AO4" s="137" t="s">
        <v>1032</v>
      </c>
      <c r="AT4" s="4"/>
    </row>
    <row r="5" spans="1:46" s="1" customFormat="1" x14ac:dyDescent="0.25">
      <c r="A5" s="30">
        <v>4</v>
      </c>
      <c r="B5" s="107" t="s">
        <v>981</v>
      </c>
      <c r="C5" s="48" t="s">
        <v>979</v>
      </c>
      <c r="D5" s="48" t="s">
        <v>318</v>
      </c>
      <c r="E5" s="48" t="s">
        <v>148</v>
      </c>
      <c r="F5" s="48" t="s">
        <v>139</v>
      </c>
      <c r="G5" s="48" t="s">
        <v>6</v>
      </c>
      <c r="H5" s="48" t="s">
        <v>20</v>
      </c>
      <c r="I5" s="103"/>
      <c r="J5" s="48">
        <v>8</v>
      </c>
      <c r="K5" s="103"/>
      <c r="L5" s="103"/>
      <c r="M5" s="105" t="s">
        <v>141</v>
      </c>
      <c r="N5" s="105" t="s">
        <v>1252</v>
      </c>
      <c r="O5" s="105" t="s">
        <v>150</v>
      </c>
      <c r="P5" s="81">
        <f t="shared" si="6"/>
        <v>0.84357819078724294</v>
      </c>
      <c r="Q5" s="95">
        <f>365/2</f>
        <v>182.5</v>
      </c>
      <c r="R5" s="48">
        <v>3.5</v>
      </c>
      <c r="S5" s="81">
        <v>0.24238167938931293</v>
      </c>
      <c r="T5" s="134">
        <v>500</v>
      </c>
      <c r="U5" s="93">
        <f t="shared" si="0"/>
        <v>4.8476335877862585E-3</v>
      </c>
      <c r="V5" s="69">
        <v>200</v>
      </c>
      <c r="W5" s="135">
        <f t="shared" si="1"/>
        <v>50.143648136903209</v>
      </c>
      <c r="X5" s="136"/>
      <c r="Y5" s="76"/>
      <c r="Z5" s="47">
        <f t="shared" si="2"/>
        <v>28.574357890814294</v>
      </c>
      <c r="AA5" s="77"/>
      <c r="AB5" s="47">
        <f t="shared" si="3"/>
        <v>568.4687879999999</v>
      </c>
      <c r="AC5" s="50">
        <v>569.85</v>
      </c>
      <c r="AD5" s="56">
        <f>AB5/AB2*100</f>
        <v>102.52286610878659</v>
      </c>
      <c r="AE5" s="56">
        <f>AC5/AC2*100</f>
        <v>102.77196652719664</v>
      </c>
      <c r="AF5" s="64"/>
      <c r="AG5" s="52"/>
      <c r="AH5" s="47">
        <f t="shared" si="4"/>
        <v>37.750144063386216</v>
      </c>
      <c r="AI5" s="53"/>
      <c r="AJ5" s="47">
        <f t="shared" si="5"/>
        <v>751.01525376488541</v>
      </c>
      <c r="AK5" s="45">
        <v>752.84</v>
      </c>
      <c r="AL5" s="56">
        <f>AJ5/AJ2*100</f>
        <v>102.62154513546662</v>
      </c>
      <c r="AM5" s="56">
        <f>AK5/AK2*100</f>
        <v>102.87088531489555</v>
      </c>
      <c r="AN5" s="52"/>
      <c r="AO5" s="137" t="s">
        <v>1032</v>
      </c>
      <c r="AT5" s="4"/>
    </row>
    <row r="6" spans="1:46" s="1" customFormat="1" x14ac:dyDescent="0.25">
      <c r="A6" s="30">
        <v>5</v>
      </c>
      <c r="B6" s="107" t="s">
        <v>982</v>
      </c>
      <c r="C6" s="48" t="s">
        <v>979</v>
      </c>
      <c r="D6" s="48" t="s">
        <v>318</v>
      </c>
      <c r="E6" s="48" t="s">
        <v>148</v>
      </c>
      <c r="F6" s="48" t="s">
        <v>139</v>
      </c>
      <c r="G6" s="48" t="s">
        <v>6</v>
      </c>
      <c r="H6" s="48" t="s">
        <v>20</v>
      </c>
      <c r="I6" s="103"/>
      <c r="J6" s="48">
        <v>8</v>
      </c>
      <c r="K6" s="103"/>
      <c r="L6" s="103"/>
      <c r="M6" s="105" t="s">
        <v>141</v>
      </c>
      <c r="N6" s="105" t="s">
        <v>1252</v>
      </c>
      <c r="O6" s="105" t="s">
        <v>150</v>
      </c>
      <c r="P6" s="81">
        <f t="shared" si="6"/>
        <v>0.64097633438066381</v>
      </c>
      <c r="Q6" s="95">
        <f>8*30.5</f>
        <v>244</v>
      </c>
      <c r="R6" s="48">
        <v>3.5</v>
      </c>
      <c r="S6" s="81">
        <v>0.24622900763358774</v>
      </c>
      <c r="T6" s="134">
        <v>500</v>
      </c>
      <c r="U6" s="93">
        <f t="shared" si="0"/>
        <v>4.924580152671755E-3</v>
      </c>
      <c r="V6" s="69">
        <v>200</v>
      </c>
      <c r="W6" s="135">
        <f t="shared" si="1"/>
        <v>50.141714258799503</v>
      </c>
      <c r="X6" s="136"/>
      <c r="Y6" s="76"/>
      <c r="Z6" s="47">
        <f t="shared" si="2"/>
        <v>28.708137081733067</v>
      </c>
      <c r="AA6" s="77"/>
      <c r="AB6" s="47">
        <f t="shared" si="3"/>
        <v>571.1302404396946</v>
      </c>
      <c r="AC6" s="50">
        <v>572.54</v>
      </c>
      <c r="AD6" s="56">
        <f>AB6/AB2*100</f>
        <v>103.00285680992904</v>
      </c>
      <c r="AE6" s="56">
        <f>AC6/AC2*100</f>
        <v>103.25710575674505</v>
      </c>
      <c r="AF6" s="64"/>
      <c r="AG6" s="52"/>
      <c r="AH6" s="47">
        <f t="shared" si="4"/>
        <v>37.823399316840231</v>
      </c>
      <c r="AI6" s="53"/>
      <c r="AJ6" s="47">
        <f t="shared" si="5"/>
        <v>752.47262072671742</v>
      </c>
      <c r="AK6" s="45">
        <v>754.33</v>
      </c>
      <c r="AL6" s="56">
        <f>AJ6/AJ2*100</f>
        <v>102.82068523109429</v>
      </c>
      <c r="AM6" s="56">
        <f>AK6/AK2*100</f>
        <v>103.07448451143024</v>
      </c>
      <c r="AN6" s="52"/>
      <c r="AO6" s="137" t="s">
        <v>1032</v>
      </c>
      <c r="AT6" s="4"/>
    </row>
    <row r="7" spans="1:46" s="1" customFormat="1" x14ac:dyDescent="0.25">
      <c r="A7" s="30">
        <v>6</v>
      </c>
      <c r="B7" s="107" t="s">
        <v>983</v>
      </c>
      <c r="C7" s="48" t="s">
        <v>979</v>
      </c>
      <c r="D7" s="48" t="s">
        <v>318</v>
      </c>
      <c r="E7" s="48" t="s">
        <v>148</v>
      </c>
      <c r="F7" s="48" t="s">
        <v>139</v>
      </c>
      <c r="G7" s="48" t="s">
        <v>6</v>
      </c>
      <c r="H7" s="48" t="s">
        <v>20</v>
      </c>
      <c r="I7" s="103"/>
      <c r="J7" s="48">
        <v>8</v>
      </c>
      <c r="K7" s="103"/>
      <c r="L7" s="103"/>
      <c r="M7" s="105" t="s">
        <v>141</v>
      </c>
      <c r="N7" s="105" t="s">
        <v>1252</v>
      </c>
      <c r="O7" s="105" t="s">
        <v>150</v>
      </c>
      <c r="P7" s="81">
        <f t="shared" si="6"/>
        <v>0.72662660995330608</v>
      </c>
      <c r="Q7" s="95">
        <f>10*30.5</f>
        <v>305</v>
      </c>
      <c r="R7" s="48">
        <v>3.5</v>
      </c>
      <c r="S7" s="81">
        <v>0.34882442748091597</v>
      </c>
      <c r="T7" s="134">
        <v>500</v>
      </c>
      <c r="U7" s="93">
        <f t="shared" si="0"/>
        <v>6.976488549618319E-3</v>
      </c>
      <c r="V7" s="69">
        <v>200</v>
      </c>
      <c r="W7" s="135">
        <f t="shared" si="1"/>
        <v>50.090144176034016</v>
      </c>
      <c r="X7" s="136"/>
      <c r="Y7" s="76"/>
      <c r="Z7" s="47">
        <f t="shared" si="2"/>
        <v>28.719184163329103</v>
      </c>
      <c r="AA7" s="77"/>
      <c r="AB7" s="47">
        <f t="shared" si="3"/>
        <v>571.35001514503813</v>
      </c>
      <c r="AC7" s="50">
        <v>573.35</v>
      </c>
      <c r="AD7" s="56">
        <f>AB7/AB2*100</f>
        <v>103.04249299254042</v>
      </c>
      <c r="AE7" s="56">
        <f>AC7/AC2*100</f>
        <v>103.40318857307749</v>
      </c>
      <c r="AF7" s="64"/>
      <c r="AG7" s="52"/>
      <c r="AH7" s="47">
        <f t="shared" si="4"/>
        <v>37.966826581108506</v>
      </c>
      <c r="AI7" s="53"/>
      <c r="AJ7" s="47">
        <f t="shared" si="5"/>
        <v>755.32601548702291</v>
      </c>
      <c r="AK7" s="45">
        <v>757.97</v>
      </c>
      <c r="AL7" s="56">
        <f>AJ7/AJ2*100</f>
        <v>103.21058380867454</v>
      </c>
      <c r="AM7" s="56">
        <f>AK7/AK2*100</f>
        <v>103.57186778350163</v>
      </c>
      <c r="AN7" s="52"/>
      <c r="AO7" s="137" t="s">
        <v>1032</v>
      </c>
      <c r="AT7" s="4"/>
    </row>
    <row r="8" spans="1:46" s="1" customFormat="1" x14ac:dyDescent="0.25">
      <c r="A8" s="30">
        <v>7</v>
      </c>
      <c r="B8" s="107" t="s">
        <v>984</v>
      </c>
      <c r="C8" s="48" t="s">
        <v>979</v>
      </c>
      <c r="D8" s="48" t="s">
        <v>318</v>
      </c>
      <c r="E8" s="48" t="s">
        <v>148</v>
      </c>
      <c r="F8" s="48" t="s">
        <v>139</v>
      </c>
      <c r="G8" s="48" t="s">
        <v>6</v>
      </c>
      <c r="H8" s="48" t="s">
        <v>20</v>
      </c>
      <c r="I8" s="103"/>
      <c r="J8" s="48">
        <v>8</v>
      </c>
      <c r="K8" s="103"/>
      <c r="L8" s="103"/>
      <c r="M8" s="105" t="s">
        <v>141</v>
      </c>
      <c r="N8" s="105" t="s">
        <v>1252</v>
      </c>
      <c r="O8" s="105" t="s">
        <v>150</v>
      </c>
      <c r="P8" s="81">
        <f t="shared" si="6"/>
        <v>0.67644934645901289</v>
      </c>
      <c r="Q8" s="95">
        <f>365</f>
        <v>365</v>
      </c>
      <c r="R8" s="48">
        <v>3.5</v>
      </c>
      <c r="S8" s="81">
        <v>0.38858015267175572</v>
      </c>
      <c r="T8" s="134">
        <v>500</v>
      </c>
      <c r="U8" s="93">
        <f t="shared" si="0"/>
        <v>7.7716030534351142E-3</v>
      </c>
      <c r="V8" s="69">
        <v>200</v>
      </c>
      <c r="W8" s="135">
        <f t="shared" si="1"/>
        <v>50.070160768962388</v>
      </c>
      <c r="X8" s="136"/>
      <c r="Y8" s="76"/>
      <c r="Z8" s="47">
        <f t="shared" si="2"/>
        <v>28.732761757269067</v>
      </c>
      <c r="AA8" s="77"/>
      <c r="AB8" s="47">
        <f t="shared" si="3"/>
        <v>571.62013279389316</v>
      </c>
      <c r="AC8" s="50">
        <v>573.85</v>
      </c>
      <c r="AD8" s="56">
        <f>AB8/AB2*100</f>
        <v>103.09120848252293</v>
      </c>
      <c r="AE8" s="56">
        <f>AC8/AC2*100</f>
        <v>103.49336315106046</v>
      </c>
      <c r="AF8" s="64"/>
      <c r="AG8" s="52"/>
      <c r="AH8" s="47">
        <f t="shared" si="4"/>
        <v>38.002250620427077</v>
      </c>
      <c r="AI8" s="53"/>
      <c r="AJ8" s="47">
        <f t="shared" si="5"/>
        <v>756.03075435725191</v>
      </c>
      <c r="AK8" s="45">
        <v>758.98</v>
      </c>
      <c r="AL8" s="56">
        <f>AJ8/AJ2*100</f>
        <v>103.30688197494662</v>
      </c>
      <c r="AM8" s="56">
        <f>AK8/AK2*100</f>
        <v>103.70987797712583</v>
      </c>
      <c r="AN8" s="52"/>
      <c r="AO8" s="137" t="s">
        <v>1032</v>
      </c>
      <c r="AT8" s="4"/>
    </row>
    <row r="9" spans="1:46" s="1" customFormat="1" x14ac:dyDescent="0.25">
      <c r="A9" s="30">
        <v>8</v>
      </c>
      <c r="B9" s="107" t="s">
        <v>985</v>
      </c>
      <c r="C9" s="48" t="s">
        <v>979</v>
      </c>
      <c r="D9" s="48" t="s">
        <v>318</v>
      </c>
      <c r="E9" s="48" t="s">
        <v>148</v>
      </c>
      <c r="F9" s="48" t="s">
        <v>139</v>
      </c>
      <c r="G9" s="48" t="s">
        <v>6</v>
      </c>
      <c r="H9" s="48" t="s">
        <v>20</v>
      </c>
      <c r="I9" s="103"/>
      <c r="J9" s="48">
        <v>8</v>
      </c>
      <c r="K9" s="103"/>
      <c r="L9" s="103"/>
      <c r="M9" s="105" t="s">
        <v>141</v>
      </c>
      <c r="N9" s="105" t="s">
        <v>1252</v>
      </c>
      <c r="O9" s="105" t="s">
        <v>150</v>
      </c>
      <c r="P9" s="81">
        <f t="shared" si="6"/>
        <v>0.60497364639994633</v>
      </c>
      <c r="Q9" s="95">
        <f>14*30.5</f>
        <v>427</v>
      </c>
      <c r="R9" s="48">
        <v>3.5</v>
      </c>
      <c r="S9" s="81">
        <v>0.40653435114503811</v>
      </c>
      <c r="T9" s="134">
        <v>500</v>
      </c>
      <c r="U9" s="93">
        <f t="shared" si="0"/>
        <v>8.1306870229007622E-3</v>
      </c>
      <c r="V9" s="69">
        <v>200</v>
      </c>
      <c r="W9" s="135">
        <f t="shared" si="1"/>
        <v>50.061136004478421</v>
      </c>
      <c r="X9" s="136"/>
      <c r="Y9" s="76"/>
      <c r="Z9" s="47">
        <f t="shared" si="2"/>
        <v>28.762625691373078</v>
      </c>
      <c r="AA9" s="77"/>
      <c r="AB9" s="47">
        <f t="shared" si="3"/>
        <v>572.21425688549607</v>
      </c>
      <c r="AC9" s="50">
        <v>574.54999999999995</v>
      </c>
      <c r="AD9" s="56">
        <f>AB9/AB2*100</f>
        <v>103.19835826098256</v>
      </c>
      <c r="AE9" s="56">
        <f>AC9/AC2*100</f>
        <v>103.6196075602366</v>
      </c>
      <c r="AF9" s="64"/>
      <c r="AG9" s="52"/>
      <c r="AH9" s="47">
        <f t="shared" si="4"/>
        <v>38.070492708685755</v>
      </c>
      <c r="AI9" s="53"/>
      <c r="AJ9" s="47">
        <f t="shared" si="5"/>
        <v>757.38838756641223</v>
      </c>
      <c r="AK9" s="45">
        <v>760.48</v>
      </c>
      <c r="AL9" s="56">
        <f>AJ9/AJ2*100</f>
        <v>103.49239407600292</v>
      </c>
      <c r="AM9" s="56">
        <f>AK9/AK2*100</f>
        <v>103.91484361122119</v>
      </c>
      <c r="AN9" s="52"/>
      <c r="AO9" s="137" t="s">
        <v>1032</v>
      </c>
      <c r="AT9" s="4"/>
    </row>
    <row r="10" spans="1:46" s="1" customFormat="1" x14ac:dyDescent="0.25">
      <c r="A10" s="30">
        <v>9</v>
      </c>
      <c r="B10" s="107" t="s">
        <v>986</v>
      </c>
      <c r="C10" s="48" t="s">
        <v>979</v>
      </c>
      <c r="D10" s="48" t="s">
        <v>318</v>
      </c>
      <c r="E10" s="48" t="s">
        <v>148</v>
      </c>
      <c r="F10" s="48" t="s">
        <v>139</v>
      </c>
      <c r="G10" s="48" t="s">
        <v>6</v>
      </c>
      <c r="H10" s="48" t="s">
        <v>20</v>
      </c>
      <c r="I10" s="103"/>
      <c r="J10" s="48">
        <v>8</v>
      </c>
      <c r="K10" s="103"/>
      <c r="L10" s="103"/>
      <c r="M10" s="105" t="s">
        <v>141</v>
      </c>
      <c r="N10" s="105" t="s">
        <v>1252</v>
      </c>
      <c r="O10" s="105" t="s">
        <v>150</v>
      </c>
      <c r="P10" s="81">
        <f t="shared" si="6"/>
        <v>0.53938162806838674</v>
      </c>
      <c r="Q10" s="95">
        <f>16*30.5</f>
        <v>488</v>
      </c>
      <c r="R10" s="48">
        <v>3.5</v>
      </c>
      <c r="S10" s="81">
        <v>0.41422900763358766</v>
      </c>
      <c r="T10" s="134">
        <v>500</v>
      </c>
      <c r="U10" s="93">
        <f t="shared" si="0"/>
        <v>8.2845801526717534E-3</v>
      </c>
      <c r="V10" s="69">
        <v>200</v>
      </c>
      <c r="W10" s="135">
        <f t="shared" si="1"/>
        <v>50.057268248271015</v>
      </c>
      <c r="X10" s="136"/>
      <c r="Y10" s="76"/>
      <c r="Z10" s="47">
        <f t="shared" si="2"/>
        <v>28.797946423230314</v>
      </c>
      <c r="AA10" s="77"/>
      <c r="AB10" s="47">
        <f t="shared" si="3"/>
        <v>572.91694051908394</v>
      </c>
      <c r="AC10" s="47">
        <v>575.29999999999995</v>
      </c>
      <c r="AD10" s="56">
        <f>AB10/AB2*100</f>
        <v>103.3250866612112</v>
      </c>
      <c r="AE10" s="56">
        <f>AC10/AC2*100</f>
        <v>103.75486942721106</v>
      </c>
      <c r="AF10" s="64"/>
      <c r="AG10" s="52"/>
      <c r="AH10" s="47">
        <f t="shared" si="4"/>
        <v>38.082067965237144</v>
      </c>
      <c r="AI10" s="53"/>
      <c r="AJ10" s="47">
        <f t="shared" si="5"/>
        <v>757.61866997862603</v>
      </c>
      <c r="AK10" s="45">
        <v>760.77</v>
      </c>
      <c r="AL10" s="56">
        <f>AJ10/AJ2*100</f>
        <v>103.52386072976319</v>
      </c>
      <c r="AM10" s="56">
        <f>AK10/AK2*100</f>
        <v>103.95447030047961</v>
      </c>
      <c r="AN10" s="52"/>
      <c r="AO10" s="137" t="s">
        <v>1032</v>
      </c>
      <c r="AT10" s="4"/>
    </row>
    <row r="11" spans="1:46" s="1" customFormat="1" x14ac:dyDescent="0.25">
      <c r="A11" s="30">
        <v>10</v>
      </c>
      <c r="B11" s="107" t="s">
        <v>987</v>
      </c>
      <c r="C11" s="48" t="s">
        <v>7</v>
      </c>
      <c r="D11" s="48" t="s">
        <v>318</v>
      </c>
      <c r="E11" s="48" t="s">
        <v>148</v>
      </c>
      <c r="F11" s="48" t="s">
        <v>139</v>
      </c>
      <c r="G11" s="48" t="s">
        <v>6</v>
      </c>
      <c r="H11" s="48" t="s">
        <v>20</v>
      </c>
      <c r="I11" s="103"/>
      <c r="J11" s="48">
        <v>10</v>
      </c>
      <c r="K11" s="103"/>
      <c r="L11" s="103"/>
      <c r="M11" s="105" t="s">
        <v>2</v>
      </c>
      <c r="N11" s="105" t="s">
        <v>2</v>
      </c>
      <c r="O11" s="105" t="s">
        <v>4</v>
      </c>
      <c r="P11" s="81">
        <v>0</v>
      </c>
      <c r="Q11" s="95">
        <v>0</v>
      </c>
      <c r="R11" s="48">
        <v>0</v>
      </c>
      <c r="S11" s="133">
        <v>0</v>
      </c>
      <c r="T11" s="134">
        <v>0</v>
      </c>
      <c r="U11" s="93">
        <f t="shared" si="0"/>
        <v>0</v>
      </c>
      <c r="V11" s="69">
        <v>200</v>
      </c>
      <c r="W11" s="135">
        <f t="shared" si="1"/>
        <v>78.539816339744831</v>
      </c>
      <c r="X11" s="136"/>
      <c r="Y11" s="76"/>
      <c r="Z11" s="47">
        <f t="shared" si="2"/>
        <v>38.594465749350604</v>
      </c>
      <c r="AA11" s="77"/>
      <c r="AB11" s="47">
        <f t="shared" si="3"/>
        <v>491.39999999999992</v>
      </c>
      <c r="AC11" s="47">
        <v>491.4</v>
      </c>
      <c r="AD11" s="56">
        <f>AB11/AB11*100</f>
        <v>100</v>
      </c>
      <c r="AE11" s="56">
        <f>AC11/AC11*100</f>
        <v>100</v>
      </c>
      <c r="AF11" s="64"/>
      <c r="AG11" s="52"/>
      <c r="AH11" s="47">
        <f t="shared" si="4"/>
        <v>53.673325088418217</v>
      </c>
      <c r="AI11" s="53"/>
      <c r="AJ11" s="47">
        <f t="shared" si="5"/>
        <v>683.39</v>
      </c>
      <c r="AK11" s="45">
        <v>683.39</v>
      </c>
      <c r="AL11" s="56">
        <f>AJ11/AJ11*100</f>
        <v>100</v>
      </c>
      <c r="AM11" s="56">
        <f>AK11/AK11*100</f>
        <v>100</v>
      </c>
      <c r="AN11" s="52"/>
      <c r="AO11" s="137" t="s">
        <v>1032</v>
      </c>
      <c r="AT11" s="4"/>
    </row>
    <row r="12" spans="1:46" s="1" customFormat="1" x14ac:dyDescent="0.25">
      <c r="A12" s="30">
        <v>11</v>
      </c>
      <c r="B12" s="107" t="s">
        <v>988</v>
      </c>
      <c r="C12" s="48" t="s">
        <v>979</v>
      </c>
      <c r="D12" s="48" t="s">
        <v>318</v>
      </c>
      <c r="E12" s="48" t="s">
        <v>148</v>
      </c>
      <c r="F12" s="48" t="s">
        <v>139</v>
      </c>
      <c r="G12" s="48" t="s">
        <v>6</v>
      </c>
      <c r="H12" s="48" t="s">
        <v>20</v>
      </c>
      <c r="I12" s="103"/>
      <c r="J12" s="48">
        <v>10</v>
      </c>
      <c r="K12" s="103"/>
      <c r="L12" s="108"/>
      <c r="M12" s="105" t="s">
        <v>141</v>
      </c>
      <c r="N12" s="105" t="s">
        <v>1252</v>
      </c>
      <c r="O12" s="105" t="s">
        <v>150</v>
      </c>
      <c r="P12" s="81">
        <f t="shared" si="6"/>
        <v>0.16715446341133613</v>
      </c>
      <c r="Q12" s="95">
        <f>2*30.5</f>
        <v>61</v>
      </c>
      <c r="R12" s="48">
        <v>3.5</v>
      </c>
      <c r="S12" s="81">
        <v>1.2849872773536896E-2</v>
      </c>
      <c r="T12" s="134">
        <v>500</v>
      </c>
      <c r="U12" s="93">
        <f t="shared" si="0"/>
        <v>3.2124681933842238E-4</v>
      </c>
      <c r="V12" s="69">
        <v>200</v>
      </c>
      <c r="W12" s="135">
        <f t="shared" si="1"/>
        <v>78.529724073268611</v>
      </c>
      <c r="X12" s="136"/>
      <c r="Y12" s="76"/>
      <c r="Z12" s="47">
        <f t="shared" si="2"/>
        <v>41.247737569484336</v>
      </c>
      <c r="AA12" s="77"/>
      <c r="AB12" s="47">
        <f t="shared" si="3"/>
        <v>525.18250604325704</v>
      </c>
      <c r="AC12" s="47">
        <v>525.25</v>
      </c>
      <c r="AD12" s="56">
        <f>AB12/AB11*100</f>
        <v>106.87474685454967</v>
      </c>
      <c r="AE12" s="56">
        <f>AC12/AC11*100</f>
        <v>106.88848188848191</v>
      </c>
      <c r="AF12" s="64"/>
      <c r="AG12" s="52"/>
      <c r="AH12" s="47">
        <f t="shared" si="4"/>
        <v>54.23576863396223</v>
      </c>
      <c r="AI12" s="53"/>
      <c r="AJ12" s="47">
        <f t="shared" si="5"/>
        <v>690.55125363867694</v>
      </c>
      <c r="AK12" s="45">
        <v>690.64</v>
      </c>
      <c r="AL12" s="56">
        <f>AJ12/AJ11*100</f>
        <v>101.0479014382237</v>
      </c>
      <c r="AM12" s="56">
        <f>AK12/AK11*100</f>
        <v>101.06088763370842</v>
      </c>
      <c r="AN12" s="52"/>
      <c r="AO12" s="137" t="s">
        <v>1032</v>
      </c>
      <c r="AT12" s="4"/>
    </row>
    <row r="13" spans="1:46" s="1" customFormat="1" x14ac:dyDescent="0.25">
      <c r="A13" s="30">
        <v>12</v>
      </c>
      <c r="B13" s="107" t="s">
        <v>989</v>
      </c>
      <c r="C13" s="48" t="s">
        <v>979</v>
      </c>
      <c r="D13" s="48" t="s">
        <v>318</v>
      </c>
      <c r="E13" s="48" t="s">
        <v>148</v>
      </c>
      <c r="F13" s="48" t="s">
        <v>139</v>
      </c>
      <c r="G13" s="48" t="s">
        <v>6</v>
      </c>
      <c r="H13" s="48" t="s">
        <v>20</v>
      </c>
      <c r="I13" s="103"/>
      <c r="J13" s="48">
        <v>10</v>
      </c>
      <c r="K13" s="103"/>
      <c r="L13" s="108"/>
      <c r="M13" s="105" t="s">
        <v>141</v>
      </c>
      <c r="N13" s="105" t="s">
        <v>1252</v>
      </c>
      <c r="O13" s="105" t="s">
        <v>150</v>
      </c>
      <c r="P13" s="81">
        <f t="shared" si="6"/>
        <v>0.23402978350112452</v>
      </c>
      <c r="Q13" s="95">
        <f>4*30.5</f>
        <v>122</v>
      </c>
      <c r="R13" s="48">
        <v>3.5</v>
      </c>
      <c r="S13" s="81">
        <v>3.5979643765903305E-2</v>
      </c>
      <c r="T13" s="134">
        <v>500</v>
      </c>
      <c r="U13" s="93">
        <f t="shared" si="0"/>
        <v>8.9949109414758262E-4</v>
      </c>
      <c r="V13" s="69">
        <v>200</v>
      </c>
      <c r="W13" s="135">
        <f t="shared" si="1"/>
        <v>78.51155799361139</v>
      </c>
      <c r="X13" s="136"/>
      <c r="Y13" s="76"/>
      <c r="Z13" s="47">
        <f t="shared" si="2"/>
        <v>42.335787416895073</v>
      </c>
      <c r="AA13" s="77"/>
      <c r="AB13" s="47">
        <f t="shared" si="3"/>
        <v>539.03598696692109</v>
      </c>
      <c r="AC13" s="47">
        <v>539.23</v>
      </c>
      <c r="AD13" s="56">
        <f>AB13/AB11*100</f>
        <v>109.6939330417015</v>
      </c>
      <c r="AE13" s="56">
        <f>AC13/AC11*100</f>
        <v>109.73341473341473</v>
      </c>
      <c r="AF13" s="64"/>
      <c r="AG13" s="52"/>
      <c r="AH13" s="47">
        <f t="shared" si="4"/>
        <v>54.564747689979988</v>
      </c>
      <c r="AI13" s="53"/>
      <c r="AJ13" s="47">
        <f t="shared" si="5"/>
        <v>694.73994507379143</v>
      </c>
      <c r="AK13" s="45">
        <v>694.99</v>
      </c>
      <c r="AL13" s="56">
        <f>AJ13/AJ11*100</f>
        <v>101.6608298444214</v>
      </c>
      <c r="AM13" s="56">
        <f>AK13/AK11*100</f>
        <v>101.69742021393348</v>
      </c>
      <c r="AN13" s="52"/>
      <c r="AO13" s="137" t="s">
        <v>1032</v>
      </c>
      <c r="AT13" s="4"/>
    </row>
    <row r="14" spans="1:46" s="1" customFormat="1" x14ac:dyDescent="0.25">
      <c r="A14" s="30">
        <v>13</v>
      </c>
      <c r="B14" s="107" t="s">
        <v>990</v>
      </c>
      <c r="C14" s="48" t="s">
        <v>979</v>
      </c>
      <c r="D14" s="48" t="s">
        <v>318</v>
      </c>
      <c r="E14" s="48" t="s">
        <v>148</v>
      </c>
      <c r="F14" s="48" t="s">
        <v>139</v>
      </c>
      <c r="G14" s="48" t="s">
        <v>6</v>
      </c>
      <c r="H14" s="48" t="s">
        <v>20</v>
      </c>
      <c r="I14" s="103"/>
      <c r="J14" s="48">
        <v>10</v>
      </c>
      <c r="K14" s="103"/>
      <c r="L14" s="108"/>
      <c r="M14" s="105" t="s">
        <v>141</v>
      </c>
      <c r="N14" s="105" t="s">
        <v>1252</v>
      </c>
      <c r="O14" s="105" t="s">
        <v>150</v>
      </c>
      <c r="P14" s="81">
        <f t="shared" si="6"/>
        <v>0.48060631860536851</v>
      </c>
      <c r="Q14" s="95">
        <f>365/2</f>
        <v>182.5</v>
      </c>
      <c r="R14" s="48">
        <v>3.5</v>
      </c>
      <c r="S14" s="81">
        <v>0.11050890585241729</v>
      </c>
      <c r="T14" s="134">
        <v>500</v>
      </c>
      <c r="U14" s="93">
        <f t="shared" si="0"/>
        <v>2.7627226463104327E-3</v>
      </c>
      <c r="V14" s="69">
        <v>200</v>
      </c>
      <c r="W14" s="135">
        <f t="shared" si="1"/>
        <v>78.453022848049287</v>
      </c>
      <c r="X14" s="136"/>
      <c r="Y14" s="76"/>
      <c r="Z14" s="47">
        <f t="shared" si="2"/>
        <v>43.922709371708876</v>
      </c>
      <c r="AA14" s="77"/>
      <c r="AB14" s="47">
        <f t="shared" si="3"/>
        <v>559.24130483969475</v>
      </c>
      <c r="AC14" s="47">
        <v>559.86</v>
      </c>
      <c r="AD14" s="56">
        <f>AB14/AB11*100</f>
        <v>113.80571934059725</v>
      </c>
      <c r="AE14" s="56">
        <f>AC14/AC11*100</f>
        <v>113.93162393162395</v>
      </c>
      <c r="AF14" s="64"/>
      <c r="AG14" s="52"/>
      <c r="AH14" s="47">
        <f t="shared" si="4"/>
        <v>55.05519331384707</v>
      </c>
      <c r="AI14" s="53"/>
      <c r="AJ14" s="47">
        <f t="shared" si="5"/>
        <v>700.98449270229014</v>
      </c>
      <c r="AK14" s="45">
        <v>701.76</v>
      </c>
      <c r="AL14" s="56">
        <f>AJ14/AJ11*100</f>
        <v>102.57459030748038</v>
      </c>
      <c r="AM14" s="56">
        <f>AK14/AK11*100</f>
        <v>102.68806976982397</v>
      </c>
      <c r="AN14" s="52"/>
      <c r="AO14" s="137" t="s">
        <v>1032</v>
      </c>
      <c r="AT14" s="4"/>
    </row>
    <row r="15" spans="1:46" s="1" customFormat="1" x14ac:dyDescent="0.25">
      <c r="A15" s="30">
        <v>14</v>
      </c>
      <c r="B15" s="107" t="s">
        <v>991</v>
      </c>
      <c r="C15" s="48" t="s">
        <v>979</v>
      </c>
      <c r="D15" s="48" t="s">
        <v>318</v>
      </c>
      <c r="E15" s="48" t="s">
        <v>148</v>
      </c>
      <c r="F15" s="48" t="s">
        <v>139</v>
      </c>
      <c r="G15" s="48" t="s">
        <v>6</v>
      </c>
      <c r="H15" s="48" t="s">
        <v>20</v>
      </c>
      <c r="I15" s="103"/>
      <c r="J15" s="48">
        <v>10</v>
      </c>
      <c r="K15" s="103"/>
      <c r="L15" s="108"/>
      <c r="M15" s="105" t="s">
        <v>141</v>
      </c>
      <c r="N15" s="105" t="s">
        <v>1252</v>
      </c>
      <c r="O15" s="105" t="s">
        <v>150</v>
      </c>
      <c r="P15" s="81">
        <f t="shared" si="6"/>
        <v>0.39291905602672816</v>
      </c>
      <c r="Q15" s="95">
        <f>8*30.5</f>
        <v>244</v>
      </c>
      <c r="R15" s="48">
        <v>3.5</v>
      </c>
      <c r="S15" s="81">
        <v>0.12078880407124681</v>
      </c>
      <c r="T15" s="134">
        <v>500</v>
      </c>
      <c r="U15" s="93">
        <f t="shared" si="0"/>
        <v>3.0197201017811703E-3</v>
      </c>
      <c r="V15" s="69">
        <v>200</v>
      </c>
      <c r="W15" s="135">
        <f t="shared" si="1"/>
        <v>78.444949034868301</v>
      </c>
      <c r="X15" s="136"/>
      <c r="Y15" s="76"/>
      <c r="Z15" s="47">
        <f t="shared" si="2"/>
        <v>43.931524807997292</v>
      </c>
      <c r="AA15" s="77"/>
      <c r="AB15" s="47">
        <f t="shared" si="3"/>
        <v>559.35354646055976</v>
      </c>
      <c r="AC15" s="47">
        <v>560.03</v>
      </c>
      <c r="AD15" s="56">
        <f>AB15/AB11*100</f>
        <v>113.82856053328447</v>
      </c>
      <c r="AE15" s="56">
        <f>AC15/AC11*100</f>
        <v>113.96621896621897</v>
      </c>
      <c r="AF15" s="64"/>
      <c r="AG15" s="52"/>
      <c r="AH15" s="47">
        <f t="shared" si="4"/>
        <v>55.204063984307872</v>
      </c>
      <c r="AI15" s="53"/>
      <c r="AJ15" s="47">
        <f t="shared" si="5"/>
        <v>702.87997294910951</v>
      </c>
      <c r="AK15" s="45">
        <v>703.73</v>
      </c>
      <c r="AL15" s="56">
        <f>AJ15/AJ11*100</f>
        <v>102.85195465972717</v>
      </c>
      <c r="AM15" s="56">
        <f>AK15/AK11*100</f>
        <v>102.97633854753509</v>
      </c>
      <c r="AN15" s="52"/>
      <c r="AO15" s="137" t="s">
        <v>1032</v>
      </c>
      <c r="AT15" s="4"/>
    </row>
    <row r="16" spans="1:46" s="1" customFormat="1" x14ac:dyDescent="0.25">
      <c r="A16" s="30">
        <v>15</v>
      </c>
      <c r="B16" s="107" t="s">
        <v>992</v>
      </c>
      <c r="C16" s="48" t="s">
        <v>979</v>
      </c>
      <c r="D16" s="48" t="s">
        <v>318</v>
      </c>
      <c r="E16" s="48" t="s">
        <v>148</v>
      </c>
      <c r="F16" s="48" t="s">
        <v>139</v>
      </c>
      <c r="G16" s="48" t="s">
        <v>6</v>
      </c>
      <c r="H16" s="48" t="s">
        <v>20</v>
      </c>
      <c r="I16" s="103"/>
      <c r="J16" s="48">
        <v>10</v>
      </c>
      <c r="K16" s="103"/>
      <c r="L16" s="108"/>
      <c r="M16" s="105" t="s">
        <v>141</v>
      </c>
      <c r="N16" s="105" t="s">
        <v>1252</v>
      </c>
      <c r="O16" s="105" t="s">
        <v>150</v>
      </c>
      <c r="P16" s="81">
        <f t="shared" si="6"/>
        <v>0.56861762074354993</v>
      </c>
      <c r="Q16" s="95">
        <f>10*30.5</f>
        <v>305</v>
      </c>
      <c r="R16" s="48">
        <v>3.5</v>
      </c>
      <c r="S16" s="81">
        <v>0.21844783715012722</v>
      </c>
      <c r="T16" s="134">
        <v>500</v>
      </c>
      <c r="U16" s="93">
        <f t="shared" si="0"/>
        <v>5.4611959287531806E-3</v>
      </c>
      <c r="V16" s="69">
        <v>200</v>
      </c>
      <c r="W16" s="135">
        <f t="shared" si="1"/>
        <v>78.368247809648992</v>
      </c>
      <c r="X16" s="136"/>
      <c r="Y16" s="76"/>
      <c r="Z16" s="47">
        <f t="shared" si="2"/>
        <v>43.92540289730826</v>
      </c>
      <c r="AA16" s="77"/>
      <c r="AB16" s="47">
        <f t="shared" si="3"/>
        <v>559.27559987277368</v>
      </c>
      <c r="AC16" s="47">
        <v>560.5</v>
      </c>
      <c r="AD16" s="56">
        <f>AB16/AB11*100</f>
        <v>113.81269838680785</v>
      </c>
      <c r="AE16" s="56">
        <f>AC16/AC11*100</f>
        <v>114.06186406186407</v>
      </c>
      <c r="AF16" s="64"/>
      <c r="AG16" s="52"/>
      <c r="AH16" s="47">
        <f t="shared" si="4"/>
        <v>55.379705997166553</v>
      </c>
      <c r="AI16" s="53"/>
      <c r="AJ16" s="47">
        <f t="shared" si="5"/>
        <v>705.116316513995</v>
      </c>
      <c r="AK16" s="45">
        <v>706.66</v>
      </c>
      <c r="AL16" s="56">
        <f>AJ16/AJ11*100</f>
        <v>103.17919731251482</v>
      </c>
      <c r="AM16" s="56">
        <f>AK16/AK11*100</f>
        <v>103.40508348088207</v>
      </c>
      <c r="AN16" s="52"/>
      <c r="AO16" s="137" t="s">
        <v>1032</v>
      </c>
      <c r="AT16" s="4"/>
    </row>
    <row r="17" spans="1:46" s="1" customFormat="1" x14ac:dyDescent="0.25">
      <c r="A17" s="30">
        <v>16</v>
      </c>
      <c r="B17" s="107" t="s">
        <v>993</v>
      </c>
      <c r="C17" s="48" t="s">
        <v>979</v>
      </c>
      <c r="D17" s="48" t="s">
        <v>318</v>
      </c>
      <c r="E17" s="48" t="s">
        <v>148</v>
      </c>
      <c r="F17" s="48" t="s">
        <v>139</v>
      </c>
      <c r="G17" s="48" t="s">
        <v>6</v>
      </c>
      <c r="H17" s="48" t="s">
        <v>20</v>
      </c>
      <c r="I17" s="103"/>
      <c r="J17" s="48">
        <v>10</v>
      </c>
      <c r="K17" s="103"/>
      <c r="L17" s="108"/>
      <c r="M17" s="105" t="s">
        <v>141</v>
      </c>
      <c r="N17" s="105" t="s">
        <v>1252</v>
      </c>
      <c r="O17" s="105" t="s">
        <v>150</v>
      </c>
      <c r="P17" s="81">
        <f t="shared" si="6"/>
        <v>0.50311219869686208</v>
      </c>
      <c r="Q17" s="95">
        <f>365</f>
        <v>365</v>
      </c>
      <c r="R17" s="48">
        <v>3.5</v>
      </c>
      <c r="S17" s="81">
        <v>0.23129770992366414</v>
      </c>
      <c r="T17" s="134">
        <v>500</v>
      </c>
      <c r="U17" s="93">
        <f t="shared" si="0"/>
        <v>5.782442748091603E-3</v>
      </c>
      <c r="V17" s="69">
        <v>200</v>
      </c>
      <c r="W17" s="135">
        <f t="shared" si="1"/>
        <v>78.358155543172742</v>
      </c>
      <c r="X17" s="136"/>
      <c r="Y17" s="76"/>
      <c r="Z17" s="47">
        <f t="shared" si="2"/>
        <v>43.999671500602354</v>
      </c>
      <c r="AA17" s="77"/>
      <c r="AB17" s="47">
        <f t="shared" si="3"/>
        <v>560.22121709923658</v>
      </c>
      <c r="AC17" s="47">
        <v>561.52</v>
      </c>
      <c r="AD17" s="56">
        <f>AB17/AB11*100</f>
        <v>114.00513168482635</v>
      </c>
      <c r="AE17" s="56">
        <f>AC17/AC11*100</f>
        <v>114.26943426943427</v>
      </c>
      <c r="AF17" s="64"/>
      <c r="AG17" s="52"/>
      <c r="AH17" s="47">
        <f t="shared" si="4"/>
        <v>55.526156181003067</v>
      </c>
      <c r="AI17" s="53"/>
      <c r="AJ17" s="47">
        <f t="shared" si="5"/>
        <v>706.98097816793893</v>
      </c>
      <c r="AK17" s="45">
        <v>708.62</v>
      </c>
      <c r="AL17" s="56">
        <f>AJ17/AJ11*100</f>
        <v>103.45205200075198</v>
      </c>
      <c r="AM17" s="56">
        <f>AK17/AK11*100</f>
        <v>103.69188896530532</v>
      </c>
      <c r="AN17" s="52"/>
      <c r="AO17" s="137" t="s">
        <v>1032</v>
      </c>
      <c r="AT17" s="4"/>
    </row>
    <row r="18" spans="1:46" s="1" customFormat="1" x14ac:dyDescent="0.25">
      <c r="A18" s="30">
        <v>17</v>
      </c>
      <c r="B18" s="107" t="s">
        <v>994</v>
      </c>
      <c r="C18" s="48" t="s">
        <v>979</v>
      </c>
      <c r="D18" s="48" t="s">
        <v>318</v>
      </c>
      <c r="E18" s="48" t="s">
        <v>148</v>
      </c>
      <c r="F18" s="48" t="s">
        <v>139</v>
      </c>
      <c r="G18" s="48" t="s">
        <v>6</v>
      </c>
      <c r="H18" s="48" t="s">
        <v>20</v>
      </c>
      <c r="I18" s="103"/>
      <c r="J18" s="48">
        <v>10</v>
      </c>
      <c r="K18" s="103"/>
      <c r="L18" s="108"/>
      <c r="M18" s="105" t="s">
        <v>141</v>
      </c>
      <c r="N18" s="105" t="s">
        <v>1252</v>
      </c>
      <c r="O18" s="105" t="s">
        <v>150</v>
      </c>
      <c r="P18" s="81">
        <f t="shared" si="6"/>
        <v>0.51374157811271959</v>
      </c>
      <c r="Q18" s="95">
        <f>14*30.5</f>
        <v>427</v>
      </c>
      <c r="R18" s="48">
        <v>3.5</v>
      </c>
      <c r="S18" s="81">
        <v>0.27627226463104326</v>
      </c>
      <c r="T18" s="134">
        <v>500</v>
      </c>
      <c r="U18" s="93">
        <f t="shared" si="0"/>
        <v>6.9068066157760817E-3</v>
      </c>
      <c r="V18" s="69">
        <v>200</v>
      </c>
      <c r="W18" s="135">
        <f t="shared" si="1"/>
        <v>78.322832610505955</v>
      </c>
      <c r="X18" s="136"/>
      <c r="Y18" s="76"/>
      <c r="Z18" s="47">
        <f t="shared" si="2"/>
        <v>44.172511135673155</v>
      </c>
      <c r="AA18" s="77"/>
      <c r="AB18" s="47">
        <f t="shared" si="3"/>
        <v>562.42187968193389</v>
      </c>
      <c r="AC18" s="47">
        <v>563.98</v>
      </c>
      <c r="AD18" s="56">
        <f>AB18/AB11*100</f>
        <v>114.45296696824055</v>
      </c>
      <c r="AE18" s="56">
        <f>AC18/AC11*100</f>
        <v>114.77004477004478</v>
      </c>
      <c r="AF18" s="64"/>
      <c r="AG18" s="52"/>
      <c r="AH18" s="47">
        <f t="shared" si="4"/>
        <v>55.730611544005512</v>
      </c>
      <c r="AI18" s="53"/>
      <c r="AJ18" s="47">
        <f t="shared" si="5"/>
        <v>709.58418470101788</v>
      </c>
      <c r="AK18" s="45">
        <v>711.55</v>
      </c>
      <c r="AL18" s="56">
        <f>AJ18/AJ11*100</f>
        <v>103.83297746543232</v>
      </c>
      <c r="AM18" s="56">
        <f>AK18/AK11*100</f>
        <v>104.12063389865229</v>
      </c>
      <c r="AN18" s="52"/>
      <c r="AO18" s="137" t="s">
        <v>1032</v>
      </c>
      <c r="AT18" s="4"/>
    </row>
    <row r="19" spans="1:46" s="1" customFormat="1" x14ac:dyDescent="0.25">
      <c r="A19" s="30">
        <v>18</v>
      </c>
      <c r="B19" s="107" t="s">
        <v>995</v>
      </c>
      <c r="C19" s="48" t="s">
        <v>979</v>
      </c>
      <c r="D19" s="48" t="s">
        <v>318</v>
      </c>
      <c r="E19" s="48" t="s">
        <v>148</v>
      </c>
      <c r="F19" s="48" t="s">
        <v>139</v>
      </c>
      <c r="G19" s="48" t="s">
        <v>6</v>
      </c>
      <c r="H19" s="48" t="s">
        <v>20</v>
      </c>
      <c r="I19" s="103"/>
      <c r="J19" s="48">
        <v>10</v>
      </c>
      <c r="K19" s="103"/>
      <c r="L19" s="108"/>
      <c r="M19" s="105" t="s">
        <v>141</v>
      </c>
      <c r="N19" s="105" t="s">
        <v>1252</v>
      </c>
      <c r="O19" s="105" t="s">
        <v>150</v>
      </c>
      <c r="P19" s="81">
        <f t="shared" si="6"/>
        <v>0.45789301200383303</v>
      </c>
      <c r="Q19" s="95">
        <f>16*30.5</f>
        <v>488</v>
      </c>
      <c r="R19" s="48">
        <v>3.5</v>
      </c>
      <c r="S19" s="81">
        <v>0.28141221374045799</v>
      </c>
      <c r="T19" s="134">
        <v>500</v>
      </c>
      <c r="U19" s="93">
        <f t="shared" si="0"/>
        <v>7.0353053435114497E-3</v>
      </c>
      <c r="V19" s="69">
        <v>200</v>
      </c>
      <c r="W19" s="135">
        <f t="shared" si="1"/>
        <v>78.318795703915484</v>
      </c>
      <c r="X19" s="136"/>
      <c r="Y19" s="76"/>
      <c r="Z19" s="47">
        <f t="shared" si="2"/>
        <v>44.206261047118062</v>
      </c>
      <c r="AA19" s="77"/>
      <c r="AB19" s="47">
        <f t="shared" si="3"/>
        <v>562.85159690076364</v>
      </c>
      <c r="AC19" s="47">
        <v>564.44000000000005</v>
      </c>
      <c r="AD19" s="56">
        <f>AB19/AB11*100</f>
        <v>114.54041450971992</v>
      </c>
      <c r="AE19" s="56">
        <f>AC19/AC11*100</f>
        <v>114.86365486365489</v>
      </c>
      <c r="AF19" s="64"/>
      <c r="AG19" s="52"/>
      <c r="AH19" s="47">
        <f t="shared" si="4"/>
        <v>55.882810298614821</v>
      </c>
      <c r="AI19" s="53"/>
      <c r="AJ19" s="47">
        <f t="shared" si="5"/>
        <v>711.52203943129803</v>
      </c>
      <c r="AK19" s="45">
        <v>713.53</v>
      </c>
      <c r="AL19" s="56">
        <f>AJ19/AJ11*100</f>
        <v>104.11654244740163</v>
      </c>
      <c r="AM19" s="56">
        <f>AK19/AK11*100</f>
        <v>104.41036596965129</v>
      </c>
      <c r="AN19" s="52"/>
      <c r="AO19" s="137" t="s">
        <v>1032</v>
      </c>
      <c r="AT19" s="4"/>
    </row>
    <row r="20" spans="1:46" s="1" customFormat="1" x14ac:dyDescent="0.25">
      <c r="A20" s="30">
        <v>19</v>
      </c>
      <c r="B20" s="107" t="s">
        <v>996</v>
      </c>
      <c r="C20" s="48" t="s">
        <v>7</v>
      </c>
      <c r="D20" s="48" t="s">
        <v>318</v>
      </c>
      <c r="E20" s="48" t="s">
        <v>148</v>
      </c>
      <c r="F20" s="48" t="s">
        <v>139</v>
      </c>
      <c r="G20" s="48" t="s">
        <v>6</v>
      </c>
      <c r="H20" s="48" t="s">
        <v>20</v>
      </c>
      <c r="I20" s="103"/>
      <c r="J20" s="48">
        <v>12</v>
      </c>
      <c r="K20" s="103"/>
      <c r="L20" s="108"/>
      <c r="M20" s="105" t="s">
        <v>2</v>
      </c>
      <c r="N20" s="105" t="s">
        <v>2</v>
      </c>
      <c r="O20" s="105" t="s">
        <v>4</v>
      </c>
      <c r="P20" s="81">
        <v>0</v>
      </c>
      <c r="Q20" s="95">
        <v>0</v>
      </c>
      <c r="R20" s="48">
        <v>0</v>
      </c>
      <c r="S20" s="133">
        <v>0</v>
      </c>
      <c r="T20" s="134">
        <v>0</v>
      </c>
      <c r="U20" s="93">
        <f t="shared" si="0"/>
        <v>0</v>
      </c>
      <c r="V20" s="69">
        <v>200</v>
      </c>
      <c r="W20" s="135">
        <f t="shared" si="1"/>
        <v>113.09733552923255</v>
      </c>
      <c r="X20" s="136"/>
      <c r="Y20" s="76"/>
      <c r="Z20" s="47">
        <f t="shared" si="2"/>
        <v>64.519767972716593</v>
      </c>
      <c r="AA20" s="77"/>
      <c r="AB20" s="47">
        <f t="shared" si="3"/>
        <v>570.48</v>
      </c>
      <c r="AC20" s="47">
        <v>570.48</v>
      </c>
      <c r="AD20" s="56">
        <f>AB20/AB20*100</f>
        <v>100</v>
      </c>
      <c r="AE20" s="56">
        <f>AC20/AC20*100</f>
        <v>100</v>
      </c>
      <c r="AF20" s="64"/>
      <c r="AG20" s="52"/>
      <c r="AH20" s="47">
        <f t="shared" si="4"/>
        <v>86.644999722300355</v>
      </c>
      <c r="AI20" s="53"/>
      <c r="AJ20" s="47">
        <f t="shared" si="5"/>
        <v>766.11</v>
      </c>
      <c r="AK20" s="45">
        <v>766.11</v>
      </c>
      <c r="AL20" s="56">
        <f>AJ20/AJ20*100</f>
        <v>100</v>
      </c>
      <c r="AM20" s="56">
        <f>AK20/AK20*100</f>
        <v>100</v>
      </c>
      <c r="AN20" s="52"/>
      <c r="AO20" s="137" t="s">
        <v>1032</v>
      </c>
      <c r="AT20" s="4"/>
    </row>
    <row r="21" spans="1:46" s="1" customFormat="1" x14ac:dyDescent="0.25">
      <c r="A21" s="30">
        <v>20</v>
      </c>
      <c r="B21" s="107" t="s">
        <v>997</v>
      </c>
      <c r="C21" s="48" t="s">
        <v>979</v>
      </c>
      <c r="D21" s="48" t="s">
        <v>318</v>
      </c>
      <c r="E21" s="48" t="s">
        <v>148</v>
      </c>
      <c r="F21" s="48" t="s">
        <v>139</v>
      </c>
      <c r="G21" s="48" t="s">
        <v>6</v>
      </c>
      <c r="H21" s="48" t="s">
        <v>20</v>
      </c>
      <c r="I21" s="103"/>
      <c r="J21" s="48">
        <v>12</v>
      </c>
      <c r="K21" s="103"/>
      <c r="L21" s="108"/>
      <c r="M21" s="105" t="s">
        <v>141</v>
      </c>
      <c r="N21" s="105" t="s">
        <v>1252</v>
      </c>
      <c r="O21" s="105" t="s">
        <v>150</v>
      </c>
      <c r="P21" s="81">
        <f t="shared" si="6"/>
        <v>2.6942423054399112</v>
      </c>
      <c r="Q21" s="95">
        <f>2*30.5</f>
        <v>61</v>
      </c>
      <c r="R21" s="48">
        <v>3.5</v>
      </c>
      <c r="S21" s="81">
        <v>0.17252926208651398</v>
      </c>
      <c r="T21" s="134">
        <v>500</v>
      </c>
      <c r="U21" s="93">
        <f t="shared" si="0"/>
        <v>5.1758778625954193E-3</v>
      </c>
      <c r="V21" s="69">
        <v>200</v>
      </c>
      <c r="W21" s="135">
        <f t="shared" si="1"/>
        <v>112.90220953080447</v>
      </c>
      <c r="X21" s="136"/>
      <c r="Y21" s="76"/>
      <c r="Z21" s="47">
        <f t="shared" si="2"/>
        <v>64.879254706876793</v>
      </c>
      <c r="AA21" s="77"/>
      <c r="AB21" s="47">
        <f t="shared" si="3"/>
        <v>573.65856059541989</v>
      </c>
      <c r="AC21" s="47">
        <v>574.65</v>
      </c>
      <c r="AD21" s="56">
        <f>AB21/AB20*100</f>
        <v>100.5571730113974</v>
      </c>
      <c r="AE21" s="56">
        <f>AC21/AC20*100</f>
        <v>100.73096339924274</v>
      </c>
      <c r="AF21" s="64"/>
      <c r="AG21" s="52"/>
      <c r="AH21" s="47">
        <f t="shared" si="4"/>
        <v>86.637768527653435</v>
      </c>
      <c r="AI21" s="53"/>
      <c r="AJ21" s="47">
        <f t="shared" si="5"/>
        <v>766.04606220152687</v>
      </c>
      <c r="AK21" s="45">
        <v>767.37</v>
      </c>
      <c r="AL21" s="56">
        <f>AJ21/AJ20*100</f>
        <v>99.991654227399053</v>
      </c>
      <c r="AM21" s="56">
        <f>AK21/AK20*100</f>
        <v>100.16446724360732</v>
      </c>
      <c r="AN21" s="52"/>
      <c r="AO21" s="137" t="s">
        <v>1032</v>
      </c>
      <c r="AT21" s="4"/>
    </row>
    <row r="22" spans="1:46" s="1" customFormat="1" x14ac:dyDescent="0.25">
      <c r="A22" s="30">
        <v>21</v>
      </c>
      <c r="B22" s="107" t="s">
        <v>998</v>
      </c>
      <c r="C22" s="48" t="s">
        <v>979</v>
      </c>
      <c r="D22" s="48" t="s">
        <v>318</v>
      </c>
      <c r="E22" s="48" t="s">
        <v>148</v>
      </c>
      <c r="F22" s="48" t="s">
        <v>139</v>
      </c>
      <c r="G22" s="48" t="s">
        <v>6</v>
      </c>
      <c r="H22" s="48" t="s">
        <v>20</v>
      </c>
      <c r="I22" s="103"/>
      <c r="J22" s="48">
        <v>12</v>
      </c>
      <c r="K22" s="103"/>
      <c r="L22" s="108"/>
      <c r="M22" s="105" t="s">
        <v>141</v>
      </c>
      <c r="N22" s="105" t="s">
        <v>1252</v>
      </c>
      <c r="O22" s="105" t="s">
        <v>150</v>
      </c>
      <c r="P22" s="81">
        <f t="shared" si="6"/>
        <v>1.4476992428869673</v>
      </c>
      <c r="Q22" s="95">
        <f>4*30.5</f>
        <v>122</v>
      </c>
      <c r="R22" s="48">
        <v>3.5</v>
      </c>
      <c r="S22" s="81">
        <v>0.18540458015267172</v>
      </c>
      <c r="T22" s="134">
        <v>500</v>
      </c>
      <c r="U22" s="93">
        <f t="shared" si="0"/>
        <v>5.5621374045801524E-3</v>
      </c>
      <c r="V22" s="69">
        <v>200</v>
      </c>
      <c r="W22" s="135">
        <f t="shared" si="1"/>
        <v>112.88764788913075</v>
      </c>
      <c r="X22" s="136"/>
      <c r="Y22" s="76"/>
      <c r="Z22" s="47">
        <f t="shared" si="2"/>
        <v>65.404845434004571</v>
      </c>
      <c r="AA22" s="77"/>
      <c r="AB22" s="47">
        <f t="shared" si="3"/>
        <v>578.30580294351159</v>
      </c>
      <c r="AC22" s="47">
        <v>579.38</v>
      </c>
      <c r="AD22" s="56">
        <f>AB22/AB20*100</f>
        <v>101.37179269098155</v>
      </c>
      <c r="AE22" s="56">
        <f>AC22/AC20*100</f>
        <v>101.56008974898332</v>
      </c>
      <c r="AF22" s="64"/>
      <c r="AG22" s="52"/>
      <c r="AH22" s="47">
        <f t="shared" si="4"/>
        <v>87.065727310970985</v>
      </c>
      <c r="AI22" s="53"/>
      <c r="AJ22" s="47">
        <f t="shared" si="5"/>
        <v>769.83004863511474</v>
      </c>
      <c r="AK22" s="45">
        <v>771.26</v>
      </c>
      <c r="AL22" s="56">
        <f>AJ22/AJ20*100</f>
        <v>100.48557630563688</v>
      </c>
      <c r="AM22" s="56">
        <f>AK22/AK20*100</f>
        <v>100.67222722585529</v>
      </c>
      <c r="AN22" s="52"/>
      <c r="AO22" s="137" t="s">
        <v>1032</v>
      </c>
      <c r="AT22" s="4"/>
    </row>
    <row r="23" spans="1:46" s="1" customFormat="1" x14ac:dyDescent="0.25">
      <c r="A23" s="30">
        <v>22</v>
      </c>
      <c r="B23" s="107" t="s">
        <v>999</v>
      </c>
      <c r="C23" s="48" t="s">
        <v>979</v>
      </c>
      <c r="D23" s="48" t="s">
        <v>318</v>
      </c>
      <c r="E23" s="48" t="s">
        <v>148</v>
      </c>
      <c r="F23" s="48" t="s">
        <v>139</v>
      </c>
      <c r="G23" s="48" t="s">
        <v>6</v>
      </c>
      <c r="H23" s="48" t="s">
        <v>20</v>
      </c>
      <c r="I23" s="103"/>
      <c r="J23" s="48">
        <v>12</v>
      </c>
      <c r="K23" s="103"/>
      <c r="L23" s="108"/>
      <c r="M23" s="105" t="s">
        <v>141</v>
      </c>
      <c r="N23" s="105" t="s">
        <v>1252</v>
      </c>
      <c r="O23" s="105" t="s">
        <v>150</v>
      </c>
      <c r="P23" s="81">
        <f t="shared" si="6"/>
        <v>0.99467254807396388</v>
      </c>
      <c r="Q23" s="95">
        <f>365/2</f>
        <v>182.5</v>
      </c>
      <c r="R23" s="48">
        <v>3.5</v>
      </c>
      <c r="S23" s="81">
        <v>0.19055470737913482</v>
      </c>
      <c r="T23" s="134">
        <v>500</v>
      </c>
      <c r="U23" s="93">
        <f t="shared" si="0"/>
        <v>5.7166412213740447E-3</v>
      </c>
      <c r="V23" s="69">
        <v>200</v>
      </c>
      <c r="W23" s="135">
        <f t="shared" si="1"/>
        <v>112.88182323246124</v>
      </c>
      <c r="X23" s="136"/>
      <c r="Y23" s="76"/>
      <c r="Z23" s="47">
        <f t="shared" si="2"/>
        <v>67.032613090132472</v>
      </c>
      <c r="AA23" s="77"/>
      <c r="AB23" s="47">
        <f t="shared" si="3"/>
        <v>592.69842898117065</v>
      </c>
      <c r="AC23" s="47">
        <v>593.83000000000004</v>
      </c>
      <c r="AD23" s="56">
        <f>AB23/AB20*100</f>
        <v>103.89469025753237</v>
      </c>
      <c r="AE23" s="56">
        <f>AC23/AC20*100</f>
        <v>104.09304445379331</v>
      </c>
      <c r="AF23" s="64"/>
      <c r="AG23" s="52"/>
      <c r="AH23" s="47">
        <f t="shared" si="4"/>
        <v>87.201208447076311</v>
      </c>
      <c r="AI23" s="53"/>
      <c r="AJ23" s="47">
        <f t="shared" si="5"/>
        <v>771.02796488549632</v>
      </c>
      <c r="AK23" s="45">
        <v>772.5</v>
      </c>
      <c r="AL23" s="56">
        <f>AJ23/AJ20*100</f>
        <v>100.64193978482155</v>
      </c>
      <c r="AM23" s="56">
        <f>AK23/AK20*100</f>
        <v>100.83408387829425</v>
      </c>
      <c r="AN23" s="52"/>
      <c r="AO23" s="137" t="s">
        <v>1032</v>
      </c>
      <c r="AT23" s="4"/>
    </row>
    <row r="24" spans="1:46" s="1" customFormat="1" x14ac:dyDescent="0.25">
      <c r="A24" s="30">
        <v>23</v>
      </c>
      <c r="B24" s="107" t="s">
        <v>1000</v>
      </c>
      <c r="C24" s="48" t="s">
        <v>979</v>
      </c>
      <c r="D24" s="48" t="s">
        <v>318</v>
      </c>
      <c r="E24" s="48" t="s">
        <v>148</v>
      </c>
      <c r="F24" s="48" t="s">
        <v>139</v>
      </c>
      <c r="G24" s="48" t="s">
        <v>6</v>
      </c>
      <c r="H24" s="48" t="s">
        <v>20</v>
      </c>
      <c r="I24" s="103"/>
      <c r="J24" s="48">
        <v>12</v>
      </c>
      <c r="K24" s="103"/>
      <c r="L24" s="108"/>
      <c r="M24" s="105" t="s">
        <v>141</v>
      </c>
      <c r="N24" s="105" t="s">
        <v>1252</v>
      </c>
      <c r="O24" s="105" t="s">
        <v>150</v>
      </c>
      <c r="P24" s="81">
        <f t="shared" si="6"/>
        <v>0.76408319284006665</v>
      </c>
      <c r="Q24" s="95">
        <f>8*30.5</f>
        <v>244</v>
      </c>
      <c r="R24" s="48">
        <v>3.5</v>
      </c>
      <c r="S24" s="81">
        <v>0.19570483460559793</v>
      </c>
      <c r="T24" s="134">
        <v>500</v>
      </c>
      <c r="U24" s="93">
        <f t="shared" si="0"/>
        <v>5.8711450381679379E-3</v>
      </c>
      <c r="V24" s="69">
        <v>200</v>
      </c>
      <c r="W24" s="135">
        <f t="shared" si="1"/>
        <v>112.87599857579174</v>
      </c>
      <c r="X24" s="136"/>
      <c r="Y24" s="76"/>
      <c r="Z24" s="47">
        <f t="shared" si="2"/>
        <v>67.947964862669352</v>
      </c>
      <c r="AA24" s="77"/>
      <c r="AB24" s="47">
        <f t="shared" si="3"/>
        <v>600.79191560712468</v>
      </c>
      <c r="AC24" s="47">
        <v>601.97</v>
      </c>
      <c r="AD24" s="56">
        <f>AB24/AB20*100</f>
        <v>105.31340548435084</v>
      </c>
      <c r="AE24" s="56">
        <f>AC24/AC20*100</f>
        <v>105.5199130556724</v>
      </c>
      <c r="AF24" s="64"/>
      <c r="AG24" s="52"/>
      <c r="AH24" s="47">
        <f t="shared" si="4"/>
        <v>87.175262460069717</v>
      </c>
      <c r="AI24" s="53"/>
      <c r="AJ24" s="47">
        <f t="shared" si="5"/>
        <v>770.79855199185761</v>
      </c>
      <c r="AK24" s="47">
        <v>772.31</v>
      </c>
      <c r="AL24" s="56">
        <f>AJ24/AJ20*100</f>
        <v>100.61199462111936</v>
      </c>
      <c r="AM24" s="56">
        <f>AK24/AK20*100</f>
        <v>100.80928326219471</v>
      </c>
      <c r="AN24" s="52"/>
      <c r="AO24" s="137" t="s">
        <v>1032</v>
      </c>
      <c r="AT24" s="4"/>
    </row>
    <row r="25" spans="1:46" s="1" customFormat="1" x14ac:dyDescent="0.25">
      <c r="A25" s="30">
        <v>24</v>
      </c>
      <c r="B25" s="107" t="s">
        <v>1001</v>
      </c>
      <c r="C25" s="48" t="s">
        <v>979</v>
      </c>
      <c r="D25" s="48" t="s">
        <v>318</v>
      </c>
      <c r="E25" s="48" t="s">
        <v>148</v>
      </c>
      <c r="F25" s="48" t="s">
        <v>139</v>
      </c>
      <c r="G25" s="48" t="s">
        <v>6</v>
      </c>
      <c r="H25" s="48" t="s">
        <v>20</v>
      </c>
      <c r="I25" s="103"/>
      <c r="J25" s="48">
        <v>12</v>
      </c>
      <c r="K25" s="103"/>
      <c r="L25" s="108"/>
      <c r="M25" s="105" t="s">
        <v>141</v>
      </c>
      <c r="N25" s="105" t="s">
        <v>1252</v>
      </c>
      <c r="O25" s="105" t="s">
        <v>150</v>
      </c>
      <c r="P25" s="81">
        <f t="shared" si="6"/>
        <v>1.0660834553211789</v>
      </c>
      <c r="Q25" s="95">
        <f>10*30.5</f>
        <v>305</v>
      </c>
      <c r="R25" s="48">
        <v>3.5</v>
      </c>
      <c r="S25" s="81">
        <v>0.34119592875318061</v>
      </c>
      <c r="T25" s="134">
        <v>500</v>
      </c>
      <c r="U25" s="93">
        <f t="shared" si="0"/>
        <v>1.0235877862595418E-2</v>
      </c>
      <c r="V25" s="69">
        <v>200</v>
      </c>
      <c r="W25" s="135">
        <f t="shared" si="1"/>
        <v>112.71145202487847</v>
      </c>
      <c r="X25" s="136"/>
      <c r="Y25" s="76"/>
      <c r="Z25" s="47">
        <f t="shared" si="2"/>
        <v>68.740460360932872</v>
      </c>
      <c r="AA25" s="77"/>
      <c r="AB25" s="47">
        <f t="shared" si="3"/>
        <v>607.79911426971989</v>
      </c>
      <c r="AC25" s="47">
        <v>609.88</v>
      </c>
      <c r="AD25" s="56">
        <f>AB25/AB20*100</f>
        <v>106.5417042262165</v>
      </c>
      <c r="AE25" s="56">
        <f>AC25/AC20*100</f>
        <v>106.90646473145422</v>
      </c>
      <c r="AF25" s="64"/>
      <c r="AG25" s="52"/>
      <c r="AH25" s="47">
        <f t="shared" si="4"/>
        <v>87.838288792028294</v>
      </c>
      <c r="AI25" s="53"/>
      <c r="AJ25" s="47">
        <f t="shared" si="5"/>
        <v>776.6609918880406</v>
      </c>
      <c r="AK25" s="47">
        <v>779.32</v>
      </c>
      <c r="AL25" s="56">
        <f>AJ25/AJ20*100</f>
        <v>101.37721631202314</v>
      </c>
      <c r="AM25" s="56">
        <f>AK25/AK20*100</f>
        <v>101.72429546670844</v>
      </c>
      <c r="AN25" s="52"/>
      <c r="AO25" s="137" t="s">
        <v>1032</v>
      </c>
      <c r="AT25" s="4"/>
    </row>
    <row r="26" spans="1:46" s="1" customFormat="1" x14ac:dyDescent="0.25">
      <c r="A26" s="30">
        <v>25</v>
      </c>
      <c r="B26" s="107" t="s">
        <v>1002</v>
      </c>
      <c r="C26" s="48" t="s">
        <v>979</v>
      </c>
      <c r="D26" s="48" t="s">
        <v>318</v>
      </c>
      <c r="E26" s="48" t="s">
        <v>148</v>
      </c>
      <c r="F26" s="48" t="s">
        <v>139</v>
      </c>
      <c r="G26" s="48" t="s">
        <v>6</v>
      </c>
      <c r="H26" s="48" t="s">
        <v>20</v>
      </c>
      <c r="I26" s="103"/>
      <c r="J26" s="48">
        <v>12</v>
      </c>
      <c r="K26" s="103"/>
      <c r="L26" s="108"/>
      <c r="M26" s="105" t="s">
        <v>141</v>
      </c>
      <c r="N26" s="105" t="s">
        <v>1252</v>
      </c>
      <c r="O26" s="105" t="s">
        <v>150</v>
      </c>
      <c r="P26" s="81">
        <f t="shared" si="6"/>
        <v>0.91102439118149969</v>
      </c>
      <c r="Q26" s="95">
        <f>365</f>
        <v>365</v>
      </c>
      <c r="R26" s="48">
        <v>3.5</v>
      </c>
      <c r="S26" s="81">
        <v>0.34892111959287525</v>
      </c>
      <c r="T26" s="134">
        <v>500</v>
      </c>
      <c r="U26" s="93">
        <f t="shared" si="0"/>
        <v>1.0467633587786258E-2</v>
      </c>
      <c r="V26" s="69">
        <v>200</v>
      </c>
      <c r="W26" s="135">
        <f t="shared" si="1"/>
        <v>112.70271503987426</v>
      </c>
      <c r="X26" s="136"/>
      <c r="Y26" s="76"/>
      <c r="Z26" s="47">
        <f t="shared" si="2"/>
        <v>68.915456192582312</v>
      </c>
      <c r="AA26" s="77"/>
      <c r="AB26" s="47">
        <f t="shared" si="3"/>
        <v>609.34641713791359</v>
      </c>
      <c r="AC26" s="47">
        <v>611.48</v>
      </c>
      <c r="AD26" s="56">
        <f>AB26/AB20*100</f>
        <v>106.81293246703014</v>
      </c>
      <c r="AE26" s="56">
        <f>AC26/AC20*100</f>
        <v>107.18693030430515</v>
      </c>
      <c r="AF26" s="64"/>
      <c r="AG26" s="52"/>
      <c r="AH26" s="47">
        <f t="shared" si="4"/>
        <v>87.917133948305121</v>
      </c>
      <c r="AI26" s="53"/>
      <c r="AJ26" s="47">
        <f t="shared" si="5"/>
        <v>777.35813613028006</v>
      </c>
      <c r="AK26" s="47">
        <v>780.08</v>
      </c>
      <c r="AL26" s="56">
        <f>AJ26/AJ20*100</f>
        <v>101.46821424211667</v>
      </c>
      <c r="AM26" s="56">
        <f>AK26/AK20*100</f>
        <v>101.8234979311065</v>
      </c>
      <c r="AN26" s="52"/>
      <c r="AO26" s="137" t="s">
        <v>1032</v>
      </c>
      <c r="AT26" s="4"/>
    </row>
    <row r="27" spans="1:46" s="1" customFormat="1" x14ac:dyDescent="0.25">
      <c r="A27" s="30">
        <v>26</v>
      </c>
      <c r="B27" s="107" t="s">
        <v>1003</v>
      </c>
      <c r="C27" s="48" t="s">
        <v>979</v>
      </c>
      <c r="D27" s="48" t="s">
        <v>318</v>
      </c>
      <c r="E27" s="48" t="s">
        <v>148</v>
      </c>
      <c r="F27" s="48" t="s">
        <v>139</v>
      </c>
      <c r="G27" s="48" t="s">
        <v>6</v>
      </c>
      <c r="H27" s="48" t="s">
        <v>20</v>
      </c>
      <c r="I27" s="103"/>
      <c r="J27" s="48">
        <v>12</v>
      </c>
      <c r="K27" s="103"/>
      <c r="L27" s="108"/>
      <c r="M27" s="105" t="s">
        <v>141</v>
      </c>
      <c r="N27" s="105" t="s">
        <v>1252</v>
      </c>
      <c r="O27" s="105" t="s">
        <v>150</v>
      </c>
      <c r="P27" s="81">
        <f t="shared" si="6"/>
        <v>0.89380373810007052</v>
      </c>
      <c r="Q27" s="95">
        <f>14*30.5</f>
        <v>427</v>
      </c>
      <c r="R27" s="48">
        <v>3.5</v>
      </c>
      <c r="S27" s="81">
        <v>0.40042239185750628</v>
      </c>
      <c r="T27" s="134">
        <v>500</v>
      </c>
      <c r="U27" s="93">
        <f t="shared" si="0"/>
        <v>1.2012671755725188E-2</v>
      </c>
      <c r="V27" s="69">
        <v>200</v>
      </c>
      <c r="W27" s="135">
        <f t="shared" si="1"/>
        <v>112.64446847317932</v>
      </c>
      <c r="X27" s="136"/>
      <c r="Y27" s="76"/>
      <c r="Z27" s="47">
        <f t="shared" si="2"/>
        <v>68.963196488649842</v>
      </c>
      <c r="AA27" s="77"/>
      <c r="AB27" s="47">
        <f t="shared" si="3"/>
        <v>609.76853403257007</v>
      </c>
      <c r="AC27" s="47">
        <v>612.22</v>
      </c>
      <c r="AD27" s="56">
        <f>AB27/AB20*100</f>
        <v>106.88692575244883</v>
      </c>
      <c r="AE27" s="56">
        <f>AC27/AC20*100</f>
        <v>107.3166456317487</v>
      </c>
      <c r="AF27" s="64"/>
      <c r="AG27" s="52"/>
      <c r="AH27" s="47">
        <f t="shared" si="4"/>
        <v>88.012502552149201</v>
      </c>
      <c r="AI27" s="53"/>
      <c r="AJ27" s="47">
        <f t="shared" si="5"/>
        <v>778.20137972570001</v>
      </c>
      <c r="AK27" s="47">
        <v>781.33</v>
      </c>
      <c r="AL27" s="56">
        <f>AJ27/AJ20*100</f>
        <v>101.57828245626608</v>
      </c>
      <c r="AM27" s="56">
        <f>AK27/AK20*100</f>
        <v>101.98665987912963</v>
      </c>
      <c r="AN27" s="52"/>
      <c r="AO27" s="137" t="s">
        <v>1032</v>
      </c>
      <c r="AT27" s="4"/>
    </row>
    <row r="28" spans="1:46" s="1" customFormat="1" x14ac:dyDescent="0.25">
      <c r="A28" s="30">
        <v>27</v>
      </c>
      <c r="B28" s="107" t="s">
        <v>1004</v>
      </c>
      <c r="C28" s="48" t="s">
        <v>979</v>
      </c>
      <c r="D28" s="48" t="s">
        <v>318</v>
      </c>
      <c r="E28" s="48" t="s">
        <v>148</v>
      </c>
      <c r="F28" s="48" t="s">
        <v>139</v>
      </c>
      <c r="G28" s="48" t="s">
        <v>6</v>
      </c>
      <c r="H28" s="48" t="s">
        <v>20</v>
      </c>
      <c r="I28" s="103"/>
      <c r="J28" s="48">
        <v>12</v>
      </c>
      <c r="K28" s="103"/>
      <c r="L28" s="108"/>
      <c r="M28" s="105" t="s">
        <v>141</v>
      </c>
      <c r="N28" s="105" t="s">
        <v>1252</v>
      </c>
      <c r="O28" s="105" t="s">
        <v>150</v>
      </c>
      <c r="P28" s="81">
        <f t="shared" si="6"/>
        <v>0.79718204025554573</v>
      </c>
      <c r="Q28" s="95">
        <f>16*30.5</f>
        <v>488</v>
      </c>
      <c r="R28" s="48">
        <v>3.5</v>
      </c>
      <c r="S28" s="81">
        <v>0.40814758269720092</v>
      </c>
      <c r="T28" s="134">
        <v>500</v>
      </c>
      <c r="U28" s="93">
        <f t="shared" si="0"/>
        <v>1.2244427480916028E-2</v>
      </c>
      <c r="V28" s="69">
        <v>200</v>
      </c>
      <c r="W28" s="135">
        <f t="shared" si="1"/>
        <v>112.63573148817507</v>
      </c>
      <c r="X28" s="136"/>
      <c r="Y28" s="76"/>
      <c r="Z28" s="47">
        <f t="shared" si="2"/>
        <v>69.042324330306684</v>
      </c>
      <c r="AA28" s="77"/>
      <c r="AB28" s="47">
        <f t="shared" si="3"/>
        <v>610.46817776234116</v>
      </c>
      <c r="AC28" s="47">
        <v>612.97</v>
      </c>
      <c r="AD28" s="56">
        <f>AB28/AB20*100</f>
        <v>107.00956698961247</v>
      </c>
      <c r="AE28" s="56">
        <f>AC28/AC20*100</f>
        <v>107.44811386902258</v>
      </c>
      <c r="AF28" s="64"/>
      <c r="AG28" s="52"/>
      <c r="AH28" s="47">
        <f t="shared" si="4"/>
        <v>88.282759983116733</v>
      </c>
      <c r="AI28" s="53"/>
      <c r="AJ28" s="47">
        <f t="shared" si="5"/>
        <v>780.59098006157774</v>
      </c>
      <c r="AK28" s="47">
        <v>783.79</v>
      </c>
      <c r="AL28" s="56">
        <f>AJ28/AJ20*100</f>
        <v>101.89019593290489</v>
      </c>
      <c r="AM28" s="56">
        <f>AK28/AK20*100</f>
        <v>102.30776259283914</v>
      </c>
      <c r="AN28" s="52"/>
      <c r="AO28" s="137" t="s">
        <v>1032</v>
      </c>
      <c r="AT28" s="4"/>
    </row>
    <row r="29" spans="1:46" s="1" customFormat="1" x14ac:dyDescent="0.25">
      <c r="A29" s="30">
        <v>28</v>
      </c>
      <c r="B29" s="107" t="s">
        <v>1005</v>
      </c>
      <c r="C29" s="48" t="s">
        <v>7</v>
      </c>
      <c r="D29" s="48" t="s">
        <v>318</v>
      </c>
      <c r="E29" s="48" t="s">
        <v>148</v>
      </c>
      <c r="F29" s="48" t="s">
        <v>139</v>
      </c>
      <c r="G29" s="48" t="s">
        <v>6</v>
      </c>
      <c r="H29" s="48" t="s">
        <v>20</v>
      </c>
      <c r="I29" s="103"/>
      <c r="J29" s="48">
        <v>12</v>
      </c>
      <c r="K29" s="103"/>
      <c r="L29" s="108"/>
      <c r="M29" s="105" t="s">
        <v>2</v>
      </c>
      <c r="N29" s="105" t="s">
        <v>2</v>
      </c>
      <c r="O29" s="105" t="s">
        <v>4</v>
      </c>
      <c r="P29" s="81">
        <v>0</v>
      </c>
      <c r="Q29" s="95">
        <v>0</v>
      </c>
      <c r="R29" s="48">
        <v>0</v>
      </c>
      <c r="S29" s="133">
        <v>0</v>
      </c>
      <c r="T29" s="134">
        <v>0</v>
      </c>
      <c r="U29" s="93">
        <f t="shared" si="0"/>
        <v>0</v>
      </c>
      <c r="V29" s="69">
        <v>200</v>
      </c>
      <c r="W29" s="135">
        <f t="shared" si="1"/>
        <v>113.09733552923255</v>
      </c>
      <c r="X29" s="136"/>
      <c r="Y29" s="76"/>
      <c r="Z29" s="47">
        <f t="shared" si="2"/>
        <v>51.313392102968102</v>
      </c>
      <c r="AA29" s="77"/>
      <c r="AB29" s="47">
        <f t="shared" si="3"/>
        <v>453.71</v>
      </c>
      <c r="AC29" s="47">
        <v>453.71</v>
      </c>
      <c r="AD29" s="56">
        <f>AB29/AB29*100</f>
        <v>100</v>
      </c>
      <c r="AE29" s="56">
        <f>AC29/AC29*100</f>
        <v>100</v>
      </c>
      <c r="AF29" s="64"/>
      <c r="AG29" s="52"/>
      <c r="AH29" s="47">
        <f t="shared" si="4"/>
        <v>82.956895610692072</v>
      </c>
      <c r="AI29" s="53"/>
      <c r="AJ29" s="47">
        <f t="shared" si="5"/>
        <v>733.5</v>
      </c>
      <c r="AK29" s="47">
        <v>733.5</v>
      </c>
      <c r="AL29" s="56">
        <f>AJ29/AJ29*100</f>
        <v>100</v>
      </c>
      <c r="AM29" s="56">
        <f>AK29/AK29*100</f>
        <v>100</v>
      </c>
      <c r="AN29" s="52"/>
      <c r="AO29" s="137" t="s">
        <v>1032</v>
      </c>
      <c r="AT29" s="4"/>
    </row>
    <row r="30" spans="1:46" s="1" customFormat="1" x14ac:dyDescent="0.25">
      <c r="A30" s="30">
        <v>29</v>
      </c>
      <c r="B30" s="107" t="s">
        <v>1006</v>
      </c>
      <c r="C30" s="48" t="s">
        <v>979</v>
      </c>
      <c r="D30" s="48" t="s">
        <v>318</v>
      </c>
      <c r="E30" s="48" t="s">
        <v>148</v>
      </c>
      <c r="F30" s="48" t="s">
        <v>139</v>
      </c>
      <c r="G30" s="48" t="s">
        <v>6</v>
      </c>
      <c r="H30" s="48" t="s">
        <v>20</v>
      </c>
      <c r="I30" s="103"/>
      <c r="J30" s="48">
        <v>12</v>
      </c>
      <c r="K30" s="103"/>
      <c r="L30" s="108"/>
      <c r="M30" s="105" t="s">
        <v>141</v>
      </c>
      <c r="N30" s="105" t="s">
        <v>1252</v>
      </c>
      <c r="O30" s="105" t="s">
        <v>150</v>
      </c>
      <c r="P30" s="81">
        <f t="shared" si="6"/>
        <v>5.6525456668719967</v>
      </c>
      <c r="Q30" s="95">
        <f>2*30.5</f>
        <v>61</v>
      </c>
      <c r="R30" s="48">
        <v>3.5</v>
      </c>
      <c r="S30" s="81">
        <v>0.36179643765903308</v>
      </c>
      <c r="T30" s="134">
        <v>500</v>
      </c>
      <c r="U30" s="93">
        <f t="shared" si="0"/>
        <v>1.0853893129770992E-2</v>
      </c>
      <c r="V30" s="69">
        <v>200</v>
      </c>
      <c r="W30" s="135">
        <f t="shared" si="1"/>
        <v>112.6881533982005</v>
      </c>
      <c r="X30" s="136"/>
      <c r="Y30" s="76"/>
      <c r="Z30" s="47">
        <f t="shared" si="2"/>
        <v>51.242683994763716</v>
      </c>
      <c r="AA30" s="77"/>
      <c r="AB30" s="47">
        <f t="shared" si="3"/>
        <v>453.08480305903311</v>
      </c>
      <c r="AC30" s="47">
        <v>454.73</v>
      </c>
      <c r="AD30" s="56">
        <f>AB30/AB29*100</f>
        <v>99.862203402841715</v>
      </c>
      <c r="AE30" s="56">
        <f>AC30/AC29*100</f>
        <v>100.22481320667387</v>
      </c>
      <c r="AF30" s="64"/>
      <c r="AG30" s="52"/>
      <c r="AH30" s="47">
        <f t="shared" si="4"/>
        <v>83.85238182513497</v>
      </c>
      <c r="AI30" s="53"/>
      <c r="AJ30" s="47">
        <f t="shared" si="5"/>
        <v>741.41783652773529</v>
      </c>
      <c r="AK30" s="47">
        <v>744.11</v>
      </c>
      <c r="AL30" s="56">
        <f>AJ30/AJ29*100</f>
        <v>101.07945964931633</v>
      </c>
      <c r="AM30" s="56">
        <f>AK30/AK29*100</f>
        <v>101.4464894342195</v>
      </c>
      <c r="AN30" s="52"/>
      <c r="AO30" s="137" t="s">
        <v>1032</v>
      </c>
      <c r="AT30" s="4"/>
    </row>
    <row r="31" spans="1:46" s="1" customFormat="1" x14ac:dyDescent="0.25">
      <c r="A31" s="30">
        <v>30</v>
      </c>
      <c r="B31" s="107" t="s">
        <v>1007</v>
      </c>
      <c r="C31" s="48" t="s">
        <v>979</v>
      </c>
      <c r="D31" s="48" t="s">
        <v>318</v>
      </c>
      <c r="E31" s="48" t="s">
        <v>148</v>
      </c>
      <c r="F31" s="48" t="s">
        <v>139</v>
      </c>
      <c r="G31" s="48" t="s">
        <v>6</v>
      </c>
      <c r="H31" s="48" t="s">
        <v>20</v>
      </c>
      <c r="I31" s="103"/>
      <c r="J31" s="48">
        <v>12</v>
      </c>
      <c r="K31" s="103"/>
      <c r="L31" s="108"/>
      <c r="M31" s="105" t="s">
        <v>141</v>
      </c>
      <c r="N31" s="105" t="s">
        <v>1252</v>
      </c>
      <c r="O31" s="105" t="s">
        <v>150</v>
      </c>
      <c r="P31" s="81">
        <f t="shared" si="6"/>
        <v>2.8766088089532271</v>
      </c>
      <c r="Q31" s="95">
        <f>4*30.5</f>
        <v>122</v>
      </c>
      <c r="R31" s="48">
        <v>3.5</v>
      </c>
      <c r="S31" s="81">
        <v>0.36823409669211188</v>
      </c>
      <c r="T31" s="134">
        <v>500</v>
      </c>
      <c r="U31" s="93">
        <f t="shared" si="0"/>
        <v>1.1047022900763356E-2</v>
      </c>
      <c r="V31" s="69">
        <v>200</v>
      </c>
      <c r="W31" s="135">
        <f t="shared" si="1"/>
        <v>112.68087257736366</v>
      </c>
      <c r="X31" s="136"/>
      <c r="Y31" s="76"/>
      <c r="Z31" s="47">
        <f t="shared" si="2"/>
        <v>52.739155601109289</v>
      </c>
      <c r="AA31" s="77"/>
      <c r="AB31" s="47">
        <f t="shared" si="3"/>
        <v>466.31651713384235</v>
      </c>
      <c r="AC31" s="47">
        <v>468.04</v>
      </c>
      <c r="AD31" s="56">
        <f>AB31/AB29*100</f>
        <v>102.7785407273021</v>
      </c>
      <c r="AE31" s="56">
        <f>AC31/AC29*100</f>
        <v>103.15840514866326</v>
      </c>
      <c r="AF31" s="64"/>
      <c r="AG31" s="52"/>
      <c r="AH31" s="47">
        <f t="shared" si="4"/>
        <v>84.204162459612306</v>
      </c>
      <c r="AI31" s="53"/>
      <c r="AJ31" s="47">
        <f t="shared" si="5"/>
        <v>744.5282602422393</v>
      </c>
      <c r="AK31" s="47">
        <v>747.28</v>
      </c>
      <c r="AL31" s="56">
        <f>AJ31/AJ29*100</f>
        <v>101.50351196213214</v>
      </c>
      <c r="AM31" s="56">
        <f>AK31/AK29*100</f>
        <v>101.87866394001364</v>
      </c>
      <c r="AN31" s="52"/>
      <c r="AO31" s="137" t="s">
        <v>1032</v>
      </c>
      <c r="AT31" s="4"/>
    </row>
    <row r="32" spans="1:46" s="1" customFormat="1" x14ac:dyDescent="0.25">
      <c r="A32" s="30">
        <v>31</v>
      </c>
      <c r="B32" s="107" t="s">
        <v>1008</v>
      </c>
      <c r="C32" s="48" t="s">
        <v>979</v>
      </c>
      <c r="D32" s="48" t="s">
        <v>318</v>
      </c>
      <c r="E32" s="48" t="s">
        <v>148</v>
      </c>
      <c r="F32" s="48" t="s">
        <v>139</v>
      </c>
      <c r="G32" s="48" t="s">
        <v>6</v>
      </c>
      <c r="H32" s="48" t="s">
        <v>20</v>
      </c>
      <c r="I32" s="103"/>
      <c r="J32" s="48">
        <v>12</v>
      </c>
      <c r="K32" s="103"/>
      <c r="L32" s="108"/>
      <c r="M32" s="105" t="s">
        <v>141</v>
      </c>
      <c r="N32" s="105" t="s">
        <v>1252</v>
      </c>
      <c r="O32" s="105" t="s">
        <v>150</v>
      </c>
      <c r="P32" s="81">
        <f t="shared" si="6"/>
        <v>2.0858710456761274</v>
      </c>
      <c r="Q32" s="95">
        <f>365/2</f>
        <v>182.5</v>
      </c>
      <c r="R32" s="48">
        <v>3.5</v>
      </c>
      <c r="S32" s="81">
        <v>0.39939236641221365</v>
      </c>
      <c r="T32" s="134">
        <v>500</v>
      </c>
      <c r="U32" s="93">
        <f t="shared" si="0"/>
        <v>1.198177099236641E-2</v>
      </c>
      <c r="V32" s="69">
        <v>200</v>
      </c>
      <c r="W32" s="135">
        <f t="shared" si="1"/>
        <v>112.64563340451321</v>
      </c>
      <c r="X32" s="136"/>
      <c r="Y32" s="76"/>
      <c r="Z32" s="47">
        <f t="shared" si="2"/>
        <v>52.678730461620603</v>
      </c>
      <c r="AA32" s="77"/>
      <c r="AB32" s="47">
        <f t="shared" si="3"/>
        <v>465.78224159847338</v>
      </c>
      <c r="AC32" s="47">
        <v>467.65</v>
      </c>
      <c r="AD32" s="56">
        <f>AB32/AB29*100</f>
        <v>102.66078367205338</v>
      </c>
      <c r="AE32" s="56">
        <f>AC32/AC29*100</f>
        <v>103.07244715787618</v>
      </c>
      <c r="AF32" s="64"/>
      <c r="AG32" s="52"/>
      <c r="AH32" s="47">
        <f t="shared" si="4"/>
        <v>84.560824084099977</v>
      </c>
      <c r="AI32" s="53"/>
      <c r="AJ32" s="47">
        <f t="shared" si="5"/>
        <v>747.68184138381696</v>
      </c>
      <c r="AK32" s="47">
        <v>750.68</v>
      </c>
      <c r="AL32" s="56">
        <f>AJ32/AJ29*100</f>
        <v>101.93344804142018</v>
      </c>
      <c r="AM32" s="56">
        <f>AK32/AK29*100</f>
        <v>102.34219495569188</v>
      </c>
      <c r="AN32" s="52"/>
      <c r="AO32" s="137" t="s">
        <v>1032</v>
      </c>
      <c r="AT32" s="4"/>
    </row>
    <row r="33" spans="1:46" s="1" customFormat="1" x14ac:dyDescent="0.25">
      <c r="A33" s="30">
        <v>32</v>
      </c>
      <c r="B33" s="107" t="s">
        <v>1009</v>
      </c>
      <c r="C33" s="48" t="s">
        <v>979</v>
      </c>
      <c r="D33" s="48" t="s">
        <v>318</v>
      </c>
      <c r="E33" s="48" t="s">
        <v>148</v>
      </c>
      <c r="F33" s="48" t="s">
        <v>139</v>
      </c>
      <c r="G33" s="48" t="s">
        <v>6</v>
      </c>
      <c r="H33" s="48" t="s">
        <v>20</v>
      </c>
      <c r="I33" s="103"/>
      <c r="J33" s="48">
        <v>12</v>
      </c>
      <c r="K33" s="103"/>
      <c r="L33" s="108"/>
      <c r="M33" s="105" t="s">
        <v>141</v>
      </c>
      <c r="N33" s="105" t="s">
        <v>1252</v>
      </c>
      <c r="O33" s="105" t="s">
        <v>150</v>
      </c>
      <c r="P33" s="81">
        <f t="shared" si="6"/>
        <v>1.5842947707281172</v>
      </c>
      <c r="Q33" s="95">
        <f>8*30.5</f>
        <v>244</v>
      </c>
      <c r="R33" s="48">
        <v>3.5</v>
      </c>
      <c r="S33" s="81">
        <v>0.40557251908396935</v>
      </c>
      <c r="T33" s="134">
        <v>500</v>
      </c>
      <c r="U33" s="93">
        <f t="shared" si="0"/>
        <v>1.216717557251908E-2</v>
      </c>
      <c r="V33" s="69">
        <v>200</v>
      </c>
      <c r="W33" s="135">
        <f t="shared" si="1"/>
        <v>112.63864381650981</v>
      </c>
      <c r="X33" s="136"/>
      <c r="Y33" s="76"/>
      <c r="Z33" s="47">
        <f t="shared" si="2"/>
        <v>52.790353197483654</v>
      </c>
      <c r="AA33" s="77"/>
      <c r="AB33" s="47">
        <f t="shared" si="3"/>
        <v>466.76920327480923</v>
      </c>
      <c r="AC33" s="47">
        <v>468.67</v>
      </c>
      <c r="AD33" s="56">
        <f>AB33/AB29*100</f>
        <v>102.87831506354483</v>
      </c>
      <c r="AE33" s="56">
        <f>AC33/AC29*100</f>
        <v>103.29726036455004</v>
      </c>
      <c r="AF33" s="64"/>
      <c r="AG33" s="52"/>
      <c r="AH33" s="47">
        <f t="shared" si="4"/>
        <v>84.669342170432273</v>
      </c>
      <c r="AI33" s="53"/>
      <c r="AJ33" s="47">
        <f t="shared" si="5"/>
        <v>748.64135193129789</v>
      </c>
      <c r="AK33" s="47">
        <v>751.69</v>
      </c>
      <c r="AL33" s="56">
        <f>AJ33/AJ29*100</f>
        <v>102.06426065866366</v>
      </c>
      <c r="AM33" s="56">
        <f>AK33/AK29*100</f>
        <v>102.47989093387868</v>
      </c>
      <c r="AN33" s="52"/>
      <c r="AO33" s="137" t="s">
        <v>1032</v>
      </c>
      <c r="AT33" s="4"/>
    </row>
    <row r="34" spans="1:46" s="1" customFormat="1" x14ac:dyDescent="0.25">
      <c r="A34" s="30">
        <v>33</v>
      </c>
      <c r="B34" s="107" t="s">
        <v>1010</v>
      </c>
      <c r="C34" s="48" t="s">
        <v>979</v>
      </c>
      <c r="D34" s="48" t="s">
        <v>318</v>
      </c>
      <c r="E34" s="48" t="s">
        <v>148</v>
      </c>
      <c r="F34" s="48" t="s">
        <v>139</v>
      </c>
      <c r="G34" s="48" t="s">
        <v>6</v>
      </c>
      <c r="H34" s="48" t="s">
        <v>20</v>
      </c>
      <c r="I34" s="103"/>
      <c r="J34" s="48">
        <v>12</v>
      </c>
      <c r="K34" s="103"/>
      <c r="L34" s="108"/>
      <c r="M34" s="105" t="s">
        <v>141</v>
      </c>
      <c r="N34" s="105" t="s">
        <v>1252</v>
      </c>
      <c r="O34" s="105" t="s">
        <v>150</v>
      </c>
      <c r="P34" s="81">
        <f t="shared" si="6"/>
        <v>1.279519027375152</v>
      </c>
      <c r="Q34" s="95">
        <f>10*30.5</f>
        <v>305</v>
      </c>
      <c r="R34" s="48">
        <v>3.5</v>
      </c>
      <c r="S34" s="81">
        <v>0.4094351145038167</v>
      </c>
      <c r="T34" s="134">
        <v>500</v>
      </c>
      <c r="U34" s="93">
        <f t="shared" si="0"/>
        <v>1.22830534351145E-2</v>
      </c>
      <c r="V34" s="69">
        <v>200</v>
      </c>
      <c r="W34" s="135">
        <f t="shared" si="1"/>
        <v>112.63427532400765</v>
      </c>
      <c r="X34" s="136"/>
      <c r="Y34" s="76"/>
      <c r="Z34" s="47">
        <f t="shared" ref="Z34:Z55" si="7">AC34*(W34*10^-3)</f>
        <v>53.772729382434491</v>
      </c>
      <c r="AA34" s="77"/>
      <c r="AB34" s="47">
        <f t="shared" ref="AB34:AB55" si="8">Z34/((J34^2*PI()/4)*10^-3)</f>
        <v>475.45531581984721</v>
      </c>
      <c r="AC34" s="47">
        <v>477.41</v>
      </c>
      <c r="AD34" s="56">
        <f>AB34/AB29*100</f>
        <v>104.79277860744689</v>
      </c>
      <c r="AE34" s="56">
        <f>AC34/AC29*100</f>
        <v>105.22360097859867</v>
      </c>
      <c r="AF34" s="64"/>
      <c r="AG34" s="52"/>
      <c r="AH34" s="47">
        <f t="shared" ref="AH34:AH55" si="9">AK34*(W34*10^-3)</f>
        <v>84.886821597938365</v>
      </c>
      <c r="AI34" s="53"/>
      <c r="AJ34" s="47">
        <f t="shared" ref="AJ34:AJ55" si="10">AH34/((J34^2*PI()/4)*10^-3)</f>
        <v>750.56429225954184</v>
      </c>
      <c r="AK34" s="47">
        <v>753.65</v>
      </c>
      <c r="AL34" s="56">
        <f>AJ34/AJ29*100</f>
        <v>102.32642021261647</v>
      </c>
      <c r="AM34" s="56">
        <f>AK34/AK29*100</f>
        <v>102.74710293115201</v>
      </c>
      <c r="AN34" s="52"/>
      <c r="AO34" s="137" t="s">
        <v>1032</v>
      </c>
      <c r="AT34" s="4"/>
    </row>
    <row r="35" spans="1:46" s="1" customFormat="1" x14ac:dyDescent="0.25">
      <c r="A35" s="30">
        <v>34</v>
      </c>
      <c r="B35" s="107" t="s">
        <v>1011</v>
      </c>
      <c r="C35" s="48" t="s">
        <v>979</v>
      </c>
      <c r="D35" s="48" t="s">
        <v>318</v>
      </c>
      <c r="E35" s="48" t="s">
        <v>148</v>
      </c>
      <c r="F35" s="48" t="s">
        <v>139</v>
      </c>
      <c r="G35" s="48" t="s">
        <v>6</v>
      </c>
      <c r="H35" s="48" t="s">
        <v>20</v>
      </c>
      <c r="I35" s="103"/>
      <c r="J35" s="48">
        <v>12</v>
      </c>
      <c r="K35" s="103"/>
      <c r="L35" s="108"/>
      <c r="M35" s="105" t="s">
        <v>141</v>
      </c>
      <c r="N35" s="105" t="s">
        <v>1252</v>
      </c>
      <c r="O35" s="105" t="s">
        <v>150</v>
      </c>
      <c r="P35" s="81">
        <f t="shared" si="6"/>
        <v>1.0691871324641682</v>
      </c>
      <c r="Q35" s="95">
        <f>365</f>
        <v>365</v>
      </c>
      <c r="R35" s="48">
        <v>3.5</v>
      </c>
      <c r="S35" s="81">
        <v>0.4094351145038167</v>
      </c>
      <c r="T35" s="134">
        <v>500</v>
      </c>
      <c r="U35" s="93">
        <f t="shared" si="0"/>
        <v>1.22830534351145E-2</v>
      </c>
      <c r="V35" s="69">
        <v>200</v>
      </c>
      <c r="W35" s="135">
        <f t="shared" si="1"/>
        <v>112.63427532400765</v>
      </c>
      <c r="X35" s="136"/>
      <c r="Y35" s="76"/>
      <c r="Z35" s="47">
        <f t="shared" si="7"/>
        <v>53.8572050889275</v>
      </c>
      <c r="AA35" s="77"/>
      <c r="AB35" s="47">
        <f t="shared" si="8"/>
        <v>476.20224505648849</v>
      </c>
      <c r="AC35" s="47">
        <v>478.16</v>
      </c>
      <c r="AD35" s="56">
        <f>AB35/AB29*100</f>
        <v>104.95740562396432</v>
      </c>
      <c r="AE35" s="56">
        <f>AC35/AC29*100</f>
        <v>105.38890480703533</v>
      </c>
      <c r="AF35" s="64"/>
      <c r="AG35" s="52"/>
      <c r="AH35" s="47">
        <f t="shared" si="9"/>
        <v>84.865421085626807</v>
      </c>
      <c r="AI35" s="53"/>
      <c r="AJ35" s="47">
        <f t="shared" si="10"/>
        <v>750.37507018625945</v>
      </c>
      <c r="AK35" s="47">
        <v>753.46</v>
      </c>
      <c r="AL35" s="56">
        <f>AJ35/AJ29*100</f>
        <v>102.30062306561139</v>
      </c>
      <c r="AM35" s="56">
        <f>AK35/AK29*100</f>
        <v>102.72119972733471</v>
      </c>
      <c r="AN35" s="52"/>
      <c r="AO35" s="137" t="s">
        <v>1032</v>
      </c>
      <c r="AT35" s="4"/>
    </row>
    <row r="36" spans="1:46" s="1" customFormat="1" x14ac:dyDescent="0.25">
      <c r="A36" s="30">
        <v>35</v>
      </c>
      <c r="B36" s="107" t="s">
        <v>1012</v>
      </c>
      <c r="C36" s="48" t="s">
        <v>979</v>
      </c>
      <c r="D36" s="48" t="s">
        <v>318</v>
      </c>
      <c r="E36" s="48" t="s">
        <v>148</v>
      </c>
      <c r="F36" s="48" t="s">
        <v>139</v>
      </c>
      <c r="G36" s="48" t="s">
        <v>6</v>
      </c>
      <c r="H36" s="48" t="s">
        <v>20</v>
      </c>
      <c r="I36" s="103"/>
      <c r="J36" s="48">
        <v>12</v>
      </c>
      <c r="K36" s="103"/>
      <c r="L36" s="108"/>
      <c r="M36" s="105" t="s">
        <v>141</v>
      </c>
      <c r="N36" s="105" t="s">
        <v>1252</v>
      </c>
      <c r="O36" s="105" t="s">
        <v>150</v>
      </c>
      <c r="P36" s="81">
        <f t="shared" si="6"/>
        <v>0.92545024257548469</v>
      </c>
      <c r="Q36" s="95">
        <f>14*30.5</f>
        <v>427</v>
      </c>
      <c r="R36" s="48">
        <v>3.5</v>
      </c>
      <c r="S36" s="81">
        <v>0.41458524173027994</v>
      </c>
      <c r="T36" s="134">
        <v>500</v>
      </c>
      <c r="U36" s="93">
        <f t="shared" si="0"/>
        <v>1.2437557251908399E-2</v>
      </c>
      <c r="V36" s="69">
        <v>200</v>
      </c>
      <c r="W36" s="135">
        <f t="shared" si="1"/>
        <v>112.62845066733819</v>
      </c>
      <c r="X36" s="136"/>
      <c r="Y36" s="76"/>
      <c r="Z36" s="47">
        <f t="shared" si="7"/>
        <v>53.905102773894733</v>
      </c>
      <c r="AA36" s="77"/>
      <c r="AB36" s="47">
        <f t="shared" si="8"/>
        <v>476.62575357455478</v>
      </c>
      <c r="AC36" s="47">
        <v>478.61</v>
      </c>
      <c r="AD36" s="56">
        <f>AB36/AB29*100</f>
        <v>105.05074906318018</v>
      </c>
      <c r="AE36" s="56">
        <f>AC36/AC29*100</f>
        <v>105.48808710409733</v>
      </c>
      <c r="AF36" s="64"/>
      <c r="AG36" s="52"/>
      <c r="AH36" s="47">
        <f t="shared" si="9"/>
        <v>85.08403677213397</v>
      </c>
      <c r="AI36" s="53"/>
      <c r="AJ36" s="47">
        <f t="shared" si="10"/>
        <v>752.30805724987295</v>
      </c>
      <c r="AK36" s="47">
        <v>755.44</v>
      </c>
      <c r="AL36" s="56">
        <f>AJ36/AJ29*100</f>
        <v>102.56415231763776</v>
      </c>
      <c r="AM36" s="56">
        <f>AK36/AK29*100</f>
        <v>102.99113837764145</v>
      </c>
      <c r="AN36" s="52"/>
      <c r="AO36" s="137" t="s">
        <v>1032</v>
      </c>
      <c r="AT36" s="4"/>
    </row>
    <row r="37" spans="1:46" s="1" customFormat="1" x14ac:dyDescent="0.25">
      <c r="A37" s="30">
        <v>36</v>
      </c>
      <c r="B37" s="107" t="s">
        <v>1013</v>
      </c>
      <c r="C37" s="48" t="s">
        <v>979</v>
      </c>
      <c r="D37" s="48" t="s">
        <v>318</v>
      </c>
      <c r="E37" s="48" t="s">
        <v>148</v>
      </c>
      <c r="F37" s="48" t="s">
        <v>139</v>
      </c>
      <c r="G37" s="48" t="s">
        <v>6</v>
      </c>
      <c r="H37" s="48" t="s">
        <v>20</v>
      </c>
      <c r="I37" s="103"/>
      <c r="J37" s="48">
        <v>12</v>
      </c>
      <c r="K37" s="103"/>
      <c r="L37" s="108"/>
      <c r="M37" s="105" t="s">
        <v>141</v>
      </c>
      <c r="N37" s="105" t="s">
        <v>1252</v>
      </c>
      <c r="O37" s="105" t="s">
        <v>150</v>
      </c>
      <c r="P37" s="81">
        <f t="shared" si="6"/>
        <v>0.81228639547328896</v>
      </c>
      <c r="Q37" s="95">
        <f>16*30.5</f>
        <v>488</v>
      </c>
      <c r="R37" s="48">
        <v>3.5</v>
      </c>
      <c r="S37" s="81">
        <v>0.4158727735368955</v>
      </c>
      <c r="T37" s="134">
        <v>500</v>
      </c>
      <c r="U37" s="93">
        <f t="shared" si="0"/>
        <v>1.2476183206106866E-2</v>
      </c>
      <c r="V37" s="69">
        <v>200</v>
      </c>
      <c r="W37" s="135">
        <f t="shared" si="1"/>
        <v>112.62699450317081</v>
      </c>
      <c r="X37" s="136"/>
      <c r="Y37" s="76"/>
      <c r="Z37" s="47">
        <f t="shared" si="7"/>
        <v>53.892016869767232</v>
      </c>
      <c r="AA37" s="77"/>
      <c r="AB37" s="47">
        <f t="shared" si="8"/>
        <v>476.51004877862596</v>
      </c>
      <c r="AC37" s="47">
        <v>478.5</v>
      </c>
      <c r="AD37" s="56">
        <f>AB37/AB29*100</f>
        <v>105.02524713553282</v>
      </c>
      <c r="AE37" s="56">
        <f>AC37/AC29*100</f>
        <v>105.46384254259328</v>
      </c>
      <c r="AF37" s="64"/>
      <c r="AG37" s="52"/>
      <c r="AH37" s="47">
        <f t="shared" si="9"/>
        <v>85.277781427965834</v>
      </c>
      <c r="AI37" s="53"/>
      <c r="AJ37" s="47">
        <f t="shared" si="10"/>
        <v>754.02113612061066</v>
      </c>
      <c r="AK37" s="47">
        <v>757.17</v>
      </c>
      <c r="AL37" s="56">
        <f>AJ37/AJ29*100</f>
        <v>102.7977009026054</v>
      </c>
      <c r="AM37" s="56">
        <f>AK37/AK29*100</f>
        <v>103.22699386503066</v>
      </c>
      <c r="AN37" s="52"/>
      <c r="AO37" s="137" t="s">
        <v>1032</v>
      </c>
      <c r="AT37" s="4"/>
    </row>
    <row r="38" spans="1:46" s="1" customFormat="1" x14ac:dyDescent="0.25">
      <c r="A38" s="30">
        <v>37</v>
      </c>
      <c r="B38" s="107" t="s">
        <v>1014</v>
      </c>
      <c r="C38" s="48" t="s">
        <v>7</v>
      </c>
      <c r="D38" s="48" t="s">
        <v>318</v>
      </c>
      <c r="E38" s="48" t="s">
        <v>148</v>
      </c>
      <c r="F38" s="48" t="s">
        <v>139</v>
      </c>
      <c r="G38" s="48" t="s">
        <v>6</v>
      </c>
      <c r="H38" s="48" t="s">
        <v>20</v>
      </c>
      <c r="I38" s="103"/>
      <c r="J38" s="48">
        <v>16</v>
      </c>
      <c r="K38" s="103"/>
      <c r="L38" s="108"/>
      <c r="M38" s="105" t="s">
        <v>2</v>
      </c>
      <c r="N38" s="105" t="s">
        <v>2</v>
      </c>
      <c r="O38" s="105" t="s">
        <v>4</v>
      </c>
      <c r="P38" s="81">
        <v>0</v>
      </c>
      <c r="Q38" s="95">
        <v>0</v>
      </c>
      <c r="R38" s="48">
        <v>0</v>
      </c>
      <c r="S38" s="133">
        <v>0</v>
      </c>
      <c r="T38" s="134">
        <v>0</v>
      </c>
      <c r="U38" s="93">
        <f t="shared" si="0"/>
        <v>0</v>
      </c>
      <c r="V38" s="69">
        <v>200</v>
      </c>
      <c r="W38" s="135">
        <f t="shared" si="1"/>
        <v>201.06192982974676</v>
      </c>
      <c r="X38" s="136"/>
      <c r="Y38" s="76"/>
      <c r="Z38" s="47">
        <f t="shared" si="7"/>
        <v>98.85812965868989</v>
      </c>
      <c r="AA38" s="77"/>
      <c r="AB38" s="47">
        <f t="shared" si="8"/>
        <v>491.68</v>
      </c>
      <c r="AC38" s="47">
        <v>491.68</v>
      </c>
      <c r="AD38" s="56">
        <f>AB38/AB38*100</f>
        <v>100</v>
      </c>
      <c r="AE38" s="56">
        <f>AC38/AC38*100</f>
        <v>100</v>
      </c>
      <c r="AF38" s="64"/>
      <c r="AG38" s="52"/>
      <c r="AH38" s="47">
        <f t="shared" si="9"/>
        <v>148.73355197225689</v>
      </c>
      <c r="AI38" s="53"/>
      <c r="AJ38" s="47">
        <f t="shared" si="10"/>
        <v>739.74000000000012</v>
      </c>
      <c r="AK38" s="47">
        <v>739.74</v>
      </c>
      <c r="AL38" s="56">
        <f>AJ38/AJ38*100</f>
        <v>100</v>
      </c>
      <c r="AM38" s="56">
        <f>AK38/AK38*100</f>
        <v>100</v>
      </c>
      <c r="AN38" s="52"/>
      <c r="AO38" s="137" t="s">
        <v>1032</v>
      </c>
      <c r="AT38" s="4"/>
    </row>
    <row r="39" spans="1:46" s="1" customFormat="1" x14ac:dyDescent="0.25">
      <c r="A39" s="30">
        <v>38</v>
      </c>
      <c r="B39" s="107" t="s">
        <v>1015</v>
      </c>
      <c r="C39" s="48" t="s">
        <v>979</v>
      </c>
      <c r="D39" s="48" t="s">
        <v>318</v>
      </c>
      <c r="E39" s="48" t="s">
        <v>148</v>
      </c>
      <c r="F39" s="48" t="s">
        <v>139</v>
      </c>
      <c r="G39" s="48" t="s">
        <v>6</v>
      </c>
      <c r="H39" s="48" t="s">
        <v>20</v>
      </c>
      <c r="I39" s="103"/>
      <c r="J39" s="48">
        <v>16</v>
      </c>
      <c r="K39" s="103"/>
      <c r="L39" s="108"/>
      <c r="M39" s="105" t="s">
        <v>141</v>
      </c>
      <c r="N39" s="105" t="s">
        <v>1252</v>
      </c>
      <c r="O39" s="105" t="s">
        <v>150</v>
      </c>
      <c r="P39" s="81">
        <f t="shared" si="6"/>
        <v>0.51118324575219187</v>
      </c>
      <c r="Q39" s="95">
        <f>2*30.5</f>
        <v>61</v>
      </c>
      <c r="R39" s="48">
        <v>3.5</v>
      </c>
      <c r="S39" s="81">
        <v>2.4559796437659032E-2</v>
      </c>
      <c r="T39" s="134">
        <v>500</v>
      </c>
      <c r="U39" s="93">
        <f t="shared" si="0"/>
        <v>9.8239185750636127E-4</v>
      </c>
      <c r="V39" s="69">
        <v>200</v>
      </c>
      <c r="W39" s="135">
        <f t="shared" si="1"/>
        <v>201.01254942906695</v>
      </c>
      <c r="X39" s="136"/>
      <c r="Y39" s="76"/>
      <c r="Z39" s="47">
        <f t="shared" si="7"/>
        <v>99.672072634402852</v>
      </c>
      <c r="AA39" s="77"/>
      <c r="AB39" s="47">
        <f t="shared" si="8"/>
        <v>495.72822024936386</v>
      </c>
      <c r="AC39" s="47">
        <v>495.85</v>
      </c>
      <c r="AD39" s="56">
        <f>AB39/AB38*100</f>
        <v>100.82334450239259</v>
      </c>
      <c r="AE39" s="56">
        <f>AC39/AC38*100</f>
        <v>100.84811259355679</v>
      </c>
      <c r="AF39" s="64"/>
      <c r="AG39" s="52"/>
      <c r="AH39" s="47">
        <f t="shared" si="9"/>
        <v>148.70908406762373</v>
      </c>
      <c r="AI39" s="53"/>
      <c r="AJ39" s="47">
        <f t="shared" si="10"/>
        <v>739.61830662595423</v>
      </c>
      <c r="AK39" s="47">
        <v>739.8</v>
      </c>
      <c r="AL39" s="56">
        <f>AJ39/AJ38*100</f>
        <v>99.983549169431711</v>
      </c>
      <c r="AM39" s="56">
        <f>AK39/AK38*100</f>
        <v>100.00811095790412</v>
      </c>
      <c r="AN39" s="52"/>
      <c r="AO39" s="137" t="s">
        <v>1032</v>
      </c>
      <c r="AT39" s="4"/>
    </row>
    <row r="40" spans="1:46" s="1" customFormat="1" x14ac:dyDescent="0.25">
      <c r="A40" s="30">
        <v>39</v>
      </c>
      <c r="B40" s="107" t="s">
        <v>1016</v>
      </c>
      <c r="C40" s="48" t="s">
        <v>979</v>
      </c>
      <c r="D40" s="48" t="s">
        <v>318</v>
      </c>
      <c r="E40" s="48" t="s">
        <v>148</v>
      </c>
      <c r="F40" s="48" t="s">
        <v>139</v>
      </c>
      <c r="G40" s="48" t="s">
        <v>6</v>
      </c>
      <c r="H40" s="48" t="s">
        <v>20</v>
      </c>
      <c r="I40" s="103"/>
      <c r="J40" s="48">
        <v>16</v>
      </c>
      <c r="K40" s="103"/>
      <c r="L40" s="108"/>
      <c r="M40" s="105" t="s">
        <v>141</v>
      </c>
      <c r="N40" s="105" t="s">
        <v>1252</v>
      </c>
      <c r="O40" s="105" t="s">
        <v>150</v>
      </c>
      <c r="P40" s="81">
        <f t="shared" si="6"/>
        <v>0.52466935479808052</v>
      </c>
      <c r="Q40" s="95">
        <f>4*30.5</f>
        <v>122</v>
      </c>
      <c r="R40" s="48">
        <v>3.5</v>
      </c>
      <c r="S40" s="81">
        <v>5.0412213740458012E-2</v>
      </c>
      <c r="T40" s="134">
        <v>500</v>
      </c>
      <c r="U40" s="93">
        <f t="shared" si="0"/>
        <v>2.0164885496183203E-3</v>
      </c>
      <c r="V40" s="69">
        <v>200</v>
      </c>
      <c r="W40" s="135">
        <f t="shared" si="1"/>
        <v>200.96057005993029</v>
      </c>
      <c r="X40" s="136"/>
      <c r="Y40" s="76"/>
      <c r="Z40" s="47">
        <f t="shared" si="7"/>
        <v>99.909557010994945</v>
      </c>
      <c r="AA40" s="77"/>
      <c r="AB40" s="47">
        <f t="shared" si="8"/>
        <v>496.9093706381679</v>
      </c>
      <c r="AC40" s="47">
        <v>497.16</v>
      </c>
      <c r="AD40" s="56">
        <f>AB40/AB38*100</f>
        <v>101.06357196513341</v>
      </c>
      <c r="AE40" s="56">
        <f>AC40/AC38*100</f>
        <v>101.11454604620893</v>
      </c>
      <c r="AF40" s="64"/>
      <c r="AG40" s="52"/>
      <c r="AH40" s="47">
        <f t="shared" si="9"/>
        <v>149.20920405809704</v>
      </c>
      <c r="AI40" s="53"/>
      <c r="AJ40" s="47">
        <f t="shared" si="10"/>
        <v>742.10569939541983</v>
      </c>
      <c r="AK40" s="47">
        <v>742.48</v>
      </c>
      <c r="AL40" s="56">
        <f>AJ40/AJ38*100</f>
        <v>100.31980147016786</v>
      </c>
      <c r="AM40" s="56">
        <f>AK40/AK38*100</f>
        <v>100.3704004109552</v>
      </c>
      <c r="AN40" s="52"/>
      <c r="AO40" s="137" t="s">
        <v>1032</v>
      </c>
      <c r="AT40" s="4"/>
    </row>
    <row r="41" spans="1:46" s="1" customFormat="1" x14ac:dyDescent="0.25">
      <c r="A41" s="30">
        <v>40</v>
      </c>
      <c r="B41" s="107" t="s">
        <v>1017</v>
      </c>
      <c r="C41" s="48" t="s">
        <v>979</v>
      </c>
      <c r="D41" s="48" t="s">
        <v>318</v>
      </c>
      <c r="E41" s="48" t="s">
        <v>148</v>
      </c>
      <c r="F41" s="48" t="s">
        <v>139</v>
      </c>
      <c r="G41" s="48" t="s">
        <v>6</v>
      </c>
      <c r="H41" s="48" t="s">
        <v>20</v>
      </c>
      <c r="I41" s="103"/>
      <c r="J41" s="48">
        <v>16</v>
      </c>
      <c r="K41" s="103"/>
      <c r="L41" s="108"/>
      <c r="M41" s="105" t="s">
        <v>141</v>
      </c>
      <c r="N41" s="105" t="s">
        <v>1252</v>
      </c>
      <c r="O41" s="105" t="s">
        <v>150</v>
      </c>
      <c r="P41" s="81">
        <f t="shared" si="6"/>
        <v>0.84551856176340801</v>
      </c>
      <c r="Q41" s="95">
        <f>365/2</f>
        <v>182.5</v>
      </c>
      <c r="R41" s="48">
        <v>3.5</v>
      </c>
      <c r="S41" s="81">
        <v>0.1215063613231552</v>
      </c>
      <c r="T41" s="134">
        <v>500</v>
      </c>
      <c r="U41" s="93">
        <f t="shared" si="0"/>
        <v>4.8602544529262083E-3</v>
      </c>
      <c r="V41" s="69">
        <v>200</v>
      </c>
      <c r="W41" s="135">
        <f t="shared" si="1"/>
        <v>200.81762679480451</v>
      </c>
      <c r="X41" s="136"/>
      <c r="Y41" s="76"/>
      <c r="Z41" s="47">
        <f t="shared" si="7"/>
        <v>100.27426558744975</v>
      </c>
      <c r="AA41" s="77"/>
      <c r="AB41" s="47">
        <f t="shared" si="8"/>
        <v>498.72328228600509</v>
      </c>
      <c r="AC41" s="47">
        <v>499.33</v>
      </c>
      <c r="AD41" s="56">
        <f>AB41/AB38*100</f>
        <v>101.43249314310223</v>
      </c>
      <c r="AE41" s="56">
        <f>AC41/AC38*100</f>
        <v>101.55589000976244</v>
      </c>
      <c r="AF41" s="64"/>
      <c r="AG41" s="52"/>
      <c r="AH41" s="47">
        <f t="shared" si="9"/>
        <v>150.17142131715482</v>
      </c>
      <c r="AI41" s="53"/>
      <c r="AJ41" s="47">
        <f t="shared" si="10"/>
        <v>746.89137543002539</v>
      </c>
      <c r="AK41" s="47">
        <v>747.8</v>
      </c>
      <c r="AL41" s="56">
        <f>AJ41/AJ38*100</f>
        <v>100.96674175115923</v>
      </c>
      <c r="AM41" s="56">
        <f>AK41/AK38*100</f>
        <v>101.08957201178792</v>
      </c>
      <c r="AN41" s="52"/>
      <c r="AO41" s="137" t="s">
        <v>1032</v>
      </c>
      <c r="AT41" s="4"/>
    </row>
    <row r="42" spans="1:46" s="1" customFormat="1" x14ac:dyDescent="0.25">
      <c r="A42" s="30">
        <v>41</v>
      </c>
      <c r="B42" s="107" t="s">
        <v>1018</v>
      </c>
      <c r="C42" s="48" t="s">
        <v>979</v>
      </c>
      <c r="D42" s="48" t="s">
        <v>318</v>
      </c>
      <c r="E42" s="48" t="s">
        <v>148</v>
      </c>
      <c r="F42" s="48" t="s">
        <v>139</v>
      </c>
      <c r="G42" s="48" t="s">
        <v>6</v>
      </c>
      <c r="H42" s="48" t="s">
        <v>20</v>
      </c>
      <c r="I42" s="103"/>
      <c r="J42" s="48">
        <v>16</v>
      </c>
      <c r="K42" s="103"/>
      <c r="L42" s="108"/>
      <c r="M42" s="105" t="s">
        <v>141</v>
      </c>
      <c r="N42" s="105" t="s">
        <v>1252</v>
      </c>
      <c r="O42" s="105" t="s">
        <v>150</v>
      </c>
      <c r="P42" s="81">
        <f t="shared" si="6"/>
        <v>1.2988672864404034</v>
      </c>
      <c r="Q42" s="95">
        <f>8*30.5</f>
        <v>244</v>
      </c>
      <c r="R42" s="48">
        <v>3.5</v>
      </c>
      <c r="S42" s="81">
        <v>0.24947582697201018</v>
      </c>
      <c r="T42" s="134">
        <v>500</v>
      </c>
      <c r="U42" s="93">
        <f t="shared" si="0"/>
        <v>9.9790330788804074E-3</v>
      </c>
      <c r="V42" s="69">
        <v>200</v>
      </c>
      <c r="W42" s="135">
        <f t="shared" si="1"/>
        <v>200.56032891757812</v>
      </c>
      <c r="X42" s="136"/>
      <c r="Y42" s="76"/>
      <c r="Z42" s="47">
        <f t="shared" si="7"/>
        <v>100.63916744755154</v>
      </c>
      <c r="AA42" s="77"/>
      <c r="AB42" s="47">
        <f t="shared" si="8"/>
        <v>500.53815524783721</v>
      </c>
      <c r="AC42" s="47">
        <v>501.79</v>
      </c>
      <c r="AD42" s="56">
        <f>AB42/AB38*100</f>
        <v>101.80160983725943</v>
      </c>
      <c r="AE42" s="56">
        <f>AC42/AC38*100</f>
        <v>102.05621542466645</v>
      </c>
      <c r="AF42" s="64"/>
      <c r="AG42" s="52"/>
      <c r="AH42" s="47">
        <f t="shared" si="9"/>
        <v>149.19081187191884</v>
      </c>
      <c r="AI42" s="53"/>
      <c r="AJ42" s="47">
        <f t="shared" si="10"/>
        <v>742.01422416590333</v>
      </c>
      <c r="AK42" s="47">
        <v>743.87</v>
      </c>
      <c r="AL42" s="56">
        <f>AJ42/AJ38*100</f>
        <v>100.3074356079032</v>
      </c>
      <c r="AM42" s="56">
        <f>AK42/AK38*100</f>
        <v>100.55830426906751</v>
      </c>
      <c r="AN42" s="52"/>
      <c r="AO42" s="137" t="s">
        <v>1032</v>
      </c>
      <c r="AT42" s="4"/>
    </row>
    <row r="43" spans="1:46" s="1" customFormat="1" x14ac:dyDescent="0.25">
      <c r="A43" s="30">
        <v>42</v>
      </c>
      <c r="B43" s="107" t="s">
        <v>1019</v>
      </c>
      <c r="C43" s="48" t="s">
        <v>979</v>
      </c>
      <c r="D43" s="48" t="s">
        <v>318</v>
      </c>
      <c r="E43" s="48" t="s">
        <v>148</v>
      </c>
      <c r="F43" s="48" t="s">
        <v>139</v>
      </c>
      <c r="G43" s="48" t="s">
        <v>6</v>
      </c>
      <c r="H43" s="48" t="s">
        <v>20</v>
      </c>
      <c r="I43" s="103"/>
      <c r="J43" s="48">
        <v>16</v>
      </c>
      <c r="K43" s="103"/>
      <c r="L43" s="108"/>
      <c r="M43" s="105" t="s">
        <v>141</v>
      </c>
      <c r="N43" s="105" t="s">
        <v>1252</v>
      </c>
      <c r="O43" s="105" t="s">
        <v>150</v>
      </c>
      <c r="P43" s="81">
        <f t="shared" si="6"/>
        <v>1.5240895821169951</v>
      </c>
      <c r="Q43" s="95">
        <f>10*30.5</f>
        <v>305</v>
      </c>
      <c r="R43" s="48">
        <v>3.5</v>
      </c>
      <c r="S43" s="81">
        <v>0.36581170483460557</v>
      </c>
      <c r="T43" s="134">
        <v>500</v>
      </c>
      <c r="U43" s="93">
        <f t="shared" si="0"/>
        <v>1.4632468193384223E-2</v>
      </c>
      <c r="V43" s="69">
        <v>200</v>
      </c>
      <c r="W43" s="135">
        <f t="shared" si="1"/>
        <v>200.32642175646322</v>
      </c>
      <c r="X43" s="136"/>
      <c r="Y43" s="76"/>
      <c r="Z43" s="47">
        <f t="shared" si="7"/>
        <v>100.9565035083872</v>
      </c>
      <c r="AA43" s="77"/>
      <c r="AB43" s="47">
        <f t="shared" si="8"/>
        <v>502.11645533231552</v>
      </c>
      <c r="AC43" s="47">
        <v>503.96</v>
      </c>
      <c r="AD43" s="56">
        <f>AB43/AB38*100</f>
        <v>102.12261131880807</v>
      </c>
      <c r="AE43" s="56">
        <f>AC43/AC38*100</f>
        <v>102.49755938821998</v>
      </c>
      <c r="AF43" s="64"/>
      <c r="AG43" s="52"/>
      <c r="AH43" s="47">
        <f t="shared" si="9"/>
        <v>151.31455940952694</v>
      </c>
      <c r="AI43" s="53"/>
      <c r="AJ43" s="47">
        <f t="shared" si="10"/>
        <v>752.57687786870235</v>
      </c>
      <c r="AK43" s="47">
        <v>755.34</v>
      </c>
      <c r="AL43" s="56">
        <f>AJ43/AJ38*100</f>
        <v>101.73532293355805</v>
      </c>
      <c r="AM43" s="56">
        <f>AK43/AK38*100</f>
        <v>102.10884905507341</v>
      </c>
      <c r="AN43" s="52"/>
      <c r="AO43" s="137" t="s">
        <v>1032</v>
      </c>
      <c r="AT43" s="4"/>
    </row>
    <row r="44" spans="1:46" s="1" customFormat="1" x14ac:dyDescent="0.25">
      <c r="A44" s="30">
        <v>43</v>
      </c>
      <c r="B44" s="107" t="s">
        <v>1020</v>
      </c>
      <c r="C44" s="48" t="s">
        <v>979</v>
      </c>
      <c r="D44" s="48" t="s">
        <v>318</v>
      </c>
      <c r="E44" s="48" t="s">
        <v>148</v>
      </c>
      <c r="F44" s="48" t="s">
        <v>139</v>
      </c>
      <c r="G44" s="48" t="s">
        <v>6</v>
      </c>
      <c r="H44" s="48" t="s">
        <v>20</v>
      </c>
      <c r="I44" s="103"/>
      <c r="J44" s="48">
        <v>16</v>
      </c>
      <c r="K44" s="103"/>
      <c r="L44" s="108"/>
      <c r="M44" s="105" t="s">
        <v>141</v>
      </c>
      <c r="N44" s="105" t="s">
        <v>1252</v>
      </c>
      <c r="O44" s="105" t="s">
        <v>150</v>
      </c>
      <c r="P44" s="81">
        <f t="shared" si="6"/>
        <v>1.4086970229106732</v>
      </c>
      <c r="Q44" s="95">
        <f>365</f>
        <v>365</v>
      </c>
      <c r="R44" s="48">
        <v>3.5</v>
      </c>
      <c r="S44" s="81">
        <v>0.40459033078880408</v>
      </c>
      <c r="T44" s="134">
        <v>500</v>
      </c>
      <c r="U44" s="93">
        <f t="shared" si="0"/>
        <v>1.6183613231552162E-2</v>
      </c>
      <c r="V44" s="69">
        <v>200</v>
      </c>
      <c r="W44" s="135">
        <f t="shared" si="1"/>
        <v>200.24845270275827</v>
      </c>
      <c r="X44" s="136"/>
      <c r="Y44" s="76"/>
      <c r="Z44" s="47">
        <f t="shared" si="7"/>
        <v>101.29567979969029</v>
      </c>
      <c r="AA44" s="77"/>
      <c r="AB44" s="47">
        <f t="shared" si="8"/>
        <v>503.80337981170499</v>
      </c>
      <c r="AC44" s="47">
        <v>505.85</v>
      </c>
      <c r="AD44" s="56">
        <f>AB44/AB38*100</f>
        <v>102.46570529850818</v>
      </c>
      <c r="AE44" s="56">
        <f>AC44/AC38*100</f>
        <v>102.88195574357306</v>
      </c>
      <c r="AF44" s="64"/>
      <c r="AG44" s="52"/>
      <c r="AH44" s="47">
        <f t="shared" si="9"/>
        <v>151.55203397450154</v>
      </c>
      <c r="AI44" s="53"/>
      <c r="AJ44" s="47">
        <f t="shared" si="10"/>
        <v>753.75797945852435</v>
      </c>
      <c r="AK44" s="47">
        <v>756.82</v>
      </c>
      <c r="AL44" s="56">
        <f>AJ44/AJ38*100</f>
        <v>101.89498735481712</v>
      </c>
      <c r="AM44" s="56">
        <f>AK44/AK38*100</f>
        <v>102.30891935004192</v>
      </c>
      <c r="AN44" s="52"/>
      <c r="AO44" s="137" t="s">
        <v>1032</v>
      </c>
      <c r="AT44" s="4"/>
    </row>
    <row r="45" spans="1:46" s="1" customFormat="1" x14ac:dyDescent="0.25">
      <c r="A45" s="30">
        <v>44</v>
      </c>
      <c r="B45" s="107" t="s">
        <v>1021</v>
      </c>
      <c r="C45" s="48" t="s">
        <v>979</v>
      </c>
      <c r="D45" s="48" t="s">
        <v>318</v>
      </c>
      <c r="E45" s="48" t="s">
        <v>148</v>
      </c>
      <c r="F45" s="48" t="s">
        <v>139</v>
      </c>
      <c r="G45" s="48" t="s">
        <v>6</v>
      </c>
      <c r="H45" s="48" t="s">
        <v>20</v>
      </c>
      <c r="I45" s="103"/>
      <c r="J45" s="48">
        <v>16</v>
      </c>
      <c r="K45" s="103"/>
      <c r="L45" s="108"/>
      <c r="M45" s="105" t="s">
        <v>141</v>
      </c>
      <c r="N45" s="105" t="s">
        <v>1252</v>
      </c>
      <c r="O45" s="105" t="s">
        <v>150</v>
      </c>
      <c r="P45" s="81">
        <f t="shared" si="6"/>
        <v>1.2465185465114121</v>
      </c>
      <c r="Q45" s="95">
        <f>14*30.5</f>
        <v>427</v>
      </c>
      <c r="R45" s="48">
        <v>3.5</v>
      </c>
      <c r="S45" s="81">
        <v>0.41880916030534343</v>
      </c>
      <c r="T45" s="134">
        <v>500</v>
      </c>
      <c r="U45" s="93">
        <f t="shared" si="0"/>
        <v>1.6752366412213737E-2</v>
      </c>
      <c r="V45" s="69">
        <v>200</v>
      </c>
      <c r="W45" s="135">
        <f t="shared" si="1"/>
        <v>200.2198640497331</v>
      </c>
      <c r="X45" s="136"/>
      <c r="Y45" s="76"/>
      <c r="Z45" s="47">
        <f t="shared" si="7"/>
        <v>101.25919404451203</v>
      </c>
      <c r="AA45" s="77"/>
      <c r="AB45" s="47">
        <f t="shared" si="8"/>
        <v>503.62191455267185</v>
      </c>
      <c r="AC45" s="47">
        <v>505.74</v>
      </c>
      <c r="AD45" s="56">
        <f>AB45/AB38*100</f>
        <v>102.42879811110312</v>
      </c>
      <c r="AE45" s="56">
        <f>AC45/AC38*100</f>
        <v>102.85958346892288</v>
      </c>
      <c r="AF45" s="64"/>
      <c r="AG45" s="52"/>
      <c r="AH45" s="47">
        <f t="shared" si="9"/>
        <v>151.87677787492504</v>
      </c>
      <c r="AI45" s="53"/>
      <c r="AJ45" s="47">
        <f t="shared" si="10"/>
        <v>755.37312311450387</v>
      </c>
      <c r="AK45" s="47">
        <v>758.55</v>
      </c>
      <c r="AL45" s="56">
        <f>AJ45/AJ38*100</f>
        <v>102.11332672486328</v>
      </c>
      <c r="AM45" s="56">
        <f>AK45/AK38*100</f>
        <v>102.54278530294427</v>
      </c>
      <c r="AN45" s="52"/>
      <c r="AO45" s="137" t="s">
        <v>1032</v>
      </c>
      <c r="AT45" s="4"/>
    </row>
    <row r="46" spans="1:46" s="1" customFormat="1" x14ac:dyDescent="0.25">
      <c r="A46" s="30">
        <v>45</v>
      </c>
      <c r="B46" s="107" t="s">
        <v>1022</v>
      </c>
      <c r="C46" s="48" t="s">
        <v>979</v>
      </c>
      <c r="D46" s="48" t="s">
        <v>318</v>
      </c>
      <c r="E46" s="48" t="s">
        <v>148</v>
      </c>
      <c r="F46" s="48" t="s">
        <v>139</v>
      </c>
      <c r="G46" s="48" t="s">
        <v>6</v>
      </c>
      <c r="H46" s="48" t="s">
        <v>20</v>
      </c>
      <c r="I46" s="103"/>
      <c r="J46" s="48">
        <v>16</v>
      </c>
      <c r="K46" s="103"/>
      <c r="L46" s="108"/>
      <c r="M46" s="105" t="s">
        <v>141</v>
      </c>
      <c r="N46" s="105" t="s">
        <v>1252</v>
      </c>
      <c r="O46" s="105" t="s">
        <v>150</v>
      </c>
      <c r="P46" s="81">
        <f t="shared" si="6"/>
        <v>1.1918107315808111</v>
      </c>
      <c r="Q46" s="95">
        <f>16*30.5</f>
        <v>488</v>
      </c>
      <c r="R46" s="48">
        <v>0</v>
      </c>
      <c r="S46" s="81">
        <v>0.45758778625954194</v>
      </c>
      <c r="T46" s="134">
        <v>500</v>
      </c>
      <c r="U46" s="93">
        <f t="shared" si="0"/>
        <v>1.8303511450381678E-2</v>
      </c>
      <c r="V46" s="69">
        <v>200</v>
      </c>
      <c r="W46" s="135">
        <f t="shared" si="1"/>
        <v>200.1418949960281</v>
      </c>
      <c r="X46" s="136"/>
      <c r="Y46" s="76"/>
      <c r="Z46" s="47">
        <f t="shared" si="7"/>
        <v>101.48194785773606</v>
      </c>
      <c r="AA46" s="77"/>
      <c r="AB46" s="47">
        <f t="shared" si="8"/>
        <v>504.72980112977098</v>
      </c>
      <c r="AC46" s="47">
        <v>507.05</v>
      </c>
      <c r="AD46" s="56">
        <f>AB46/AB38*100</f>
        <v>102.65412486368592</v>
      </c>
      <c r="AE46" s="56">
        <f>AC46/AC38*100</f>
        <v>103.12601692157502</v>
      </c>
      <c r="AF46" s="64"/>
      <c r="AG46" s="52"/>
      <c r="AH46" s="47">
        <f t="shared" si="9"/>
        <v>152.83115300549701</v>
      </c>
      <c r="AI46" s="53"/>
      <c r="AJ46" s="47">
        <f t="shared" si="10"/>
        <v>760.11979560183204</v>
      </c>
      <c r="AK46" s="47">
        <v>763.61400000000003</v>
      </c>
      <c r="AL46" s="56">
        <f>AJ46/AJ38*100</f>
        <v>102.75499440368669</v>
      </c>
      <c r="AM46" s="56">
        <f>AK46/AK38*100</f>
        <v>103.22735015005273</v>
      </c>
      <c r="AN46" s="52"/>
      <c r="AO46" s="137" t="s">
        <v>1032</v>
      </c>
      <c r="AT46" s="4"/>
    </row>
    <row r="47" spans="1:46" s="1" customFormat="1" x14ac:dyDescent="0.25">
      <c r="A47" s="30">
        <v>46</v>
      </c>
      <c r="B47" s="107" t="s">
        <v>1023</v>
      </c>
      <c r="C47" s="48" t="s">
        <v>7</v>
      </c>
      <c r="D47" s="48" t="s">
        <v>318</v>
      </c>
      <c r="E47" s="48" t="s">
        <v>148</v>
      </c>
      <c r="F47" s="48" t="s">
        <v>139</v>
      </c>
      <c r="G47" s="48" t="s">
        <v>6</v>
      </c>
      <c r="H47" s="48" t="s">
        <v>20</v>
      </c>
      <c r="I47" s="103"/>
      <c r="J47" s="48">
        <v>32</v>
      </c>
      <c r="K47" s="103"/>
      <c r="L47" s="108"/>
      <c r="M47" s="105" t="s">
        <v>2</v>
      </c>
      <c r="N47" s="105" t="s">
        <v>2</v>
      </c>
      <c r="O47" s="105" t="s">
        <v>4</v>
      </c>
      <c r="P47" s="81">
        <v>0</v>
      </c>
      <c r="Q47" s="95">
        <v>0</v>
      </c>
      <c r="R47" s="48">
        <v>3.5</v>
      </c>
      <c r="S47" s="133">
        <v>0</v>
      </c>
      <c r="T47" s="134">
        <v>0</v>
      </c>
      <c r="U47" s="93">
        <f t="shared" si="0"/>
        <v>0</v>
      </c>
      <c r="V47" s="69">
        <v>200</v>
      </c>
      <c r="W47" s="135">
        <f t="shared" si="1"/>
        <v>804.24771931898704</v>
      </c>
      <c r="X47" s="136"/>
      <c r="Y47" s="76"/>
      <c r="Z47" s="47">
        <f t="shared" si="7"/>
        <v>404.61702758938242</v>
      </c>
      <c r="AA47" s="77"/>
      <c r="AB47" s="47">
        <f t="shared" si="8"/>
        <v>503.1</v>
      </c>
      <c r="AC47" s="47">
        <v>503.1</v>
      </c>
      <c r="AD47" s="56">
        <f>AB47/AB47*100</f>
        <v>100</v>
      </c>
      <c r="AE47" s="56">
        <f>AC47/AC47*100</f>
        <v>100</v>
      </c>
      <c r="AF47" s="64"/>
      <c r="AG47" s="52"/>
      <c r="AH47" s="47">
        <f t="shared" si="9"/>
        <v>582.99112925714053</v>
      </c>
      <c r="AI47" s="53"/>
      <c r="AJ47" s="47">
        <f t="shared" si="10"/>
        <v>724.89</v>
      </c>
      <c r="AK47" s="47">
        <v>724.89</v>
      </c>
      <c r="AL47" s="56">
        <f>AJ47/AJ47*100</f>
        <v>100</v>
      </c>
      <c r="AM47" s="56">
        <f>AK47/AK47*100</f>
        <v>100</v>
      </c>
      <c r="AN47" s="52"/>
      <c r="AO47" s="137" t="s">
        <v>1032</v>
      </c>
      <c r="AT47" s="4"/>
    </row>
    <row r="48" spans="1:46" s="1" customFormat="1" x14ac:dyDescent="0.25">
      <c r="A48" s="30">
        <v>47</v>
      </c>
      <c r="B48" s="107" t="s">
        <v>1024</v>
      </c>
      <c r="C48" s="48" t="s">
        <v>979</v>
      </c>
      <c r="D48" s="48" t="s">
        <v>318</v>
      </c>
      <c r="E48" s="48" t="s">
        <v>148</v>
      </c>
      <c r="F48" s="48" t="s">
        <v>139</v>
      </c>
      <c r="G48" s="48" t="s">
        <v>6</v>
      </c>
      <c r="H48" s="48" t="s">
        <v>20</v>
      </c>
      <c r="I48" s="103"/>
      <c r="J48" s="48">
        <v>32</v>
      </c>
      <c r="K48" s="103"/>
      <c r="L48" s="108"/>
      <c r="M48" s="105" t="s">
        <v>141</v>
      </c>
      <c r="N48" s="105" t="s">
        <v>1252</v>
      </c>
      <c r="O48" s="105" t="s">
        <v>150</v>
      </c>
      <c r="P48" s="81">
        <f t="shared" si="6"/>
        <v>0.81983219879894176</v>
      </c>
      <c r="Q48" s="95">
        <f>2*30.5</f>
        <v>61</v>
      </c>
      <c r="R48" s="48">
        <v>3.5</v>
      </c>
      <c r="S48" s="81">
        <v>1.9694656488549622E-2</v>
      </c>
      <c r="T48" s="134">
        <v>500</v>
      </c>
      <c r="U48" s="93">
        <f t="shared" si="0"/>
        <v>1.5755725190839697E-3</v>
      </c>
      <c r="V48" s="69">
        <v>200</v>
      </c>
      <c r="W48" s="135">
        <f t="shared" si="1"/>
        <v>804.08932549335009</v>
      </c>
      <c r="X48" s="136"/>
      <c r="Y48" s="76"/>
      <c r="Z48" s="47">
        <f t="shared" si="7"/>
        <v>406.96970986532182</v>
      </c>
      <c r="AA48" s="77"/>
      <c r="AB48" s="47">
        <f t="shared" si="8"/>
        <v>506.02532041984728</v>
      </c>
      <c r="AC48" s="47">
        <v>506.125</v>
      </c>
      <c r="AD48" s="56">
        <f>AB48/AB47*100</f>
        <v>100.58145903793425</v>
      </c>
      <c r="AE48" s="56">
        <f>AC48/AC47*100</f>
        <v>100.60127211290002</v>
      </c>
      <c r="AF48" s="64"/>
      <c r="AG48" s="52"/>
      <c r="AH48" s="47">
        <f t="shared" si="9"/>
        <v>588.50493643532798</v>
      </c>
      <c r="AI48" s="53"/>
      <c r="AJ48" s="47">
        <f t="shared" si="10"/>
        <v>731.74585677862581</v>
      </c>
      <c r="AK48" s="47">
        <v>731.89</v>
      </c>
      <c r="AL48" s="56">
        <f>AJ48/AJ47*100</f>
        <v>100.94577891523208</v>
      </c>
      <c r="AM48" s="56">
        <f>AK48/AK47*100</f>
        <v>100.96566375588021</v>
      </c>
      <c r="AN48" s="52"/>
      <c r="AO48" s="137" t="s">
        <v>1032</v>
      </c>
      <c r="AT48" s="4"/>
    </row>
    <row r="49" spans="1:46" s="1" customFormat="1" x14ac:dyDescent="0.25">
      <c r="A49" s="30">
        <v>48</v>
      </c>
      <c r="B49" s="107" t="s">
        <v>1025</v>
      </c>
      <c r="C49" s="48" t="s">
        <v>979</v>
      </c>
      <c r="D49" s="48" t="s">
        <v>318</v>
      </c>
      <c r="E49" s="48" t="s">
        <v>148</v>
      </c>
      <c r="F49" s="48" t="s">
        <v>139</v>
      </c>
      <c r="G49" s="48" t="s">
        <v>6</v>
      </c>
      <c r="H49" s="48" t="s">
        <v>20</v>
      </c>
      <c r="I49" s="103"/>
      <c r="J49" s="48">
        <v>32</v>
      </c>
      <c r="K49" s="103"/>
      <c r="L49" s="108"/>
      <c r="M49" s="105" t="s">
        <v>141</v>
      </c>
      <c r="N49" s="105" t="s">
        <v>1252</v>
      </c>
      <c r="O49" s="105" t="s">
        <v>150</v>
      </c>
      <c r="P49" s="81">
        <f t="shared" si="6"/>
        <v>1.038532541226842</v>
      </c>
      <c r="Q49" s="95">
        <f>4*30.5</f>
        <v>122</v>
      </c>
      <c r="R49" s="48">
        <v>3.5</v>
      </c>
      <c r="S49" s="81">
        <v>4.9893129770992362E-2</v>
      </c>
      <c r="T49" s="134">
        <v>500</v>
      </c>
      <c r="U49" s="93">
        <f t="shared" si="0"/>
        <v>3.9914503816793892E-3</v>
      </c>
      <c r="V49" s="69">
        <v>200</v>
      </c>
      <c r="W49" s="135">
        <f t="shared" si="1"/>
        <v>803.84645496070698</v>
      </c>
      <c r="X49" s="136"/>
      <c r="Y49" s="76"/>
      <c r="Z49" s="47">
        <f t="shared" si="7"/>
        <v>407.42957569683432</v>
      </c>
      <c r="AA49" s="77"/>
      <c r="AB49" s="47">
        <f t="shared" si="8"/>
        <v>506.59711667175566</v>
      </c>
      <c r="AC49" s="47">
        <v>506.85</v>
      </c>
      <c r="AD49" s="56">
        <f>AB49/AB47*100</f>
        <v>100.69511362984609</v>
      </c>
      <c r="AE49" s="56">
        <f>AC49/AC47*100</f>
        <v>100.7453786523554</v>
      </c>
      <c r="AF49" s="64"/>
      <c r="AG49" s="52"/>
      <c r="AH49" s="47">
        <f t="shared" si="9"/>
        <v>588.16641263019972</v>
      </c>
      <c r="AI49" s="53"/>
      <c r="AJ49" s="47">
        <f t="shared" si="10"/>
        <v>731.32493695877861</v>
      </c>
      <c r="AK49" s="47">
        <v>731.69</v>
      </c>
      <c r="AL49" s="56">
        <f>AJ49/AJ47*100</f>
        <v>100.88771219892378</v>
      </c>
      <c r="AM49" s="56">
        <f>AK49/AK47*100</f>
        <v>100.93807336285508</v>
      </c>
      <c r="AN49" s="52"/>
      <c r="AO49" s="137" t="s">
        <v>1032</v>
      </c>
      <c r="AT49" s="4"/>
    </row>
    <row r="50" spans="1:46" s="1" customFormat="1" x14ac:dyDescent="0.25">
      <c r="A50" s="30">
        <v>49</v>
      </c>
      <c r="B50" s="107" t="s">
        <v>1026</v>
      </c>
      <c r="C50" s="48" t="s">
        <v>979</v>
      </c>
      <c r="D50" s="48" t="s">
        <v>318</v>
      </c>
      <c r="E50" s="48" t="s">
        <v>148</v>
      </c>
      <c r="F50" s="48" t="s">
        <v>139</v>
      </c>
      <c r="G50" s="48" t="s">
        <v>6</v>
      </c>
      <c r="H50" s="48" t="s">
        <v>20</v>
      </c>
      <c r="I50" s="108"/>
      <c r="J50" s="48">
        <v>32</v>
      </c>
      <c r="K50" s="103"/>
      <c r="L50" s="108"/>
      <c r="M50" s="105" t="s">
        <v>141</v>
      </c>
      <c r="N50" s="105" t="s">
        <v>1252</v>
      </c>
      <c r="O50" s="105" t="s">
        <v>150</v>
      </c>
      <c r="P50" s="81">
        <f t="shared" si="6"/>
        <v>0.82215929507395669</v>
      </c>
      <c r="Q50" s="95">
        <f>365/2</f>
        <v>182.5</v>
      </c>
      <c r="R50" s="48">
        <v>3.5</v>
      </c>
      <c r="S50" s="81">
        <v>5.908396946564886E-2</v>
      </c>
      <c r="T50" s="134">
        <v>500</v>
      </c>
      <c r="U50" s="93">
        <f t="shared" si="0"/>
        <v>4.7267175572519088E-3</v>
      </c>
      <c r="V50" s="69">
        <v>200</v>
      </c>
      <c r="W50" s="135">
        <f t="shared" si="1"/>
        <v>803.77253784207642</v>
      </c>
      <c r="X50" s="136"/>
      <c r="Y50" s="76"/>
      <c r="Z50" s="47">
        <f t="shared" si="7"/>
        <v>407.0866772408765</v>
      </c>
      <c r="AA50" s="77"/>
      <c r="AB50" s="47">
        <f t="shared" si="8"/>
        <v>506.17075741984735</v>
      </c>
      <c r="AC50" s="47">
        <v>506.47</v>
      </c>
      <c r="AD50" s="56">
        <f>AB50/AB47*100</f>
        <v>100.61036720728431</v>
      </c>
      <c r="AE50" s="56">
        <f>AC50/AC47*100</f>
        <v>100.66984694891671</v>
      </c>
      <c r="AF50" s="64"/>
      <c r="AG50" s="52"/>
      <c r="AH50" s="47">
        <f t="shared" si="9"/>
        <v>589.8886655222999</v>
      </c>
      <c r="AI50" s="53"/>
      <c r="AJ50" s="47">
        <f t="shared" si="10"/>
        <v>733.46638274809152</v>
      </c>
      <c r="AK50" s="47">
        <v>733.9</v>
      </c>
      <c r="AL50" s="56">
        <f>AJ50/AJ47*100</f>
        <v>101.18312885376974</v>
      </c>
      <c r="AM50" s="56">
        <f>AK50/AK47*100</f>
        <v>101.24294720578295</v>
      </c>
      <c r="AN50" s="52"/>
      <c r="AO50" s="137" t="s">
        <v>1032</v>
      </c>
      <c r="AT50" s="4"/>
    </row>
    <row r="51" spans="1:46" s="1" customFormat="1" x14ac:dyDescent="0.25">
      <c r="A51" s="30">
        <v>50</v>
      </c>
      <c r="B51" s="107" t="s">
        <v>1027</v>
      </c>
      <c r="C51" s="48" t="s">
        <v>979</v>
      </c>
      <c r="D51" s="48" t="s">
        <v>318</v>
      </c>
      <c r="E51" s="48" t="s">
        <v>148</v>
      </c>
      <c r="F51" s="48" t="s">
        <v>139</v>
      </c>
      <c r="G51" s="48" t="s">
        <v>6</v>
      </c>
      <c r="H51" s="48" t="s">
        <v>20</v>
      </c>
      <c r="I51" s="108"/>
      <c r="J51" s="48">
        <v>32</v>
      </c>
      <c r="K51" s="103"/>
      <c r="L51" s="108"/>
      <c r="M51" s="105" t="s">
        <v>141</v>
      </c>
      <c r="N51" s="105" t="s">
        <v>1252</v>
      </c>
      <c r="O51" s="105" t="s">
        <v>150</v>
      </c>
      <c r="P51" s="81">
        <f t="shared" si="6"/>
        <v>1.1753668459176683</v>
      </c>
      <c r="Q51" s="95">
        <f>8*30.5</f>
        <v>244</v>
      </c>
      <c r="R51" s="48">
        <v>3.5</v>
      </c>
      <c r="S51" s="81">
        <v>0.11291603053435115</v>
      </c>
      <c r="T51" s="134">
        <v>500</v>
      </c>
      <c r="U51" s="93">
        <f t="shared" si="0"/>
        <v>9.0332824427480918E-3</v>
      </c>
      <c r="V51" s="69">
        <v>200</v>
      </c>
      <c r="W51" s="135">
        <f t="shared" si="1"/>
        <v>803.33959471866888</v>
      </c>
      <c r="X51" s="136"/>
      <c r="Y51" s="76"/>
      <c r="Z51" s="47">
        <f t="shared" si="7"/>
        <v>409.52645859568298</v>
      </c>
      <c r="AA51" s="77"/>
      <c r="AB51" s="47">
        <f t="shared" si="8"/>
        <v>509.20437665954182</v>
      </c>
      <c r="AC51" s="47">
        <v>509.78</v>
      </c>
      <c r="AD51" s="56">
        <f>AB51/AB47*100</f>
        <v>101.21335254612241</v>
      </c>
      <c r="AE51" s="56">
        <f>AC51/AC47*100</f>
        <v>101.32776783939575</v>
      </c>
      <c r="AF51" s="64"/>
      <c r="AG51" s="52"/>
      <c r="AH51" s="47">
        <f t="shared" si="9"/>
        <v>590.37426815874971</v>
      </c>
      <c r="AI51" s="53"/>
      <c r="AJ51" s="47">
        <f t="shared" si="10"/>
        <v>734.07018009160288</v>
      </c>
      <c r="AK51" s="47">
        <v>734.9</v>
      </c>
      <c r="AL51" s="56">
        <f>AJ51/AJ47*100</f>
        <v>101.26642388384484</v>
      </c>
      <c r="AM51" s="56">
        <f>AK51/AK47*100</f>
        <v>101.38089917090869</v>
      </c>
      <c r="AN51" s="52"/>
      <c r="AO51" s="137" t="s">
        <v>1032</v>
      </c>
      <c r="AT51" s="4"/>
    </row>
    <row r="52" spans="1:46" s="1" customFormat="1" x14ac:dyDescent="0.25">
      <c r="A52" s="30">
        <v>51</v>
      </c>
      <c r="B52" s="107" t="s">
        <v>1028</v>
      </c>
      <c r="C52" s="48" t="s">
        <v>979</v>
      </c>
      <c r="D52" s="48" t="s">
        <v>318</v>
      </c>
      <c r="E52" s="48" t="s">
        <v>148</v>
      </c>
      <c r="F52" s="48" t="s">
        <v>139</v>
      </c>
      <c r="G52" s="48" t="s">
        <v>6</v>
      </c>
      <c r="H52" s="48" t="s">
        <v>20</v>
      </c>
      <c r="I52" s="108"/>
      <c r="J52" s="48">
        <v>32</v>
      </c>
      <c r="K52" s="103"/>
      <c r="L52" s="108"/>
      <c r="M52" s="105" t="s">
        <v>141</v>
      </c>
      <c r="N52" s="105" t="s">
        <v>1252</v>
      </c>
      <c r="O52" s="105" t="s">
        <v>150</v>
      </c>
      <c r="P52" s="81">
        <f t="shared" si="6"/>
        <v>1.4434593194090304</v>
      </c>
      <c r="Q52" s="95">
        <f>10*30.5</f>
        <v>305</v>
      </c>
      <c r="R52" s="48">
        <v>3.5</v>
      </c>
      <c r="S52" s="81">
        <v>0.17331297709923665</v>
      </c>
      <c r="T52" s="134">
        <v>500</v>
      </c>
      <c r="U52" s="93">
        <f t="shared" si="0"/>
        <v>1.3865038167938932E-2</v>
      </c>
      <c r="V52" s="69">
        <v>200</v>
      </c>
      <c r="W52" s="135">
        <f t="shared" si="1"/>
        <v>802.85385365338254</v>
      </c>
      <c r="X52" s="136"/>
      <c r="Y52" s="76"/>
      <c r="Z52" s="47">
        <f t="shared" si="7"/>
        <v>412.62673808515603</v>
      </c>
      <c r="AA52" s="77"/>
      <c r="AB52" s="47">
        <f t="shared" si="8"/>
        <v>513.05925795419853</v>
      </c>
      <c r="AC52" s="47">
        <v>513.95000000000005</v>
      </c>
      <c r="AD52" s="56">
        <f>AB52/AB47*100</f>
        <v>101.97957820596272</v>
      </c>
      <c r="AE52" s="56">
        <f>AC52/AC47*100</f>
        <v>102.15662890081497</v>
      </c>
      <c r="AF52" s="64"/>
      <c r="AG52" s="52"/>
      <c r="AH52" s="47">
        <f t="shared" si="9"/>
        <v>594.00748070252814</v>
      </c>
      <c r="AI52" s="53"/>
      <c r="AJ52" s="47">
        <f t="shared" si="10"/>
        <v>738.58770927633577</v>
      </c>
      <c r="AK52" s="47">
        <v>739.87</v>
      </c>
      <c r="AL52" s="56">
        <f>AJ52/AJ47*100</f>
        <v>101.88962591239164</v>
      </c>
      <c r="AM52" s="56">
        <f>AK52/AK47*100</f>
        <v>102.06652043758365</v>
      </c>
      <c r="AN52" s="52"/>
      <c r="AO52" s="137" t="s">
        <v>1032</v>
      </c>
      <c r="AT52" s="4"/>
    </row>
    <row r="53" spans="1:46" s="1" customFormat="1" x14ac:dyDescent="0.25">
      <c r="A53" s="30">
        <v>52</v>
      </c>
      <c r="B53" s="107" t="s">
        <v>1029</v>
      </c>
      <c r="C53" s="48" t="s">
        <v>979</v>
      </c>
      <c r="D53" s="48" t="s">
        <v>318</v>
      </c>
      <c r="E53" s="48" t="s">
        <v>148</v>
      </c>
      <c r="F53" s="48" t="s">
        <v>139</v>
      </c>
      <c r="G53" s="48" t="s">
        <v>6</v>
      </c>
      <c r="H53" s="48" t="s">
        <v>20</v>
      </c>
      <c r="I53" s="108"/>
      <c r="J53" s="48">
        <v>32</v>
      </c>
      <c r="K53" s="103"/>
      <c r="L53" s="108"/>
      <c r="M53" s="105" t="s">
        <v>141</v>
      </c>
      <c r="N53" s="105" t="s">
        <v>1252</v>
      </c>
      <c r="O53" s="105" t="s">
        <v>150</v>
      </c>
      <c r="P53" s="81">
        <f t="shared" si="6"/>
        <v>1.2244618136892202</v>
      </c>
      <c r="Q53" s="95">
        <f>365</f>
        <v>365</v>
      </c>
      <c r="R53" s="48">
        <v>3.5</v>
      </c>
      <c r="S53" s="81">
        <v>0.17593893129770993</v>
      </c>
      <c r="T53" s="134">
        <v>500</v>
      </c>
      <c r="U53" s="93">
        <f t="shared" si="0"/>
        <v>1.4075114503816795E-2</v>
      </c>
      <c r="V53" s="69">
        <v>200</v>
      </c>
      <c r="W53" s="135">
        <f t="shared" si="1"/>
        <v>802.83273447663089</v>
      </c>
      <c r="X53" s="136"/>
      <c r="Y53" s="76"/>
      <c r="Z53" s="47">
        <f t="shared" si="7"/>
        <v>416.19491221456133</v>
      </c>
      <c r="AA53" s="77"/>
      <c r="AB53" s="47">
        <f t="shared" si="8"/>
        <v>517.49591850503816</v>
      </c>
      <c r="AC53" s="47">
        <v>518.40800000000002</v>
      </c>
      <c r="AD53" s="56">
        <f>AB53/AB47*100</f>
        <v>102.86144275592093</v>
      </c>
      <c r="AE53" s="56">
        <f>AC53/AC47*100</f>
        <v>103.04273504273505</v>
      </c>
      <c r="AF53" s="64"/>
      <c r="AG53" s="52"/>
      <c r="AH53" s="47">
        <f t="shared" si="9"/>
        <v>593.36564572433315</v>
      </c>
      <c r="AI53" s="53"/>
      <c r="AJ53" s="47">
        <f t="shared" si="10"/>
        <v>737.78965295267164</v>
      </c>
      <c r="AK53" s="47">
        <v>739.09</v>
      </c>
      <c r="AL53" s="56">
        <f>AJ53/AJ47*100</f>
        <v>101.77953247426115</v>
      </c>
      <c r="AM53" s="56">
        <f>AK53/AK47*100</f>
        <v>101.95891790478555</v>
      </c>
      <c r="AN53" s="52"/>
      <c r="AO53" s="137" t="s">
        <v>1032</v>
      </c>
      <c r="AT53" s="4"/>
    </row>
    <row r="54" spans="1:46" s="1" customFormat="1" x14ac:dyDescent="0.25">
      <c r="A54" s="30">
        <v>53</v>
      </c>
      <c r="B54" s="107" t="s">
        <v>1030</v>
      </c>
      <c r="C54" s="48" t="s">
        <v>979</v>
      </c>
      <c r="D54" s="48" t="s">
        <v>318</v>
      </c>
      <c r="E54" s="48" t="s">
        <v>148</v>
      </c>
      <c r="F54" s="48" t="s">
        <v>139</v>
      </c>
      <c r="G54" s="48" t="s">
        <v>6</v>
      </c>
      <c r="H54" s="48" t="s">
        <v>20</v>
      </c>
      <c r="I54" s="108"/>
      <c r="J54" s="48">
        <v>32</v>
      </c>
      <c r="K54" s="108"/>
      <c r="L54" s="108"/>
      <c r="M54" s="105" t="s">
        <v>141</v>
      </c>
      <c r="N54" s="105" t="s">
        <v>1252</v>
      </c>
      <c r="O54" s="105" t="s">
        <v>150</v>
      </c>
      <c r="P54" s="81">
        <f t="shared" si="6"/>
        <v>1.1248178608707713</v>
      </c>
      <c r="Q54" s="95">
        <f>14*30.5</f>
        <v>427</v>
      </c>
      <c r="R54" s="48">
        <v>3.5</v>
      </c>
      <c r="S54" s="81">
        <v>0.18906870229007636</v>
      </c>
      <c r="T54" s="134">
        <v>500</v>
      </c>
      <c r="U54" s="93">
        <f t="shared" si="0"/>
        <v>1.5125496183206109E-2</v>
      </c>
      <c r="V54" s="69">
        <v>200</v>
      </c>
      <c r="W54" s="135">
        <f t="shared" si="1"/>
        <v>802.72713859287308</v>
      </c>
      <c r="X54" s="136"/>
      <c r="Y54" s="109"/>
      <c r="Z54" s="47">
        <f t="shared" si="7"/>
        <v>416.2782395314922</v>
      </c>
      <c r="AA54" s="77"/>
      <c r="AB54" s="47">
        <f t="shared" si="8"/>
        <v>517.59952752366416</v>
      </c>
      <c r="AC54" s="47">
        <v>518.58000000000004</v>
      </c>
      <c r="AD54" s="56">
        <f>AB54/AB47*100</f>
        <v>102.882036876101</v>
      </c>
      <c r="AE54" s="56">
        <f>AC54/AC47*100</f>
        <v>103.07692307692309</v>
      </c>
      <c r="AF54" s="64"/>
      <c r="AG54" s="52"/>
      <c r="AH54" s="47">
        <f t="shared" si="9"/>
        <v>593.7130462460608</v>
      </c>
      <c r="AI54" s="53"/>
      <c r="AJ54" s="47">
        <f t="shared" si="10"/>
        <v>738.22161006412205</v>
      </c>
      <c r="AK54" s="45">
        <v>739.62</v>
      </c>
      <c r="AL54" s="56">
        <f>AJ54/AJ47*100</f>
        <v>101.83912180663577</v>
      </c>
      <c r="AM54" s="56">
        <f>AK54/AK47*100</f>
        <v>102.0320324463022</v>
      </c>
      <c r="AN54" s="52"/>
      <c r="AO54" s="137" t="s">
        <v>1032</v>
      </c>
      <c r="AT54" s="4"/>
    </row>
    <row r="55" spans="1:46" s="1" customFormat="1" x14ac:dyDescent="0.25">
      <c r="A55" s="30">
        <v>54</v>
      </c>
      <c r="B55" s="107" t="s">
        <v>1031</v>
      </c>
      <c r="C55" s="48" t="s">
        <v>979</v>
      </c>
      <c r="D55" s="48" t="s">
        <v>318</v>
      </c>
      <c r="E55" s="48" t="s">
        <v>148</v>
      </c>
      <c r="F55" s="48" t="s">
        <v>139</v>
      </c>
      <c r="G55" s="48" t="s">
        <v>6</v>
      </c>
      <c r="H55" s="48" t="s">
        <v>20</v>
      </c>
      <c r="I55" s="108"/>
      <c r="J55" s="48">
        <v>32</v>
      </c>
      <c r="K55" s="108"/>
      <c r="L55" s="108"/>
      <c r="M55" s="105" t="s">
        <v>141</v>
      </c>
      <c r="N55" s="105" t="s">
        <v>1252</v>
      </c>
      <c r="O55" s="105" t="s">
        <v>150</v>
      </c>
      <c r="P55" s="81">
        <f t="shared" si="6"/>
        <v>1.0389215953473416</v>
      </c>
      <c r="Q55" s="95">
        <f>16*30.5</f>
        <v>488</v>
      </c>
      <c r="R55" s="48">
        <v>3.5</v>
      </c>
      <c r="S55" s="81">
        <v>0.19957251908396945</v>
      </c>
      <c r="T55" s="134">
        <v>500</v>
      </c>
      <c r="U55" s="93">
        <f t="shared" si="0"/>
        <v>1.5965801526717557E-2</v>
      </c>
      <c r="V55" s="69">
        <v>200</v>
      </c>
      <c r="W55" s="135">
        <f t="shared" si="1"/>
        <v>802.6426618858668</v>
      </c>
      <c r="X55" s="136"/>
      <c r="Y55" s="109"/>
      <c r="Z55" s="47">
        <f t="shared" si="7"/>
        <v>417.06115354251529</v>
      </c>
      <c r="AA55" s="77"/>
      <c r="AB55" s="47">
        <f t="shared" si="8"/>
        <v>518.57300123358777</v>
      </c>
      <c r="AC55" s="47">
        <v>519.61</v>
      </c>
      <c r="AD55" s="56">
        <f>AB55/AB47*100</f>
        <v>103.07553194863601</v>
      </c>
      <c r="AE55" s="56">
        <f>AC55/AC47*100</f>
        <v>103.28165374677003</v>
      </c>
      <c r="AF55" s="64"/>
      <c r="AG55" s="52"/>
      <c r="AH55" s="47">
        <f t="shared" si="9"/>
        <v>594.4612346725296</v>
      </c>
      <c r="AI55" s="53"/>
      <c r="AJ55" s="47">
        <f t="shared" si="10"/>
        <v>739.15190605190844</v>
      </c>
      <c r="AK55" s="45">
        <v>740.63</v>
      </c>
      <c r="AL55" s="56">
        <f>AJ55/AJ47*100</f>
        <v>101.96745796629949</v>
      </c>
      <c r="AM55" s="56">
        <f>AK55/AK47*100</f>
        <v>102.1713639310792</v>
      </c>
      <c r="AN55" s="52"/>
      <c r="AO55" s="137" t="s">
        <v>1032</v>
      </c>
      <c r="AT55" s="4"/>
    </row>
    <row r="56" spans="1:46" s="1" customFormat="1" x14ac:dyDescent="0.25">
      <c r="A56" s="30">
        <v>55</v>
      </c>
      <c r="B56" s="110" t="s">
        <v>154</v>
      </c>
      <c r="C56" s="30" t="s">
        <v>7</v>
      </c>
      <c r="D56" s="48" t="s">
        <v>135</v>
      </c>
      <c r="E56" s="48" t="s">
        <v>148</v>
      </c>
      <c r="F56" s="48" t="s">
        <v>139</v>
      </c>
      <c r="G56" s="48" t="s">
        <v>6</v>
      </c>
      <c r="H56" s="48" t="s">
        <v>20</v>
      </c>
      <c r="I56" s="48" t="s">
        <v>1213</v>
      </c>
      <c r="J56" s="48">
        <v>6</v>
      </c>
      <c r="K56" s="42">
        <v>280</v>
      </c>
      <c r="L56" s="103"/>
      <c r="M56" s="105" t="s">
        <v>2</v>
      </c>
      <c r="N56" s="105" t="s">
        <v>2</v>
      </c>
      <c r="O56" s="105" t="s">
        <v>4</v>
      </c>
      <c r="P56" s="81">
        <v>0</v>
      </c>
      <c r="Q56" s="95">
        <v>0</v>
      </c>
      <c r="R56" s="48">
        <v>0</v>
      </c>
      <c r="S56" s="133">
        <v>0</v>
      </c>
      <c r="T56" s="134">
        <v>0</v>
      </c>
      <c r="U56" s="93">
        <f t="shared" si="0"/>
        <v>0</v>
      </c>
      <c r="V56" s="69">
        <f t="shared" ref="V56:V103" si="11">K56</f>
        <v>280</v>
      </c>
      <c r="W56" s="135">
        <f t="shared" si="1"/>
        <v>28.274333882308138</v>
      </c>
      <c r="X56" s="138">
        <f>(AB56*0.001)/AA56</f>
        <v>120.34457596974939</v>
      </c>
      <c r="Y56" s="62">
        <v>1.3520000000000001</v>
      </c>
      <c r="Z56" s="50">
        <v>16.43</v>
      </c>
      <c r="AA56" s="49">
        <f>Y56/K56</f>
        <v>4.8285714285714286E-3</v>
      </c>
      <c r="AB56" s="50">
        <f>Z56/((J56^2)*(PI()/4)*10^(-3))</f>
        <v>581.09238111107561</v>
      </c>
      <c r="AC56" s="50">
        <f>Z56/(W56*10^(-3))</f>
        <v>581.09238111107561</v>
      </c>
      <c r="AD56" s="56">
        <f>AB56/AB56*100</f>
        <v>100</v>
      </c>
      <c r="AE56" s="56">
        <f>AC56/AC56*100</f>
        <v>100</v>
      </c>
      <c r="AF56" s="65">
        <v>0</v>
      </c>
      <c r="AG56" s="45">
        <v>21.36</v>
      </c>
      <c r="AH56" s="47">
        <v>21.76</v>
      </c>
      <c r="AI56" s="49">
        <f>AG56/K56</f>
        <v>7.628571428571429E-2</v>
      </c>
      <c r="AJ56" s="45">
        <v>769</v>
      </c>
      <c r="AK56" s="45">
        <v>796</v>
      </c>
      <c r="AL56" s="96">
        <f t="shared" ref="AL56:AM58" si="12">AJ56/AJ56*100</f>
        <v>100</v>
      </c>
      <c r="AM56" s="96">
        <f t="shared" si="12"/>
        <v>100</v>
      </c>
      <c r="AN56" s="45">
        <f>AG56/Y56</f>
        <v>15.798816568047336</v>
      </c>
      <c r="AO56" s="137" t="s">
        <v>202</v>
      </c>
      <c r="AT56" s="4"/>
    </row>
    <row r="57" spans="1:46" s="1" customFormat="1" x14ac:dyDescent="0.25">
      <c r="A57" s="30">
        <v>56</v>
      </c>
      <c r="B57" s="110" t="s">
        <v>155</v>
      </c>
      <c r="C57" s="30" t="s">
        <v>7</v>
      </c>
      <c r="D57" s="48" t="s">
        <v>135</v>
      </c>
      <c r="E57" s="48" t="s">
        <v>148</v>
      </c>
      <c r="F57" s="48" t="s">
        <v>139</v>
      </c>
      <c r="G57" s="48" t="s">
        <v>6</v>
      </c>
      <c r="H57" s="48" t="s">
        <v>20</v>
      </c>
      <c r="I57" s="48" t="s">
        <v>1213</v>
      </c>
      <c r="J57" s="48">
        <v>6</v>
      </c>
      <c r="K57" s="42">
        <v>280</v>
      </c>
      <c r="L57" s="103"/>
      <c r="M57" s="105" t="s">
        <v>2</v>
      </c>
      <c r="N57" s="105" t="s">
        <v>2</v>
      </c>
      <c r="O57" s="105" t="s">
        <v>4</v>
      </c>
      <c r="P57" s="81">
        <v>0</v>
      </c>
      <c r="Q57" s="95">
        <v>0</v>
      </c>
      <c r="R57" s="48">
        <v>0</v>
      </c>
      <c r="S57" s="133">
        <v>0</v>
      </c>
      <c r="T57" s="134">
        <v>0</v>
      </c>
      <c r="U57" s="93">
        <f t="shared" si="0"/>
        <v>0</v>
      </c>
      <c r="V57" s="69">
        <f t="shared" si="11"/>
        <v>280</v>
      </c>
      <c r="W57" s="135">
        <f t="shared" si="1"/>
        <v>28.274333882308138</v>
      </c>
      <c r="X57" s="138">
        <f>(AB57*0.001)/AA57</f>
        <v>120.34457596974939</v>
      </c>
      <c r="Y57" s="62">
        <v>1.3520000000000001</v>
      </c>
      <c r="Z57" s="50">
        <v>16.43</v>
      </c>
      <c r="AA57" s="49">
        <f>Y57/K57</f>
        <v>4.8285714285714286E-3</v>
      </c>
      <c r="AB57" s="50">
        <f>Z57/((J57^2)*(PI()/4)*10^(-3))</f>
        <v>581.09238111107561</v>
      </c>
      <c r="AC57" s="50">
        <f>Z57/(W57*10^(-3))</f>
        <v>581.09238111107561</v>
      </c>
      <c r="AD57" s="56">
        <f t="shared" ref="AD57:AE58" si="13">AB57/AB57*100</f>
        <v>100</v>
      </c>
      <c r="AE57" s="56">
        <f t="shared" si="13"/>
        <v>100</v>
      </c>
      <c r="AF57" s="65">
        <v>0</v>
      </c>
      <c r="AG57" s="45">
        <v>21.36</v>
      </c>
      <c r="AH57" s="47">
        <v>21.76</v>
      </c>
      <c r="AI57" s="49">
        <f>AG57/K57</f>
        <v>7.628571428571429E-2</v>
      </c>
      <c r="AJ57" s="45">
        <v>769</v>
      </c>
      <c r="AK57" s="45">
        <v>796</v>
      </c>
      <c r="AL57" s="96">
        <f t="shared" si="12"/>
        <v>100</v>
      </c>
      <c r="AM57" s="96">
        <f t="shared" si="12"/>
        <v>100</v>
      </c>
      <c r="AN57" s="45">
        <f t="shared" ref="AN57:AN63" si="14">AG57/Y57</f>
        <v>15.798816568047336</v>
      </c>
      <c r="AO57" s="137" t="s">
        <v>202</v>
      </c>
      <c r="AT57" s="4"/>
    </row>
    <row r="58" spans="1:46" s="1" customFormat="1" x14ac:dyDescent="0.25">
      <c r="A58" s="30">
        <v>57</v>
      </c>
      <c r="B58" s="110" t="s">
        <v>156</v>
      </c>
      <c r="C58" s="30" t="s">
        <v>7</v>
      </c>
      <c r="D58" s="48" t="s">
        <v>135</v>
      </c>
      <c r="E58" s="48" t="s">
        <v>148</v>
      </c>
      <c r="F58" s="48" t="s">
        <v>139</v>
      </c>
      <c r="G58" s="48" t="s">
        <v>6</v>
      </c>
      <c r="H58" s="48" t="s">
        <v>20</v>
      </c>
      <c r="I58" s="48" t="s">
        <v>1213</v>
      </c>
      <c r="J58" s="48">
        <v>6</v>
      </c>
      <c r="K58" s="42">
        <v>280</v>
      </c>
      <c r="L58" s="103"/>
      <c r="M58" s="105" t="s">
        <v>2</v>
      </c>
      <c r="N58" s="105" t="s">
        <v>2</v>
      </c>
      <c r="O58" s="105" t="s">
        <v>4</v>
      </c>
      <c r="P58" s="81">
        <v>0</v>
      </c>
      <c r="Q58" s="95">
        <v>0</v>
      </c>
      <c r="R58" s="48">
        <v>0</v>
      </c>
      <c r="S58" s="133">
        <v>0</v>
      </c>
      <c r="T58" s="134">
        <v>0</v>
      </c>
      <c r="U58" s="93">
        <f t="shared" si="0"/>
        <v>0</v>
      </c>
      <c r="V58" s="69">
        <f t="shared" si="11"/>
        <v>280</v>
      </c>
      <c r="W58" s="135">
        <f t="shared" si="1"/>
        <v>28.274333882308138</v>
      </c>
      <c r="X58" s="138">
        <f t="shared" ref="X58:X98" si="15">(AB58*0.001)/AA58</f>
        <v>120.34457596974939</v>
      </c>
      <c r="Y58" s="62">
        <v>1.3520000000000001</v>
      </c>
      <c r="Z58" s="50">
        <v>16.43</v>
      </c>
      <c r="AA58" s="49">
        <f>Y58/K58</f>
        <v>4.8285714285714286E-3</v>
      </c>
      <c r="AB58" s="50">
        <f>Z58/((J58^2)*(PI()/4)*10^(-3))</f>
        <v>581.09238111107561</v>
      </c>
      <c r="AC58" s="50">
        <f>Z58/(W58*10^(-3))</f>
        <v>581.09238111107561</v>
      </c>
      <c r="AD58" s="56">
        <f t="shared" si="13"/>
        <v>100</v>
      </c>
      <c r="AE58" s="56">
        <f t="shared" si="13"/>
        <v>100</v>
      </c>
      <c r="AF58" s="65">
        <v>0</v>
      </c>
      <c r="AG58" s="45">
        <v>21.36</v>
      </c>
      <c r="AH58" s="47">
        <v>21.76</v>
      </c>
      <c r="AI58" s="49">
        <f>AG58/K58</f>
        <v>7.628571428571429E-2</v>
      </c>
      <c r="AJ58" s="45">
        <v>769</v>
      </c>
      <c r="AK58" s="45">
        <v>796</v>
      </c>
      <c r="AL58" s="96">
        <f t="shared" si="12"/>
        <v>100</v>
      </c>
      <c r="AM58" s="96">
        <f t="shared" si="12"/>
        <v>100</v>
      </c>
      <c r="AN58" s="45">
        <f t="shared" si="14"/>
        <v>15.798816568047336</v>
      </c>
      <c r="AO58" s="137" t="s">
        <v>202</v>
      </c>
      <c r="AT58" s="4"/>
    </row>
    <row r="59" spans="1:46" s="1" customFormat="1" ht="30" x14ac:dyDescent="0.25">
      <c r="A59" s="30">
        <v>58</v>
      </c>
      <c r="B59" s="110" t="s">
        <v>157</v>
      </c>
      <c r="C59" s="30"/>
      <c r="D59" s="48" t="s">
        <v>135</v>
      </c>
      <c r="E59" s="48" t="s">
        <v>148</v>
      </c>
      <c r="F59" s="48" t="s">
        <v>139</v>
      </c>
      <c r="G59" s="48" t="s">
        <v>6</v>
      </c>
      <c r="H59" s="48" t="s">
        <v>20</v>
      </c>
      <c r="I59" s="48" t="s">
        <v>1213</v>
      </c>
      <c r="J59" s="48">
        <v>6</v>
      </c>
      <c r="K59" s="42">
        <v>280</v>
      </c>
      <c r="L59" s="103"/>
      <c r="M59" s="105" t="s">
        <v>140</v>
      </c>
      <c r="N59" s="105" t="s">
        <v>158</v>
      </c>
      <c r="O59" s="105" t="s">
        <v>150</v>
      </c>
      <c r="P59" s="81">
        <v>2000</v>
      </c>
      <c r="Q59" s="111"/>
      <c r="R59" s="48">
        <v>5</v>
      </c>
      <c r="S59" s="81">
        <v>0.88</v>
      </c>
      <c r="T59" s="139">
        <v>280</v>
      </c>
      <c r="U59" s="93">
        <f t="shared" si="0"/>
        <v>1.32E-2</v>
      </c>
      <c r="V59" s="69">
        <f t="shared" si="11"/>
        <v>280</v>
      </c>
      <c r="W59" s="135">
        <f t="shared" si="1"/>
        <v>28.025519744143832</v>
      </c>
      <c r="X59" s="136"/>
      <c r="Y59" s="76"/>
      <c r="Z59" s="78"/>
      <c r="AA59" s="77"/>
      <c r="AB59" s="78"/>
      <c r="AC59" s="78"/>
      <c r="AD59" s="70"/>
      <c r="AE59" s="70"/>
      <c r="AF59" s="64"/>
      <c r="AG59" s="52"/>
      <c r="AH59" s="47">
        <v>21.01</v>
      </c>
      <c r="AI59" s="53"/>
      <c r="AJ59" s="45">
        <v>742.8</v>
      </c>
      <c r="AK59" s="50">
        <f t="shared" ref="AK59:AK103" si="16">AH59/(W59*10^(-3))</f>
        <v>749.67387551805234</v>
      </c>
      <c r="AL59" s="96">
        <f>AJ59/AJ57*100</f>
        <v>96.592977893368001</v>
      </c>
      <c r="AM59" s="96">
        <f>AK59/AK57*100</f>
        <v>94.180135115333201</v>
      </c>
      <c r="AN59" s="52"/>
      <c r="AO59" s="137" t="s">
        <v>202</v>
      </c>
      <c r="AT59" s="4"/>
    </row>
    <row r="60" spans="1:46" s="1" customFormat="1" ht="30" x14ac:dyDescent="0.25">
      <c r="A60" s="30">
        <v>59</v>
      </c>
      <c r="B60" s="110" t="s">
        <v>159</v>
      </c>
      <c r="C60" s="30"/>
      <c r="D60" s="48" t="s">
        <v>135</v>
      </c>
      <c r="E60" s="48" t="s">
        <v>148</v>
      </c>
      <c r="F60" s="48" t="s">
        <v>139</v>
      </c>
      <c r="G60" s="48" t="s">
        <v>6</v>
      </c>
      <c r="H60" s="48" t="s">
        <v>20</v>
      </c>
      <c r="I60" s="48" t="s">
        <v>1213</v>
      </c>
      <c r="J60" s="48">
        <v>6</v>
      </c>
      <c r="K60" s="42">
        <v>280</v>
      </c>
      <c r="L60" s="103"/>
      <c r="M60" s="105" t="s">
        <v>140</v>
      </c>
      <c r="N60" s="105" t="s">
        <v>158</v>
      </c>
      <c r="O60" s="105" t="s">
        <v>150</v>
      </c>
      <c r="P60" s="81">
        <v>2000</v>
      </c>
      <c r="Q60" s="111"/>
      <c r="R60" s="48">
        <v>5</v>
      </c>
      <c r="S60" s="81">
        <v>1.1000000000000001</v>
      </c>
      <c r="T60" s="139">
        <v>280</v>
      </c>
      <c r="U60" s="93">
        <f t="shared" si="0"/>
        <v>1.6500000000000001E-2</v>
      </c>
      <c r="V60" s="69">
        <f t="shared" si="11"/>
        <v>280</v>
      </c>
      <c r="W60" s="135">
        <f t="shared" si="1"/>
        <v>27.963316209602748</v>
      </c>
      <c r="X60" s="138">
        <f t="shared" si="15"/>
        <v>100.24146827636565</v>
      </c>
      <c r="Y60" s="62">
        <v>1.373</v>
      </c>
      <c r="Z60" s="50">
        <v>13.898</v>
      </c>
      <c r="AA60" s="49">
        <f>Y60/K60</f>
        <v>4.9035714285714281E-3</v>
      </c>
      <c r="AB60" s="50">
        <f>Z60/((J60^2)*(PI()/4)*10^(-3))</f>
        <v>491.54119979803585</v>
      </c>
      <c r="AC60" s="50">
        <f>Z60/(W60*10^(-3))</f>
        <v>497.00829099902512</v>
      </c>
      <c r="AD60" s="56">
        <f>AB60/AB57*100</f>
        <v>84.589166159464384</v>
      </c>
      <c r="AE60" s="56">
        <f>AC60/AC57*100</f>
        <v>85.529996116748634</v>
      </c>
      <c r="AF60" s="65">
        <v>0</v>
      </c>
      <c r="AG60" s="45">
        <v>16.786000000000001</v>
      </c>
      <c r="AH60" s="47">
        <v>20.49</v>
      </c>
      <c r="AI60" s="49">
        <f>AG60/K60</f>
        <v>5.9950000000000003E-2</v>
      </c>
      <c r="AJ60" s="45">
        <v>724.8</v>
      </c>
      <c r="AK60" s="50">
        <f t="shared" si="16"/>
        <v>732.74571035904614</v>
      </c>
      <c r="AL60" s="96">
        <f>AJ60/AJ57*100</f>
        <v>94.252275682704806</v>
      </c>
      <c r="AM60" s="96">
        <f>AK60/AK57*100</f>
        <v>92.053481200885187</v>
      </c>
      <c r="AN60" s="45">
        <f t="shared" si="14"/>
        <v>12.225782957028406</v>
      </c>
      <c r="AO60" s="137" t="s">
        <v>202</v>
      </c>
      <c r="AT60" s="4"/>
    </row>
    <row r="61" spans="1:46" s="1" customFormat="1" ht="30" x14ac:dyDescent="0.25">
      <c r="A61" s="30">
        <v>60</v>
      </c>
      <c r="B61" s="110" t="s">
        <v>160</v>
      </c>
      <c r="C61" s="30"/>
      <c r="D61" s="48" t="s">
        <v>135</v>
      </c>
      <c r="E61" s="48" t="s">
        <v>148</v>
      </c>
      <c r="F61" s="48" t="s">
        <v>139</v>
      </c>
      <c r="G61" s="48" t="s">
        <v>6</v>
      </c>
      <c r="H61" s="48" t="s">
        <v>20</v>
      </c>
      <c r="I61" s="48" t="s">
        <v>1213</v>
      </c>
      <c r="J61" s="48">
        <v>6</v>
      </c>
      <c r="K61" s="42">
        <v>280</v>
      </c>
      <c r="L61" s="103"/>
      <c r="M61" s="105" t="s">
        <v>140</v>
      </c>
      <c r="N61" s="105" t="s">
        <v>158</v>
      </c>
      <c r="O61" s="105" t="s">
        <v>150</v>
      </c>
      <c r="P61" s="81">
        <v>2000</v>
      </c>
      <c r="Q61" s="111"/>
      <c r="R61" s="48">
        <v>5</v>
      </c>
      <c r="S61" s="81">
        <v>1.22</v>
      </c>
      <c r="T61" s="139">
        <v>280</v>
      </c>
      <c r="U61" s="93">
        <f t="shared" si="0"/>
        <v>1.8299999999999997E-2</v>
      </c>
      <c r="V61" s="69">
        <f t="shared" si="11"/>
        <v>280</v>
      </c>
      <c r="W61" s="135">
        <f t="shared" si="1"/>
        <v>27.92938700894398</v>
      </c>
      <c r="X61" s="136"/>
      <c r="Y61" s="76"/>
      <c r="Z61" s="78"/>
      <c r="AA61" s="77"/>
      <c r="AB61" s="78"/>
      <c r="AC61" s="78"/>
      <c r="AD61" s="70"/>
      <c r="AE61" s="70"/>
      <c r="AF61" s="64"/>
      <c r="AG61" s="52"/>
      <c r="AH61" s="47">
        <v>20.86</v>
      </c>
      <c r="AI61" s="53"/>
      <c r="AJ61" s="45">
        <v>737.5</v>
      </c>
      <c r="AK61" s="50">
        <f t="shared" si="16"/>
        <v>746.88356007669938</v>
      </c>
      <c r="AL61" s="96">
        <f>AJ61/AJ57*100</f>
        <v>95.903771131339397</v>
      </c>
      <c r="AM61" s="96">
        <f>AK61/AK57*100</f>
        <v>93.829592974459715</v>
      </c>
      <c r="AN61" s="52"/>
      <c r="AO61" s="137" t="s">
        <v>202</v>
      </c>
      <c r="AT61" s="4"/>
    </row>
    <row r="62" spans="1:46" s="1" customFormat="1" ht="30" x14ac:dyDescent="0.25">
      <c r="A62" s="30">
        <v>61</v>
      </c>
      <c r="B62" s="110" t="s">
        <v>161</v>
      </c>
      <c r="C62" s="30"/>
      <c r="D62" s="48" t="s">
        <v>135</v>
      </c>
      <c r="E62" s="48" t="s">
        <v>148</v>
      </c>
      <c r="F62" s="48" t="s">
        <v>139</v>
      </c>
      <c r="G62" s="48" t="s">
        <v>6</v>
      </c>
      <c r="H62" s="48" t="s">
        <v>20</v>
      </c>
      <c r="I62" s="48" t="s">
        <v>1213</v>
      </c>
      <c r="J62" s="48">
        <v>6</v>
      </c>
      <c r="K62" s="42">
        <v>280</v>
      </c>
      <c r="L62" s="103"/>
      <c r="M62" s="105" t="s">
        <v>140</v>
      </c>
      <c r="N62" s="105" t="s">
        <v>158</v>
      </c>
      <c r="O62" s="105" t="s">
        <v>150</v>
      </c>
      <c r="P62" s="81">
        <v>2000</v>
      </c>
      <c r="Q62" s="111"/>
      <c r="R62" s="48">
        <v>5</v>
      </c>
      <c r="S62" s="81">
        <v>1.45</v>
      </c>
      <c r="T62" s="139">
        <v>280</v>
      </c>
      <c r="U62" s="93">
        <f t="shared" si="0"/>
        <v>2.1749999999999999E-2</v>
      </c>
      <c r="V62" s="69">
        <f t="shared" si="11"/>
        <v>280</v>
      </c>
      <c r="W62" s="135">
        <f t="shared" si="1"/>
        <v>27.864356041014677</v>
      </c>
      <c r="X62" s="138">
        <f t="shared" si="15"/>
        <v>98.098029895545281</v>
      </c>
      <c r="Y62" s="62">
        <v>1.403</v>
      </c>
      <c r="Z62" s="50">
        <v>13.898</v>
      </c>
      <c r="AA62" s="49">
        <f>Y62/K62</f>
        <v>5.0107142857142859E-3</v>
      </c>
      <c r="AB62" s="50">
        <f>Z62/((J62^2)*(PI()/4)*10^(-3))</f>
        <v>491.54119979803585</v>
      </c>
      <c r="AC62" s="50">
        <f>Z62/(W62*10^(-3))</f>
        <v>498.773414305465</v>
      </c>
      <c r="AD62" s="56">
        <f>AB62/AB57*100</f>
        <v>84.589166159464384</v>
      </c>
      <c r="AE62" s="56">
        <f>AC62/AC57*100</f>
        <v>85.833755615894859</v>
      </c>
      <c r="AF62" s="65">
        <v>0</v>
      </c>
      <c r="AG62" s="45">
        <v>11.77</v>
      </c>
      <c r="AH62" s="47">
        <v>20.53</v>
      </c>
      <c r="AI62" s="49">
        <f>AG62/K62</f>
        <v>4.2035714285714287E-2</v>
      </c>
      <c r="AJ62" s="45">
        <v>725.8</v>
      </c>
      <c r="AK62" s="50">
        <f t="shared" si="16"/>
        <v>736.78358006124597</v>
      </c>
      <c r="AL62" s="96">
        <f>AJ62/AJ57*100</f>
        <v>94.382314694408322</v>
      </c>
      <c r="AM62" s="96">
        <f>AK62/AK57*100</f>
        <v>92.560751263975632</v>
      </c>
      <c r="AN62" s="45">
        <f t="shared" si="14"/>
        <v>8.3891660727013537</v>
      </c>
      <c r="AO62" s="137" t="s">
        <v>202</v>
      </c>
      <c r="AT62" s="4"/>
    </row>
    <row r="63" spans="1:46" s="1" customFormat="1" ht="30" x14ac:dyDescent="0.25">
      <c r="A63" s="30">
        <v>62</v>
      </c>
      <c r="B63" s="110" t="s">
        <v>162</v>
      </c>
      <c r="C63" s="30"/>
      <c r="D63" s="48" t="s">
        <v>135</v>
      </c>
      <c r="E63" s="48" t="s">
        <v>148</v>
      </c>
      <c r="F63" s="48" t="s">
        <v>139</v>
      </c>
      <c r="G63" s="48" t="s">
        <v>6</v>
      </c>
      <c r="H63" s="48" t="s">
        <v>20</v>
      </c>
      <c r="I63" s="48" t="s">
        <v>1213</v>
      </c>
      <c r="J63" s="48">
        <v>6</v>
      </c>
      <c r="K63" s="42">
        <v>280</v>
      </c>
      <c r="L63" s="103"/>
      <c r="M63" s="105" t="s">
        <v>140</v>
      </c>
      <c r="N63" s="105" t="s">
        <v>158</v>
      </c>
      <c r="O63" s="105" t="s">
        <v>150</v>
      </c>
      <c r="P63" s="81">
        <v>2000</v>
      </c>
      <c r="Q63" s="111"/>
      <c r="R63" s="48">
        <v>5</v>
      </c>
      <c r="S63" s="81">
        <v>1.45</v>
      </c>
      <c r="T63" s="139">
        <v>280</v>
      </c>
      <c r="U63" s="93">
        <f t="shared" si="0"/>
        <v>2.1749999999999999E-2</v>
      </c>
      <c r="V63" s="69">
        <f t="shared" si="11"/>
        <v>280</v>
      </c>
      <c r="W63" s="135">
        <f t="shared" si="1"/>
        <v>27.864356041014677</v>
      </c>
      <c r="X63" s="138">
        <f t="shared" si="15"/>
        <v>98.098029895545281</v>
      </c>
      <c r="Y63" s="62">
        <v>1.403</v>
      </c>
      <c r="Z63" s="50">
        <v>13.898</v>
      </c>
      <c r="AA63" s="49">
        <f>Y63/K63</f>
        <v>5.0107142857142859E-3</v>
      </c>
      <c r="AB63" s="50">
        <f>Z63/((J63^2)*(PI()/4)*10^(-3))</f>
        <v>491.54119979803585</v>
      </c>
      <c r="AC63" s="50">
        <f>Z63/(W63*10^(-3))</f>
        <v>498.773414305465</v>
      </c>
      <c r="AD63" s="56">
        <f>AB63/AB57*100</f>
        <v>84.589166159464384</v>
      </c>
      <c r="AE63" s="56">
        <f>AC63/AC57*100</f>
        <v>85.833755615894859</v>
      </c>
      <c r="AF63" s="65">
        <v>0</v>
      </c>
      <c r="AG63" s="45">
        <v>11.77</v>
      </c>
      <c r="AH63" s="47">
        <v>21.09</v>
      </c>
      <c r="AI63" s="49">
        <f>AG63/K63</f>
        <v>4.2035714285714287E-2</v>
      </c>
      <c r="AJ63" s="45">
        <v>745.6</v>
      </c>
      <c r="AK63" s="50">
        <f t="shared" si="16"/>
        <v>756.88094025775342</v>
      </c>
      <c r="AL63" s="96">
        <f>AJ63/AJ57*100</f>
        <v>96.957087126137836</v>
      </c>
      <c r="AM63" s="96">
        <f>AK63/AK57*100</f>
        <v>95.085545258511743</v>
      </c>
      <c r="AN63" s="45">
        <f t="shared" si="14"/>
        <v>8.3891660727013537</v>
      </c>
      <c r="AO63" s="137" t="s">
        <v>202</v>
      </c>
      <c r="AT63" s="4"/>
    </row>
    <row r="64" spans="1:46" s="1" customFormat="1" ht="30" x14ac:dyDescent="0.25">
      <c r="A64" s="30">
        <v>63</v>
      </c>
      <c r="B64" s="110" t="s">
        <v>163</v>
      </c>
      <c r="C64" s="30"/>
      <c r="D64" s="48" t="s">
        <v>135</v>
      </c>
      <c r="E64" s="48" t="s">
        <v>148</v>
      </c>
      <c r="F64" s="48" t="s">
        <v>139</v>
      </c>
      <c r="G64" s="48" t="s">
        <v>6</v>
      </c>
      <c r="H64" s="48" t="s">
        <v>20</v>
      </c>
      <c r="I64" s="48" t="s">
        <v>1213</v>
      </c>
      <c r="J64" s="48">
        <v>6</v>
      </c>
      <c r="K64" s="42">
        <v>280</v>
      </c>
      <c r="L64" s="103"/>
      <c r="M64" s="105" t="s">
        <v>140</v>
      </c>
      <c r="N64" s="105" t="s">
        <v>158</v>
      </c>
      <c r="O64" s="105" t="s">
        <v>150</v>
      </c>
      <c r="P64" s="81">
        <v>2000</v>
      </c>
      <c r="Q64" s="111"/>
      <c r="R64" s="48">
        <v>5</v>
      </c>
      <c r="S64" s="81">
        <v>1.63</v>
      </c>
      <c r="T64" s="139">
        <v>280</v>
      </c>
      <c r="U64" s="93">
        <f t="shared" si="0"/>
        <v>2.445E-2</v>
      </c>
      <c r="V64" s="69">
        <f t="shared" si="11"/>
        <v>280</v>
      </c>
      <c r="W64" s="135">
        <f t="shared" si="1"/>
        <v>27.813462240026517</v>
      </c>
      <c r="X64" s="136"/>
      <c r="Y64" s="76"/>
      <c r="Z64" s="78"/>
      <c r="AA64" s="77"/>
      <c r="AB64" s="78"/>
      <c r="AC64" s="78"/>
      <c r="AD64" s="70"/>
      <c r="AE64" s="70"/>
      <c r="AF64" s="64"/>
      <c r="AG64" s="52"/>
      <c r="AH64" s="47">
        <v>20.762</v>
      </c>
      <c r="AI64" s="53"/>
      <c r="AJ64" s="45">
        <v>734</v>
      </c>
      <c r="AK64" s="50">
        <f t="shared" si="16"/>
        <v>746.47305038210186</v>
      </c>
      <c r="AL64" s="96">
        <f>AJ64/AJ57*100</f>
        <v>95.448634590377111</v>
      </c>
      <c r="AM64" s="96">
        <f>AK64/AK57*100</f>
        <v>93.778021404786671</v>
      </c>
      <c r="AN64" s="52"/>
      <c r="AO64" s="137" t="s">
        <v>202</v>
      </c>
      <c r="AT64" s="4"/>
    </row>
    <row r="65" spans="1:46" s="1" customFormat="1" ht="30" x14ac:dyDescent="0.25">
      <c r="A65" s="30">
        <v>64</v>
      </c>
      <c r="B65" s="110" t="s">
        <v>164</v>
      </c>
      <c r="C65" s="30"/>
      <c r="D65" s="48" t="s">
        <v>135</v>
      </c>
      <c r="E65" s="48" t="s">
        <v>148</v>
      </c>
      <c r="F65" s="48" t="s">
        <v>139</v>
      </c>
      <c r="G65" s="48" t="s">
        <v>6</v>
      </c>
      <c r="H65" s="48" t="s">
        <v>20</v>
      </c>
      <c r="I65" s="48" t="s">
        <v>1213</v>
      </c>
      <c r="J65" s="48">
        <v>6</v>
      </c>
      <c r="K65" s="42">
        <v>280</v>
      </c>
      <c r="L65" s="103"/>
      <c r="M65" s="105" t="s">
        <v>140</v>
      </c>
      <c r="N65" s="105" t="s">
        <v>158</v>
      </c>
      <c r="O65" s="105" t="s">
        <v>150</v>
      </c>
      <c r="P65" s="81">
        <v>2000</v>
      </c>
      <c r="Q65" s="111"/>
      <c r="R65" s="48">
        <v>5</v>
      </c>
      <c r="S65" s="81">
        <v>11.64</v>
      </c>
      <c r="T65" s="139">
        <v>280</v>
      </c>
      <c r="U65" s="93">
        <f t="shared" si="0"/>
        <v>0.17460000000000001</v>
      </c>
      <c r="V65" s="69">
        <f t="shared" si="11"/>
        <v>280</v>
      </c>
      <c r="W65" s="135">
        <f t="shared" si="1"/>
        <v>24.983201418407468</v>
      </c>
      <c r="X65" s="136"/>
      <c r="Y65" s="76"/>
      <c r="Z65" s="78"/>
      <c r="AA65" s="77"/>
      <c r="AB65" s="78"/>
      <c r="AC65" s="78"/>
      <c r="AD65" s="70"/>
      <c r="AE65" s="70"/>
      <c r="AF65" s="64"/>
      <c r="AG65" s="52"/>
      <c r="AH65" s="47">
        <v>16.521000000000001</v>
      </c>
      <c r="AI65" s="53"/>
      <c r="AJ65" s="45">
        <v>584</v>
      </c>
      <c r="AK65" s="50">
        <f t="shared" si="16"/>
        <v>661.28434556139109</v>
      </c>
      <c r="AL65" s="96">
        <f>AJ65/AJ57*100</f>
        <v>75.942782834850448</v>
      </c>
      <c r="AM65" s="96">
        <f>AK65/AK57*100</f>
        <v>83.075922809219975</v>
      </c>
      <c r="AN65" s="52"/>
      <c r="AO65" s="137" t="s">
        <v>202</v>
      </c>
      <c r="AT65" s="4"/>
    </row>
    <row r="66" spans="1:46" s="1" customFormat="1" ht="30" x14ac:dyDescent="0.25">
      <c r="A66" s="30">
        <v>65</v>
      </c>
      <c r="B66" s="110" t="s">
        <v>165</v>
      </c>
      <c r="C66" s="30"/>
      <c r="D66" s="48" t="s">
        <v>135</v>
      </c>
      <c r="E66" s="48" t="s">
        <v>148</v>
      </c>
      <c r="F66" s="48" t="s">
        <v>139</v>
      </c>
      <c r="G66" s="48" t="s">
        <v>6</v>
      </c>
      <c r="H66" s="48" t="s">
        <v>20</v>
      </c>
      <c r="I66" s="48" t="s">
        <v>1213</v>
      </c>
      <c r="J66" s="48">
        <v>6</v>
      </c>
      <c r="K66" s="42">
        <v>280</v>
      </c>
      <c r="L66" s="108"/>
      <c r="M66" s="105" t="s">
        <v>140</v>
      </c>
      <c r="N66" s="105" t="s">
        <v>158</v>
      </c>
      <c r="O66" s="105" t="s">
        <v>150</v>
      </c>
      <c r="P66" s="81">
        <v>2000</v>
      </c>
      <c r="Q66" s="111"/>
      <c r="R66" s="48">
        <v>5</v>
      </c>
      <c r="S66" s="81">
        <v>12.64</v>
      </c>
      <c r="T66" s="139">
        <v>280</v>
      </c>
      <c r="U66" s="93">
        <f t="shared" ref="U66:U129" si="17">S66/100*J66/4</f>
        <v>0.18960000000000002</v>
      </c>
      <c r="V66" s="69">
        <f t="shared" si="11"/>
        <v>280</v>
      </c>
      <c r="W66" s="135">
        <f t="shared" ref="W66:W129" si="18">(J66-J66*(1-SQRT(1-S66*0.01)))^2*(PI()/4)</f>
        <v>24.70045807958439</v>
      </c>
      <c r="X66" s="138">
        <f t="shared" si="15"/>
        <v>108.94165430749926</v>
      </c>
      <c r="Y66" s="62">
        <v>1.1080000000000001</v>
      </c>
      <c r="Z66" s="50">
        <v>12.189</v>
      </c>
      <c r="AA66" s="49">
        <f>Y66/K66</f>
        <v>3.9571428571428579E-3</v>
      </c>
      <c r="AB66" s="50">
        <f>Z66/((J66^2)*(PI()/4)*10^(-3))</f>
        <v>431.09768918824716</v>
      </c>
      <c r="AC66" s="50">
        <f>Z66/(W66*10^(-3))</f>
        <v>493.47262956530125</v>
      </c>
      <c r="AD66" s="56">
        <f>AB66/AB57*100</f>
        <v>74.187461959829577</v>
      </c>
      <c r="AE66" s="56">
        <f>AC66/AC57*100</f>
        <v>84.92154528368772</v>
      </c>
      <c r="AF66" s="65">
        <v>0</v>
      </c>
      <c r="AG66" s="45">
        <v>7.1210000000000004</v>
      </c>
      <c r="AH66" s="47">
        <v>16.75</v>
      </c>
      <c r="AI66" s="49">
        <f>AG66/K66</f>
        <v>2.5432142857142858E-2</v>
      </c>
      <c r="AJ66" s="45">
        <v>592.20000000000005</v>
      </c>
      <c r="AK66" s="50">
        <f t="shared" si="16"/>
        <v>678.12507549584018</v>
      </c>
      <c r="AL66" s="96">
        <f>AJ66/AJ57*100</f>
        <v>77.009102730819251</v>
      </c>
      <c r="AM66" s="96">
        <f>AK66/AK57*100</f>
        <v>85.19159239897489</v>
      </c>
      <c r="AN66" s="45">
        <f t="shared" ref="AN66" si="19">AG66/Y66</f>
        <v>6.4268953068592056</v>
      </c>
      <c r="AO66" s="137" t="s">
        <v>202</v>
      </c>
      <c r="AT66" s="4"/>
    </row>
    <row r="67" spans="1:46" s="1" customFormat="1" ht="30" x14ac:dyDescent="0.25">
      <c r="A67" s="30">
        <v>66</v>
      </c>
      <c r="B67" s="110" t="s">
        <v>166</v>
      </c>
      <c r="C67" s="30"/>
      <c r="D67" s="48" t="s">
        <v>135</v>
      </c>
      <c r="E67" s="48" t="s">
        <v>148</v>
      </c>
      <c r="F67" s="48" t="s">
        <v>139</v>
      </c>
      <c r="G67" s="48" t="s">
        <v>6</v>
      </c>
      <c r="H67" s="48" t="s">
        <v>20</v>
      </c>
      <c r="I67" s="48" t="s">
        <v>1213</v>
      </c>
      <c r="J67" s="48">
        <v>6</v>
      </c>
      <c r="K67" s="42">
        <v>280</v>
      </c>
      <c r="L67" s="108"/>
      <c r="M67" s="105" t="s">
        <v>140</v>
      </c>
      <c r="N67" s="105" t="s">
        <v>158</v>
      </c>
      <c r="O67" s="105" t="s">
        <v>150</v>
      </c>
      <c r="P67" s="81">
        <v>2000</v>
      </c>
      <c r="Q67" s="111"/>
      <c r="R67" s="48">
        <v>5</v>
      </c>
      <c r="S67" s="81">
        <v>13.13</v>
      </c>
      <c r="T67" s="139">
        <v>280</v>
      </c>
      <c r="U67" s="93">
        <f t="shared" si="17"/>
        <v>0.19695000000000001</v>
      </c>
      <c r="V67" s="69">
        <f t="shared" si="11"/>
        <v>280</v>
      </c>
      <c r="W67" s="135">
        <f t="shared" si="18"/>
        <v>24.561913843561083</v>
      </c>
      <c r="X67" s="136"/>
      <c r="Y67" s="76"/>
      <c r="Z67" s="78"/>
      <c r="AA67" s="77"/>
      <c r="AB67" s="78"/>
      <c r="AC67" s="78"/>
      <c r="AD67" s="70"/>
      <c r="AE67" s="70"/>
      <c r="AF67" s="64"/>
      <c r="AG67" s="52"/>
      <c r="AH67" s="47">
        <v>14.62</v>
      </c>
      <c r="AI67" s="53"/>
      <c r="AJ67" s="45">
        <v>517</v>
      </c>
      <c r="AK67" s="50">
        <f t="shared" si="16"/>
        <v>595.23048949349845</v>
      </c>
      <c r="AL67" s="96">
        <f>AJ67/AJ57*100</f>
        <v>67.230169050715219</v>
      </c>
      <c r="AM67" s="96">
        <f>AK67/AK57*100</f>
        <v>74.777699685112879</v>
      </c>
      <c r="AN67" s="52"/>
      <c r="AO67" s="137" t="s">
        <v>202</v>
      </c>
      <c r="AT67" s="4"/>
    </row>
    <row r="68" spans="1:46" s="1" customFormat="1" ht="30" x14ac:dyDescent="0.25">
      <c r="A68" s="30">
        <v>67</v>
      </c>
      <c r="B68" s="110" t="s">
        <v>167</v>
      </c>
      <c r="C68" s="30"/>
      <c r="D68" s="48" t="s">
        <v>135</v>
      </c>
      <c r="E68" s="48" t="s">
        <v>148</v>
      </c>
      <c r="F68" s="48" t="s">
        <v>139</v>
      </c>
      <c r="G68" s="48" t="s">
        <v>6</v>
      </c>
      <c r="H68" s="48" t="s">
        <v>20</v>
      </c>
      <c r="I68" s="48" t="s">
        <v>1213</v>
      </c>
      <c r="J68" s="48">
        <v>6</v>
      </c>
      <c r="K68" s="42">
        <v>280</v>
      </c>
      <c r="L68" s="108"/>
      <c r="M68" s="105" t="s">
        <v>140</v>
      </c>
      <c r="N68" s="105" t="s">
        <v>158</v>
      </c>
      <c r="O68" s="105" t="s">
        <v>150</v>
      </c>
      <c r="P68" s="81">
        <v>2000</v>
      </c>
      <c r="Q68" s="111"/>
      <c r="R68" s="48">
        <v>5</v>
      </c>
      <c r="S68" s="81">
        <v>13.89</v>
      </c>
      <c r="T68" s="139">
        <v>280</v>
      </c>
      <c r="U68" s="93">
        <f t="shared" si="17"/>
        <v>0.20834999999999998</v>
      </c>
      <c r="V68" s="69">
        <f t="shared" si="11"/>
        <v>280</v>
      </c>
      <c r="W68" s="135">
        <f t="shared" si="18"/>
        <v>24.347028906055534</v>
      </c>
      <c r="X68" s="138">
        <f t="shared" si="15"/>
        <v>174.85999368955459</v>
      </c>
      <c r="Y68" s="62">
        <v>0.64200000000000002</v>
      </c>
      <c r="Z68" s="50">
        <v>11.336</v>
      </c>
      <c r="AA68" s="49">
        <f>Y68/K68</f>
        <v>2.2928571428571429E-3</v>
      </c>
      <c r="AB68" s="50">
        <f>Z68/((J68^2)*(PI()/4)*10^(-3))</f>
        <v>400.92898553105016</v>
      </c>
      <c r="AC68" s="50">
        <f>Z68/(W68*10^(-3))</f>
        <v>465.6009586935898</v>
      </c>
      <c r="AD68" s="56">
        <f>AB68/AB57*100</f>
        <v>68.995739500912975</v>
      </c>
      <c r="AE68" s="56">
        <f>AC68/AC57*100</f>
        <v>80.125118454201569</v>
      </c>
      <c r="AF68" s="65">
        <v>0</v>
      </c>
      <c r="AG68" s="45">
        <v>2.7090000000000001</v>
      </c>
      <c r="AH68" s="47">
        <v>14.13</v>
      </c>
      <c r="AI68" s="49">
        <f>AG68/K68</f>
        <v>9.6749999999999996E-3</v>
      </c>
      <c r="AJ68" s="45">
        <v>499.4</v>
      </c>
      <c r="AK68" s="50">
        <f t="shared" si="16"/>
        <v>580.3582874329943</v>
      </c>
      <c r="AL68" s="96">
        <f>AJ68/AJ57*100</f>
        <v>64.94148244473341</v>
      </c>
      <c r="AM68" s="96">
        <f>AK68/AK57*100</f>
        <v>72.909332592084709</v>
      </c>
      <c r="AN68" s="45">
        <f t="shared" ref="AN68:AN69" si="20">AG68/Y68</f>
        <v>4.2196261682242993</v>
      </c>
      <c r="AO68" s="137" t="s">
        <v>202</v>
      </c>
      <c r="AT68" s="4"/>
    </row>
    <row r="69" spans="1:46" s="1" customFormat="1" ht="30" x14ac:dyDescent="0.25">
      <c r="A69" s="30">
        <v>68</v>
      </c>
      <c r="B69" s="110" t="s">
        <v>168</v>
      </c>
      <c r="C69" s="30"/>
      <c r="D69" s="48" t="s">
        <v>135</v>
      </c>
      <c r="E69" s="48" t="s">
        <v>148</v>
      </c>
      <c r="F69" s="48" t="s">
        <v>139</v>
      </c>
      <c r="G69" s="48" t="s">
        <v>6</v>
      </c>
      <c r="H69" s="48" t="s">
        <v>20</v>
      </c>
      <c r="I69" s="48" t="s">
        <v>1213</v>
      </c>
      <c r="J69" s="48">
        <v>6</v>
      </c>
      <c r="K69" s="42">
        <v>280</v>
      </c>
      <c r="L69" s="108"/>
      <c r="M69" s="105" t="s">
        <v>140</v>
      </c>
      <c r="N69" s="105" t="s">
        <v>158</v>
      </c>
      <c r="O69" s="105" t="s">
        <v>150</v>
      </c>
      <c r="P69" s="81">
        <v>2000</v>
      </c>
      <c r="Q69" s="111"/>
      <c r="R69" s="48">
        <v>5</v>
      </c>
      <c r="S69" s="81">
        <v>17.829999999999998</v>
      </c>
      <c r="T69" s="139">
        <v>280</v>
      </c>
      <c r="U69" s="93">
        <f t="shared" si="17"/>
        <v>0.26744999999999997</v>
      </c>
      <c r="V69" s="69">
        <f t="shared" si="11"/>
        <v>280</v>
      </c>
      <c r="W69" s="135">
        <f t="shared" si="18"/>
        <v>23.2330201510926</v>
      </c>
      <c r="X69" s="138">
        <f t="shared" si="15"/>
        <v>126.75319791936411</v>
      </c>
      <c r="Y69" s="62">
        <v>0.81299999999999994</v>
      </c>
      <c r="Z69" s="50">
        <v>10.406000000000001</v>
      </c>
      <c r="AA69" s="49">
        <f>Y69/K69</f>
        <v>2.9035714285714285E-3</v>
      </c>
      <c r="AB69" s="50">
        <f>Z69/((J69^2)*(PI()/4)*10^(-3))</f>
        <v>368.0369639587251</v>
      </c>
      <c r="AC69" s="50">
        <f>Z69/(W69*10^(-3))</f>
        <v>447.89699885447862</v>
      </c>
      <c r="AD69" s="56">
        <f>AB69/AB57*100</f>
        <v>63.335362142422404</v>
      </c>
      <c r="AE69" s="56">
        <f>AC69/AC57*100</f>
        <v>77.078449729125481</v>
      </c>
      <c r="AF69" s="65">
        <v>0</v>
      </c>
      <c r="AG69" s="45">
        <v>2.6749999999999998</v>
      </c>
      <c r="AH69" s="47">
        <v>13.05</v>
      </c>
      <c r="AI69" s="49">
        <f>AG69/K69</f>
        <v>9.5535714285714286E-3</v>
      </c>
      <c r="AJ69" s="45">
        <v>461.4</v>
      </c>
      <c r="AK69" s="50">
        <f t="shared" si="16"/>
        <v>561.70054151940667</v>
      </c>
      <c r="AL69" s="96">
        <f>AJ69/AJ57*100</f>
        <v>60</v>
      </c>
      <c r="AM69" s="96">
        <f>AK69/AK57*100</f>
        <v>70.565394663242046</v>
      </c>
      <c r="AN69" s="45">
        <f t="shared" si="20"/>
        <v>3.2902829028290284</v>
      </c>
      <c r="AO69" s="137" t="s">
        <v>202</v>
      </c>
      <c r="AT69" s="4"/>
    </row>
    <row r="70" spans="1:46" s="1" customFormat="1" ht="30" x14ac:dyDescent="0.25">
      <c r="A70" s="30">
        <v>69</v>
      </c>
      <c r="B70" s="110" t="s">
        <v>169</v>
      </c>
      <c r="C70" s="30"/>
      <c r="D70" s="48" t="s">
        <v>135</v>
      </c>
      <c r="E70" s="48" t="s">
        <v>148</v>
      </c>
      <c r="F70" s="48" t="s">
        <v>139</v>
      </c>
      <c r="G70" s="48" t="s">
        <v>6</v>
      </c>
      <c r="H70" s="48" t="s">
        <v>20</v>
      </c>
      <c r="I70" s="48" t="s">
        <v>1213</v>
      </c>
      <c r="J70" s="48">
        <v>6</v>
      </c>
      <c r="K70" s="42">
        <v>280</v>
      </c>
      <c r="L70" s="108"/>
      <c r="M70" s="105" t="s">
        <v>140</v>
      </c>
      <c r="N70" s="105" t="s">
        <v>158</v>
      </c>
      <c r="O70" s="105" t="s">
        <v>150</v>
      </c>
      <c r="P70" s="81">
        <v>2000</v>
      </c>
      <c r="Q70" s="111"/>
      <c r="R70" s="48">
        <v>5</v>
      </c>
      <c r="S70" s="81">
        <v>19.399999999999999</v>
      </c>
      <c r="T70" s="139">
        <v>280</v>
      </c>
      <c r="U70" s="93">
        <f t="shared" si="17"/>
        <v>0.29099999999999998</v>
      </c>
      <c r="V70" s="69">
        <f t="shared" si="11"/>
        <v>280</v>
      </c>
      <c r="W70" s="135">
        <f t="shared" si="18"/>
        <v>22.789113109140359</v>
      </c>
      <c r="X70" s="136"/>
      <c r="Y70" s="76"/>
      <c r="Z70" s="78"/>
      <c r="AA70" s="77"/>
      <c r="AB70" s="78"/>
      <c r="AC70" s="78"/>
      <c r="AD70" s="70"/>
      <c r="AE70" s="70"/>
      <c r="AF70" s="64"/>
      <c r="AG70" s="52"/>
      <c r="AH70" s="47">
        <v>15.03</v>
      </c>
      <c r="AI70" s="53"/>
      <c r="AJ70" s="45">
        <v>531.20000000000005</v>
      </c>
      <c r="AK70" s="50">
        <f t="shared" si="16"/>
        <v>659.52544655946701</v>
      </c>
      <c r="AL70" s="96">
        <f>AJ70/AJ57*100</f>
        <v>69.076723016905078</v>
      </c>
      <c r="AM70" s="96">
        <f>AK70/AK57*100</f>
        <v>82.854955597922995</v>
      </c>
      <c r="AN70" s="52"/>
      <c r="AO70" s="137" t="s">
        <v>202</v>
      </c>
      <c r="AT70" s="4"/>
    </row>
    <row r="71" spans="1:46" s="1" customFormat="1" ht="30" x14ac:dyDescent="0.25">
      <c r="A71" s="30">
        <v>70</v>
      </c>
      <c r="B71" s="110" t="s">
        <v>170</v>
      </c>
      <c r="C71" s="30"/>
      <c r="D71" s="48" t="s">
        <v>135</v>
      </c>
      <c r="E71" s="48" t="s">
        <v>148</v>
      </c>
      <c r="F71" s="48" t="s">
        <v>139</v>
      </c>
      <c r="G71" s="48" t="s">
        <v>6</v>
      </c>
      <c r="H71" s="48" t="s">
        <v>20</v>
      </c>
      <c r="I71" s="48" t="s">
        <v>1213</v>
      </c>
      <c r="J71" s="48">
        <v>6</v>
      </c>
      <c r="K71" s="42">
        <v>280</v>
      </c>
      <c r="L71" s="108"/>
      <c r="M71" s="105" t="s">
        <v>140</v>
      </c>
      <c r="N71" s="105" t="s">
        <v>158</v>
      </c>
      <c r="O71" s="105" t="s">
        <v>150</v>
      </c>
      <c r="P71" s="81">
        <v>2000</v>
      </c>
      <c r="Q71" s="111"/>
      <c r="R71" s="48">
        <v>5</v>
      </c>
      <c r="S71" s="81">
        <v>24.95</v>
      </c>
      <c r="T71" s="139">
        <v>280</v>
      </c>
      <c r="U71" s="93">
        <f t="shared" si="17"/>
        <v>0.37424999999999997</v>
      </c>
      <c r="V71" s="69">
        <f t="shared" si="11"/>
        <v>280</v>
      </c>
      <c r="W71" s="135">
        <f t="shared" si="18"/>
        <v>21.219887578672253</v>
      </c>
      <c r="X71" s="136"/>
      <c r="Y71" s="76"/>
      <c r="Z71" s="78"/>
      <c r="AA71" s="77"/>
      <c r="AB71" s="78"/>
      <c r="AC71" s="78"/>
      <c r="AD71" s="70"/>
      <c r="AE71" s="70"/>
      <c r="AF71" s="64"/>
      <c r="AG71" s="52"/>
      <c r="AH71" s="47">
        <v>10.79</v>
      </c>
      <c r="AI71" s="53"/>
      <c r="AJ71" s="45">
        <v>381.5</v>
      </c>
      <c r="AK71" s="50">
        <f t="shared" si="16"/>
        <v>508.48525752063102</v>
      </c>
      <c r="AL71" s="96">
        <f>AJ71/AJ57*100</f>
        <v>49.609882964889465</v>
      </c>
      <c r="AM71" s="96">
        <f>AK71/AK57*100</f>
        <v>63.88005747746621</v>
      </c>
      <c r="AN71" s="52"/>
      <c r="AO71" s="137" t="s">
        <v>202</v>
      </c>
      <c r="AT71" s="4"/>
    </row>
    <row r="72" spans="1:46" s="1" customFormat="1" ht="30" x14ac:dyDescent="0.25">
      <c r="A72" s="30">
        <v>71</v>
      </c>
      <c r="B72" s="110" t="s">
        <v>171</v>
      </c>
      <c r="C72" s="30"/>
      <c r="D72" s="48" t="s">
        <v>135</v>
      </c>
      <c r="E72" s="48" t="s">
        <v>148</v>
      </c>
      <c r="F72" s="48" t="s">
        <v>139</v>
      </c>
      <c r="G72" s="48" t="s">
        <v>6</v>
      </c>
      <c r="H72" s="48" t="s">
        <v>20</v>
      </c>
      <c r="I72" s="48" t="s">
        <v>1213</v>
      </c>
      <c r="J72" s="48">
        <v>6</v>
      </c>
      <c r="K72" s="42">
        <v>280</v>
      </c>
      <c r="L72" s="108"/>
      <c r="M72" s="105" t="s">
        <v>140</v>
      </c>
      <c r="N72" s="105" t="s">
        <v>158</v>
      </c>
      <c r="O72" s="105" t="s">
        <v>150</v>
      </c>
      <c r="P72" s="81">
        <v>2000</v>
      </c>
      <c r="Q72" s="111"/>
      <c r="R72" s="48">
        <v>5</v>
      </c>
      <c r="S72" s="81">
        <v>27.27</v>
      </c>
      <c r="T72" s="139">
        <v>280</v>
      </c>
      <c r="U72" s="93">
        <f t="shared" si="17"/>
        <v>0.40905000000000002</v>
      </c>
      <c r="V72" s="69">
        <f t="shared" si="11"/>
        <v>280</v>
      </c>
      <c r="W72" s="135">
        <f t="shared" si="18"/>
        <v>20.563923032602705</v>
      </c>
      <c r="X72" s="136"/>
      <c r="Y72" s="76"/>
      <c r="Z72" s="78"/>
      <c r="AA72" s="77"/>
      <c r="AB72" s="78"/>
      <c r="AC72" s="78"/>
      <c r="AD72" s="70"/>
      <c r="AE72" s="70"/>
      <c r="AF72" s="64"/>
      <c r="AG72" s="52"/>
      <c r="AH72" s="47">
        <v>9.0429999999999993</v>
      </c>
      <c r="AI72" s="53"/>
      <c r="AJ72" s="45">
        <v>319.7</v>
      </c>
      <c r="AK72" s="50">
        <f t="shared" si="16"/>
        <v>439.75072196404039</v>
      </c>
      <c r="AL72" s="96">
        <f>AJ72/AJ57*100</f>
        <v>41.573472041612483</v>
      </c>
      <c r="AM72" s="96">
        <f>AK72/AK57*100</f>
        <v>55.24506557337191</v>
      </c>
      <c r="AN72" s="52"/>
      <c r="AO72" s="137" t="s">
        <v>202</v>
      </c>
      <c r="AT72" s="4"/>
    </row>
    <row r="73" spans="1:46" s="1" customFormat="1" ht="30" x14ac:dyDescent="0.25">
      <c r="A73" s="30">
        <v>72</v>
      </c>
      <c r="B73" s="110" t="s">
        <v>172</v>
      </c>
      <c r="C73" s="30"/>
      <c r="D73" s="48" t="s">
        <v>135</v>
      </c>
      <c r="E73" s="48" t="s">
        <v>148</v>
      </c>
      <c r="F73" s="48" t="s">
        <v>139</v>
      </c>
      <c r="G73" s="48" t="s">
        <v>6</v>
      </c>
      <c r="H73" s="48" t="s">
        <v>20</v>
      </c>
      <c r="I73" s="48" t="s">
        <v>1213</v>
      </c>
      <c r="J73" s="48">
        <v>6</v>
      </c>
      <c r="K73" s="42">
        <v>280</v>
      </c>
      <c r="L73" s="108"/>
      <c r="M73" s="105" t="s">
        <v>140</v>
      </c>
      <c r="N73" s="105" t="s">
        <v>158</v>
      </c>
      <c r="O73" s="105" t="s">
        <v>150</v>
      </c>
      <c r="P73" s="81">
        <v>2000</v>
      </c>
      <c r="Q73" s="111"/>
      <c r="R73" s="48">
        <v>5</v>
      </c>
      <c r="S73" s="81">
        <v>28.32</v>
      </c>
      <c r="T73" s="139">
        <v>280</v>
      </c>
      <c r="U73" s="93">
        <f t="shared" si="17"/>
        <v>0.42480000000000001</v>
      </c>
      <c r="V73" s="69">
        <f t="shared" si="11"/>
        <v>280</v>
      </c>
      <c r="W73" s="135">
        <f t="shared" si="18"/>
        <v>20.267042526838473</v>
      </c>
      <c r="X73" s="136"/>
      <c r="Y73" s="76"/>
      <c r="Z73" s="78"/>
      <c r="AA73" s="77"/>
      <c r="AB73" s="78"/>
      <c r="AC73" s="78"/>
      <c r="AD73" s="70"/>
      <c r="AE73" s="70"/>
      <c r="AF73" s="64"/>
      <c r="AG73" s="52"/>
      <c r="AH73" s="47">
        <v>9.2810000000000006</v>
      </c>
      <c r="AI73" s="53"/>
      <c r="AJ73" s="45">
        <v>328.1</v>
      </c>
      <c r="AK73" s="50">
        <f t="shared" si="16"/>
        <v>457.93558619663958</v>
      </c>
      <c r="AL73" s="96">
        <f>AJ73/AJ57*100</f>
        <v>42.665799739921979</v>
      </c>
      <c r="AM73" s="96">
        <f>AK73/AK57*100</f>
        <v>57.529596255859239</v>
      </c>
      <c r="AN73" s="52"/>
      <c r="AO73" s="137" t="s">
        <v>202</v>
      </c>
      <c r="AT73" s="4"/>
    </row>
    <row r="74" spans="1:46" s="1" customFormat="1" ht="30" x14ac:dyDescent="0.25">
      <c r="A74" s="30">
        <v>73</v>
      </c>
      <c r="B74" s="110" t="s">
        <v>173</v>
      </c>
      <c r="C74" s="30"/>
      <c r="D74" s="48" t="s">
        <v>135</v>
      </c>
      <c r="E74" s="48" t="s">
        <v>148</v>
      </c>
      <c r="F74" s="48" t="s">
        <v>139</v>
      </c>
      <c r="G74" s="48" t="s">
        <v>6</v>
      </c>
      <c r="H74" s="48" t="s">
        <v>20</v>
      </c>
      <c r="I74" s="48" t="s">
        <v>1213</v>
      </c>
      <c r="J74" s="48">
        <v>6</v>
      </c>
      <c r="K74" s="42">
        <v>280</v>
      </c>
      <c r="L74" s="108"/>
      <c r="M74" s="105" t="s">
        <v>140</v>
      </c>
      <c r="N74" s="105" t="s">
        <v>158</v>
      </c>
      <c r="O74" s="105" t="s">
        <v>150</v>
      </c>
      <c r="P74" s="81">
        <v>2000</v>
      </c>
      <c r="Q74" s="111"/>
      <c r="R74" s="48">
        <v>5</v>
      </c>
      <c r="S74" s="81">
        <v>32.020000000000003</v>
      </c>
      <c r="T74" s="139">
        <v>280</v>
      </c>
      <c r="U74" s="93">
        <f t="shared" si="17"/>
        <v>0.48030000000000006</v>
      </c>
      <c r="V74" s="69">
        <f t="shared" si="11"/>
        <v>280</v>
      </c>
      <c r="W74" s="135">
        <f t="shared" si="18"/>
        <v>19.220892173193072</v>
      </c>
      <c r="X74" s="138">
        <f t="shared" si="15"/>
        <v>77.699142435883005</v>
      </c>
      <c r="Y74" s="62">
        <v>0.68200000000000005</v>
      </c>
      <c r="Z74" s="50">
        <v>5.351</v>
      </c>
      <c r="AA74" s="49">
        <f>Y74/K74</f>
        <v>2.4357142857142858E-3</v>
      </c>
      <c r="AB74" s="50">
        <f>Z74/((J74^2)*(PI()/4)*10^(-3))</f>
        <v>189.25291121882933</v>
      </c>
      <c r="AC74" s="50">
        <f>Z74/(W74*10^(-3))</f>
        <v>278.39498561169364</v>
      </c>
      <c r="AD74" s="56">
        <f>AB74/AB57*100</f>
        <v>32.568472306755936</v>
      </c>
      <c r="AE74" s="56">
        <f>AC74/AC57*100</f>
        <v>47.908903069661577</v>
      </c>
      <c r="AF74" s="65">
        <v>0</v>
      </c>
      <c r="AG74" s="45">
        <v>3.5630000000000002</v>
      </c>
      <c r="AH74" s="47">
        <v>9.266</v>
      </c>
      <c r="AI74" s="49">
        <f>AG74/K74</f>
        <v>1.2725E-2</v>
      </c>
      <c r="AJ74" s="45">
        <v>327.60000000000002</v>
      </c>
      <c r="AK74" s="50">
        <f t="shared" si="16"/>
        <v>482.07959945392514</v>
      </c>
      <c r="AL74" s="96">
        <f>AJ74/AJ57*100</f>
        <v>42.600780234070221</v>
      </c>
      <c r="AM74" s="96">
        <f>AK74/AK57*100</f>
        <v>60.562763750493112</v>
      </c>
      <c r="AN74" s="45">
        <f t="shared" ref="AN74" si="21">AG74/Y74</f>
        <v>5.2243401759530794</v>
      </c>
      <c r="AO74" s="137" t="s">
        <v>202</v>
      </c>
      <c r="AT74" s="4"/>
    </row>
    <row r="75" spans="1:46" s="1" customFormat="1" ht="30" x14ac:dyDescent="0.25">
      <c r="A75" s="30">
        <v>74</v>
      </c>
      <c r="B75" s="110" t="s">
        <v>174</v>
      </c>
      <c r="C75" s="30"/>
      <c r="D75" s="48" t="s">
        <v>135</v>
      </c>
      <c r="E75" s="48" t="s">
        <v>148</v>
      </c>
      <c r="F75" s="48" t="s">
        <v>139</v>
      </c>
      <c r="G75" s="48" t="s">
        <v>6</v>
      </c>
      <c r="H75" s="48" t="s">
        <v>20</v>
      </c>
      <c r="I75" s="48" t="s">
        <v>1213</v>
      </c>
      <c r="J75" s="48">
        <v>6</v>
      </c>
      <c r="K75" s="42">
        <v>280</v>
      </c>
      <c r="L75" s="108"/>
      <c r="M75" s="105" t="s">
        <v>140</v>
      </c>
      <c r="N75" s="105" t="s">
        <v>158</v>
      </c>
      <c r="O75" s="105" t="s">
        <v>150</v>
      </c>
      <c r="P75" s="81">
        <v>2000</v>
      </c>
      <c r="Q75" s="111"/>
      <c r="R75" s="48">
        <v>5</v>
      </c>
      <c r="S75" s="81">
        <v>40.700000000000003</v>
      </c>
      <c r="T75" s="139">
        <v>280</v>
      </c>
      <c r="U75" s="93">
        <f t="shared" si="17"/>
        <v>0.61050000000000004</v>
      </c>
      <c r="V75" s="69">
        <f t="shared" si="11"/>
        <v>280</v>
      </c>
      <c r="W75" s="135">
        <f t="shared" si="18"/>
        <v>16.766679992208726</v>
      </c>
      <c r="X75" s="136"/>
      <c r="Y75" s="76"/>
      <c r="Z75" s="78"/>
      <c r="AA75" s="77"/>
      <c r="AB75" s="78"/>
      <c r="AC75" s="78"/>
      <c r="AD75" s="70"/>
      <c r="AE75" s="70"/>
      <c r="AF75" s="64"/>
      <c r="AG75" s="52"/>
      <c r="AH75" s="47">
        <v>10.156000000000001</v>
      </c>
      <c r="AI75" s="53"/>
      <c r="AJ75" s="45">
        <v>359</v>
      </c>
      <c r="AK75" s="50">
        <f t="shared" si="16"/>
        <v>605.72516471474216</v>
      </c>
      <c r="AL75" s="96">
        <f>AJ75/AJ57*100</f>
        <v>46.684005201560467</v>
      </c>
      <c r="AM75" s="96">
        <f>AK75/AK57*100</f>
        <v>76.096126220444987</v>
      </c>
      <c r="AN75" s="52"/>
      <c r="AO75" s="137" t="s">
        <v>202</v>
      </c>
      <c r="AT75" s="4"/>
    </row>
    <row r="76" spans="1:46" s="1" customFormat="1" ht="30" x14ac:dyDescent="0.25">
      <c r="A76" s="30">
        <v>75</v>
      </c>
      <c r="B76" s="110" t="s">
        <v>175</v>
      </c>
      <c r="C76" s="30"/>
      <c r="D76" s="48" t="s">
        <v>135</v>
      </c>
      <c r="E76" s="48" t="s">
        <v>148</v>
      </c>
      <c r="F76" s="48" t="s">
        <v>139</v>
      </c>
      <c r="G76" s="48" t="s">
        <v>6</v>
      </c>
      <c r="H76" s="48" t="s">
        <v>20</v>
      </c>
      <c r="I76" s="48" t="s">
        <v>1213</v>
      </c>
      <c r="J76" s="48">
        <v>6</v>
      </c>
      <c r="K76" s="42">
        <v>280</v>
      </c>
      <c r="L76" s="108"/>
      <c r="M76" s="105" t="s">
        <v>140</v>
      </c>
      <c r="N76" s="105" t="s">
        <v>158</v>
      </c>
      <c r="O76" s="105" t="s">
        <v>150</v>
      </c>
      <c r="P76" s="81">
        <v>2000</v>
      </c>
      <c r="Q76" s="111"/>
      <c r="R76" s="48">
        <v>5</v>
      </c>
      <c r="S76" s="81">
        <v>48.25</v>
      </c>
      <c r="T76" s="139">
        <v>280</v>
      </c>
      <c r="U76" s="93">
        <f t="shared" si="17"/>
        <v>0.72375</v>
      </c>
      <c r="V76" s="69">
        <f t="shared" si="11"/>
        <v>280</v>
      </c>
      <c r="W76" s="135">
        <f t="shared" si="18"/>
        <v>14.631967784094467</v>
      </c>
      <c r="X76" s="138">
        <f t="shared" si="15"/>
        <v>150.68831621076097</v>
      </c>
      <c r="Y76" s="62">
        <v>0.42499999999999999</v>
      </c>
      <c r="Z76" s="50">
        <v>6.4669999999999996</v>
      </c>
      <c r="AA76" s="49">
        <f>Y76/K76</f>
        <v>1.5178571428571428E-3</v>
      </c>
      <c r="AB76" s="50">
        <f>Z76/((J76^2)*(PI()/4)*10^(-3))</f>
        <v>228.72333710561935</v>
      </c>
      <c r="AC76" s="50">
        <f>Z76/(W76*10^(-3))</f>
        <v>441.97746300602756</v>
      </c>
      <c r="AD76" s="56">
        <f>AB76/AB57*100</f>
        <v>39.360925136944616</v>
      </c>
      <c r="AE76" s="56">
        <f>AC76/AC57*100</f>
        <v>76.059758718733534</v>
      </c>
      <c r="AF76" s="65">
        <v>0</v>
      </c>
      <c r="AG76" s="45">
        <v>1.6779999999999999</v>
      </c>
      <c r="AH76" s="47">
        <v>10.134</v>
      </c>
      <c r="AI76" s="49">
        <f>AG76/K76</f>
        <v>5.9928571428571427E-3</v>
      </c>
      <c r="AJ76" s="45">
        <v>358.3</v>
      </c>
      <c r="AK76" s="50">
        <f t="shared" si="16"/>
        <v>692.59310501052789</v>
      </c>
      <c r="AL76" s="96">
        <f>AJ76/AJ57*100</f>
        <v>46.592977893368008</v>
      </c>
      <c r="AM76" s="96">
        <f>AK76/AK57*100</f>
        <v>87.009184046548725</v>
      </c>
      <c r="AN76" s="45">
        <f t="shared" ref="AN76:AN77" si="22">AG76/Y76</f>
        <v>3.9482352941176471</v>
      </c>
      <c r="AO76" s="137" t="s">
        <v>202</v>
      </c>
      <c r="AT76" s="4"/>
    </row>
    <row r="77" spans="1:46" s="1" customFormat="1" ht="30" x14ac:dyDescent="0.25">
      <c r="A77" s="30">
        <v>76</v>
      </c>
      <c r="B77" s="110" t="s">
        <v>176</v>
      </c>
      <c r="C77" s="30"/>
      <c r="D77" s="48" t="s">
        <v>135</v>
      </c>
      <c r="E77" s="48" t="s">
        <v>148</v>
      </c>
      <c r="F77" s="48" t="s">
        <v>139</v>
      </c>
      <c r="G77" s="48" t="s">
        <v>6</v>
      </c>
      <c r="H77" s="48" t="s">
        <v>20</v>
      </c>
      <c r="I77" s="48" t="s">
        <v>1213</v>
      </c>
      <c r="J77" s="48">
        <v>6</v>
      </c>
      <c r="K77" s="42">
        <v>280</v>
      </c>
      <c r="L77" s="108"/>
      <c r="M77" s="105" t="s">
        <v>140</v>
      </c>
      <c r="N77" s="105" t="s">
        <v>158</v>
      </c>
      <c r="O77" s="105" t="s">
        <v>150</v>
      </c>
      <c r="P77" s="81">
        <v>2000</v>
      </c>
      <c r="Q77" s="111"/>
      <c r="R77" s="48">
        <v>5</v>
      </c>
      <c r="S77" s="81">
        <v>75</v>
      </c>
      <c r="T77" s="139">
        <v>280</v>
      </c>
      <c r="U77" s="93">
        <f t="shared" si="17"/>
        <v>1.125</v>
      </c>
      <c r="V77" s="69">
        <f t="shared" si="11"/>
        <v>280</v>
      </c>
      <c r="W77" s="135">
        <f t="shared" si="18"/>
        <v>7.0685834705770345</v>
      </c>
      <c r="X77" s="138">
        <f t="shared" si="15"/>
        <v>72.183071705156848</v>
      </c>
      <c r="Y77" s="62">
        <v>0.47399999999999998</v>
      </c>
      <c r="Z77" s="50">
        <v>3.4550000000000001</v>
      </c>
      <c r="AA77" s="49">
        <f>Y77/K77</f>
        <v>1.6928571428571429E-3</v>
      </c>
      <c r="AB77" s="50">
        <f>Z77/((J77^2)*(PI()/4)*10^(-3))</f>
        <v>122.19562852944409</v>
      </c>
      <c r="AC77" s="50">
        <f>Z77/(W77*10^(-3))</f>
        <v>488.78251411777637</v>
      </c>
      <c r="AD77" s="56">
        <f>AB77/AB57*100</f>
        <v>21.028606208155814</v>
      </c>
      <c r="AE77" s="56">
        <f>AC77/AC57*100</f>
        <v>84.114424832623257</v>
      </c>
      <c r="AF77" s="65">
        <v>0</v>
      </c>
      <c r="AG77" s="45">
        <v>1.5209999999999999</v>
      </c>
      <c r="AH77" s="47">
        <v>4.8769999999999998</v>
      </c>
      <c r="AI77" s="49">
        <f>AG77/K77</f>
        <v>5.4321428571428567E-3</v>
      </c>
      <c r="AJ77" s="45">
        <v>172.2</v>
      </c>
      <c r="AK77" s="50">
        <f t="shared" si="16"/>
        <v>689.95436218593204</v>
      </c>
      <c r="AL77" s="96">
        <f>AJ77/AJ57*100</f>
        <v>22.3927178153446</v>
      </c>
      <c r="AM77" s="96">
        <f>AK77/AK57*100</f>
        <v>86.677683691699997</v>
      </c>
      <c r="AN77" s="45">
        <f t="shared" si="22"/>
        <v>3.2088607594936707</v>
      </c>
      <c r="AO77" s="137" t="s">
        <v>202</v>
      </c>
      <c r="AT77" s="4"/>
    </row>
    <row r="78" spans="1:46" s="1" customFormat="1" x14ac:dyDescent="0.25">
      <c r="A78" s="30">
        <v>77</v>
      </c>
      <c r="B78" s="110" t="s">
        <v>177</v>
      </c>
      <c r="C78" s="30" t="s">
        <v>7</v>
      </c>
      <c r="D78" s="48" t="s">
        <v>135</v>
      </c>
      <c r="E78" s="48" t="s">
        <v>148</v>
      </c>
      <c r="F78" s="48" t="s">
        <v>139</v>
      </c>
      <c r="G78" s="48" t="s">
        <v>6</v>
      </c>
      <c r="H78" s="48" t="s">
        <v>20</v>
      </c>
      <c r="I78" s="48" t="s">
        <v>1213</v>
      </c>
      <c r="J78" s="112">
        <v>12</v>
      </c>
      <c r="K78" s="42">
        <v>280</v>
      </c>
      <c r="L78" s="108"/>
      <c r="M78" s="105" t="s">
        <v>2</v>
      </c>
      <c r="N78" s="105" t="s">
        <v>2</v>
      </c>
      <c r="O78" s="105" t="s">
        <v>4</v>
      </c>
      <c r="P78" s="81">
        <v>0</v>
      </c>
      <c r="Q78" s="113">
        <v>0</v>
      </c>
      <c r="R78" s="48">
        <v>0</v>
      </c>
      <c r="S78" s="81">
        <v>0</v>
      </c>
      <c r="T78" s="134">
        <v>0</v>
      </c>
      <c r="U78" s="93">
        <f t="shared" si="17"/>
        <v>0</v>
      </c>
      <c r="V78" s="69">
        <f t="shared" si="11"/>
        <v>280</v>
      </c>
      <c r="W78" s="135">
        <f t="shared" si="18"/>
        <v>113.09733552923255</v>
      </c>
      <c r="X78" s="136"/>
      <c r="Y78" s="76"/>
      <c r="Z78" s="78"/>
      <c r="AA78" s="77"/>
      <c r="AB78" s="78"/>
      <c r="AC78" s="78"/>
      <c r="AD78" s="70"/>
      <c r="AE78" s="70"/>
      <c r="AF78" s="64"/>
      <c r="AG78" s="52"/>
      <c r="AH78" s="47">
        <v>82.38</v>
      </c>
      <c r="AI78" s="53"/>
      <c r="AJ78" s="45">
        <v>728.1</v>
      </c>
      <c r="AK78" s="50">
        <f t="shared" si="16"/>
        <v>728.39912288390758</v>
      </c>
      <c r="AL78" s="96">
        <f t="shared" ref="AL78:AM80" si="23">AJ78/AJ78*100</f>
        <v>100</v>
      </c>
      <c r="AM78" s="96">
        <f t="shared" si="23"/>
        <v>100</v>
      </c>
      <c r="AN78" s="52"/>
      <c r="AO78" s="137" t="s">
        <v>202</v>
      </c>
      <c r="AT78" s="4"/>
    </row>
    <row r="79" spans="1:46" s="1" customFormat="1" x14ac:dyDescent="0.25">
      <c r="A79" s="30">
        <v>78</v>
      </c>
      <c r="B79" s="110" t="s">
        <v>178</v>
      </c>
      <c r="C79" s="30" t="s">
        <v>7</v>
      </c>
      <c r="D79" s="48" t="s">
        <v>135</v>
      </c>
      <c r="E79" s="48" t="s">
        <v>148</v>
      </c>
      <c r="F79" s="48" t="s">
        <v>139</v>
      </c>
      <c r="G79" s="48" t="s">
        <v>6</v>
      </c>
      <c r="H79" s="48" t="s">
        <v>20</v>
      </c>
      <c r="I79" s="48" t="s">
        <v>1213</v>
      </c>
      <c r="J79" s="112">
        <v>12</v>
      </c>
      <c r="K79" s="42">
        <v>280</v>
      </c>
      <c r="L79" s="108"/>
      <c r="M79" s="105" t="s">
        <v>2</v>
      </c>
      <c r="N79" s="105" t="s">
        <v>2</v>
      </c>
      <c r="O79" s="105" t="s">
        <v>4</v>
      </c>
      <c r="P79" s="81">
        <v>0</v>
      </c>
      <c r="Q79" s="113">
        <v>0</v>
      </c>
      <c r="R79" s="48">
        <v>0</v>
      </c>
      <c r="S79" s="81">
        <v>0</v>
      </c>
      <c r="T79" s="134">
        <v>0</v>
      </c>
      <c r="U79" s="93">
        <f t="shared" si="17"/>
        <v>0</v>
      </c>
      <c r="V79" s="69">
        <f t="shared" si="11"/>
        <v>280</v>
      </c>
      <c r="W79" s="135">
        <f t="shared" si="18"/>
        <v>113.09733552923255</v>
      </c>
      <c r="X79" s="136"/>
      <c r="Y79" s="76"/>
      <c r="Z79" s="78"/>
      <c r="AA79" s="77"/>
      <c r="AB79" s="78"/>
      <c r="AC79" s="78"/>
      <c r="AD79" s="70"/>
      <c r="AE79" s="70"/>
      <c r="AF79" s="64"/>
      <c r="AG79" s="52"/>
      <c r="AH79" s="47">
        <v>82.25</v>
      </c>
      <c r="AI79" s="53"/>
      <c r="AJ79" s="45">
        <v>727</v>
      </c>
      <c r="AK79" s="50">
        <f t="shared" si="16"/>
        <v>727.24967051713293</v>
      </c>
      <c r="AL79" s="96">
        <f t="shared" si="23"/>
        <v>100</v>
      </c>
      <c r="AM79" s="96">
        <f t="shared" si="23"/>
        <v>100</v>
      </c>
      <c r="AN79" s="52"/>
      <c r="AO79" s="137" t="s">
        <v>202</v>
      </c>
      <c r="AT79" s="4"/>
    </row>
    <row r="80" spans="1:46" s="1" customFormat="1" x14ac:dyDescent="0.25">
      <c r="A80" s="30">
        <v>79</v>
      </c>
      <c r="B80" s="110" t="s">
        <v>179</v>
      </c>
      <c r="C80" s="30" t="s">
        <v>7</v>
      </c>
      <c r="D80" s="48" t="s">
        <v>135</v>
      </c>
      <c r="E80" s="48" t="s">
        <v>148</v>
      </c>
      <c r="F80" s="48" t="s">
        <v>139</v>
      </c>
      <c r="G80" s="48" t="s">
        <v>6</v>
      </c>
      <c r="H80" s="48" t="s">
        <v>20</v>
      </c>
      <c r="I80" s="48" t="s">
        <v>1213</v>
      </c>
      <c r="J80" s="112">
        <v>12</v>
      </c>
      <c r="K80" s="42">
        <v>280</v>
      </c>
      <c r="L80" s="108"/>
      <c r="M80" s="105" t="s">
        <v>2</v>
      </c>
      <c r="N80" s="105" t="s">
        <v>2</v>
      </c>
      <c r="O80" s="105" t="s">
        <v>4</v>
      </c>
      <c r="P80" s="81">
        <v>0</v>
      </c>
      <c r="Q80" s="113">
        <v>0</v>
      </c>
      <c r="R80" s="48">
        <v>0</v>
      </c>
      <c r="S80" s="81">
        <v>0</v>
      </c>
      <c r="T80" s="134">
        <v>0</v>
      </c>
      <c r="U80" s="93">
        <f t="shared" si="17"/>
        <v>0</v>
      </c>
      <c r="V80" s="69">
        <f t="shared" si="11"/>
        <v>280</v>
      </c>
      <c r="W80" s="135">
        <f t="shared" si="18"/>
        <v>113.09733552923255</v>
      </c>
      <c r="X80" s="136"/>
      <c r="Y80" s="76"/>
      <c r="Z80" s="78"/>
      <c r="AA80" s="77"/>
      <c r="AB80" s="78"/>
      <c r="AC80" s="78"/>
      <c r="AD80" s="70"/>
      <c r="AE80" s="70"/>
      <c r="AF80" s="64"/>
      <c r="AG80" s="52"/>
      <c r="AH80" s="47">
        <v>81.58</v>
      </c>
      <c r="AI80" s="53"/>
      <c r="AJ80" s="45">
        <v>721</v>
      </c>
      <c r="AK80" s="50">
        <f t="shared" si="16"/>
        <v>721.32556985760118</v>
      </c>
      <c r="AL80" s="96">
        <f t="shared" si="23"/>
        <v>100</v>
      </c>
      <c r="AM80" s="96">
        <f t="shared" si="23"/>
        <v>100</v>
      </c>
      <c r="AN80" s="52"/>
      <c r="AO80" s="137" t="s">
        <v>202</v>
      </c>
      <c r="AT80" s="4"/>
    </row>
    <row r="81" spans="1:46" s="1" customFormat="1" ht="30" x14ac:dyDescent="0.25">
      <c r="A81" s="30">
        <v>80</v>
      </c>
      <c r="B81" s="110" t="s">
        <v>180</v>
      </c>
      <c r="C81" s="30"/>
      <c r="D81" s="48" t="s">
        <v>135</v>
      </c>
      <c r="E81" s="48" t="s">
        <v>148</v>
      </c>
      <c r="F81" s="48" t="s">
        <v>139</v>
      </c>
      <c r="G81" s="48" t="s">
        <v>6</v>
      </c>
      <c r="H81" s="48" t="s">
        <v>20</v>
      </c>
      <c r="I81" s="48" t="s">
        <v>1213</v>
      </c>
      <c r="J81" s="112">
        <v>12</v>
      </c>
      <c r="K81" s="42">
        <v>280</v>
      </c>
      <c r="L81" s="108"/>
      <c r="M81" s="105" t="s">
        <v>140</v>
      </c>
      <c r="N81" s="105" t="s">
        <v>158</v>
      </c>
      <c r="O81" s="105" t="s">
        <v>150</v>
      </c>
      <c r="P81" s="81">
        <v>2000</v>
      </c>
      <c r="Q81" s="114"/>
      <c r="R81" s="48">
        <v>5</v>
      </c>
      <c r="S81" s="81">
        <v>2.11</v>
      </c>
      <c r="T81" s="139">
        <v>280</v>
      </c>
      <c r="U81" s="93">
        <f t="shared" si="17"/>
        <v>6.3299999999999995E-2</v>
      </c>
      <c r="V81" s="69">
        <f t="shared" si="11"/>
        <v>280</v>
      </c>
      <c r="W81" s="135">
        <f t="shared" si="18"/>
        <v>110.71098174956573</v>
      </c>
      <c r="X81" s="136"/>
      <c r="Y81" s="76"/>
      <c r="Z81" s="78"/>
      <c r="AA81" s="77"/>
      <c r="AB81" s="78"/>
      <c r="AC81" s="78"/>
      <c r="AD81" s="70"/>
      <c r="AE81" s="70"/>
      <c r="AF81" s="64"/>
      <c r="AG81" s="52"/>
      <c r="AH81" s="47">
        <v>80.52</v>
      </c>
      <c r="AI81" s="53"/>
      <c r="AJ81" s="45">
        <v>711.7</v>
      </c>
      <c r="AK81" s="50">
        <f t="shared" si="16"/>
        <v>727.29912360582819</v>
      </c>
      <c r="AL81" s="96">
        <f>AJ81/(AVERAGE(AJ78:AJ80))*100</f>
        <v>98.115895409218339</v>
      </c>
      <c r="AM81" s="96">
        <f>AK81/(AVERAGE(AK78:AK80))*100</f>
        <v>100.22613989589999</v>
      </c>
      <c r="AN81" s="52"/>
      <c r="AO81" s="137" t="s">
        <v>202</v>
      </c>
      <c r="AT81" s="4"/>
    </row>
    <row r="82" spans="1:46" s="1" customFormat="1" ht="30" x14ac:dyDescent="0.25">
      <c r="A82" s="30">
        <v>81</v>
      </c>
      <c r="B82" s="110" t="s">
        <v>181</v>
      </c>
      <c r="C82" s="30"/>
      <c r="D82" s="48" t="s">
        <v>135</v>
      </c>
      <c r="E82" s="48" t="s">
        <v>148</v>
      </c>
      <c r="F82" s="48" t="s">
        <v>139</v>
      </c>
      <c r="G82" s="48" t="s">
        <v>6</v>
      </c>
      <c r="H82" s="48" t="s">
        <v>20</v>
      </c>
      <c r="I82" s="48" t="s">
        <v>1213</v>
      </c>
      <c r="J82" s="112">
        <v>12</v>
      </c>
      <c r="K82" s="42">
        <v>280</v>
      </c>
      <c r="L82" s="108"/>
      <c r="M82" s="105" t="s">
        <v>140</v>
      </c>
      <c r="N82" s="105" t="s">
        <v>158</v>
      </c>
      <c r="O82" s="105" t="s">
        <v>150</v>
      </c>
      <c r="P82" s="81">
        <v>2000</v>
      </c>
      <c r="Q82" s="114"/>
      <c r="R82" s="48">
        <v>5</v>
      </c>
      <c r="S82" s="81">
        <v>2.69</v>
      </c>
      <c r="T82" s="139">
        <v>280</v>
      </c>
      <c r="U82" s="93">
        <f t="shared" si="17"/>
        <v>8.0699999999999994E-2</v>
      </c>
      <c r="V82" s="69">
        <f t="shared" si="11"/>
        <v>280</v>
      </c>
      <c r="W82" s="135">
        <f t="shared" si="18"/>
        <v>110.05501720349619</v>
      </c>
      <c r="X82" s="136"/>
      <c r="Y82" s="76"/>
      <c r="Z82" s="78"/>
      <c r="AA82" s="77"/>
      <c r="AB82" s="78"/>
      <c r="AC82" s="78"/>
      <c r="AD82" s="70"/>
      <c r="AE82" s="70"/>
      <c r="AF82" s="64"/>
      <c r="AG82" s="52"/>
      <c r="AH82" s="47">
        <v>82.12</v>
      </c>
      <c r="AI82" s="53"/>
      <c r="AJ82" s="45">
        <v>725.8</v>
      </c>
      <c r="AK82" s="50">
        <f t="shared" si="16"/>
        <v>746.17225172167105</v>
      </c>
      <c r="AL82" s="96">
        <f>AJ82/(AVERAGE(AJ78:AJ80))*100</f>
        <v>100.05973990165893</v>
      </c>
      <c r="AM82" s="96">
        <f>AK82/(AVERAGE(AK78:AK80))*100</f>
        <v>102.82696906978042</v>
      </c>
      <c r="AN82" s="52"/>
      <c r="AO82" s="137" t="s">
        <v>202</v>
      </c>
      <c r="AT82" s="4"/>
    </row>
    <row r="83" spans="1:46" s="1" customFormat="1" ht="30" x14ac:dyDescent="0.25">
      <c r="A83" s="30">
        <v>82</v>
      </c>
      <c r="B83" s="110" t="s">
        <v>182</v>
      </c>
      <c r="C83" s="30"/>
      <c r="D83" s="48" t="s">
        <v>135</v>
      </c>
      <c r="E83" s="48" t="s">
        <v>148</v>
      </c>
      <c r="F83" s="48" t="s">
        <v>139</v>
      </c>
      <c r="G83" s="48" t="s">
        <v>6</v>
      </c>
      <c r="H83" s="48" t="s">
        <v>20</v>
      </c>
      <c r="I83" s="48" t="s">
        <v>1213</v>
      </c>
      <c r="J83" s="112">
        <v>12</v>
      </c>
      <c r="K83" s="42">
        <v>280</v>
      </c>
      <c r="L83" s="108"/>
      <c r="M83" s="105" t="s">
        <v>140</v>
      </c>
      <c r="N83" s="105" t="s">
        <v>158</v>
      </c>
      <c r="O83" s="105" t="s">
        <v>150</v>
      </c>
      <c r="P83" s="81">
        <v>2000</v>
      </c>
      <c r="Q83" s="114"/>
      <c r="R83" s="48">
        <v>5</v>
      </c>
      <c r="S83" s="81">
        <v>3.37</v>
      </c>
      <c r="T83" s="139">
        <v>280</v>
      </c>
      <c r="U83" s="93">
        <f t="shared" si="17"/>
        <v>0.1011</v>
      </c>
      <c r="V83" s="69">
        <f t="shared" si="11"/>
        <v>280</v>
      </c>
      <c r="W83" s="135">
        <f t="shared" si="18"/>
        <v>109.28595532189742</v>
      </c>
      <c r="X83" s="136"/>
      <c r="Y83" s="76"/>
      <c r="Z83" s="78"/>
      <c r="AA83" s="77"/>
      <c r="AB83" s="78"/>
      <c r="AC83" s="78"/>
      <c r="AD83" s="70"/>
      <c r="AE83" s="70"/>
      <c r="AF83" s="64"/>
      <c r="AG83" s="52"/>
      <c r="AH83" s="47">
        <v>81.31</v>
      </c>
      <c r="AI83" s="53"/>
      <c r="AJ83" s="45">
        <v>718.7</v>
      </c>
      <c r="AK83" s="50">
        <f t="shared" si="16"/>
        <v>744.01143093368808</v>
      </c>
      <c r="AL83" s="96">
        <f>AJ83/(AVERAGE(AJ78:AJ80))*100</f>
        <v>99.080924589862605</v>
      </c>
      <c r="AM83" s="96">
        <f>AK83/(AVERAGE(AK78:AK80))*100</f>
        <v>102.52919512841689</v>
      </c>
      <c r="AN83" s="52"/>
      <c r="AO83" s="137" t="s">
        <v>202</v>
      </c>
      <c r="AT83" s="4"/>
    </row>
    <row r="84" spans="1:46" s="1" customFormat="1" ht="30" x14ac:dyDescent="0.25">
      <c r="A84" s="30">
        <v>83</v>
      </c>
      <c r="B84" s="110" t="s">
        <v>183</v>
      </c>
      <c r="C84" s="30"/>
      <c r="D84" s="48" t="s">
        <v>135</v>
      </c>
      <c r="E84" s="48" t="s">
        <v>148</v>
      </c>
      <c r="F84" s="48" t="s">
        <v>139</v>
      </c>
      <c r="G84" s="48" t="s">
        <v>6</v>
      </c>
      <c r="H84" s="48" t="s">
        <v>20</v>
      </c>
      <c r="I84" s="48" t="s">
        <v>1213</v>
      </c>
      <c r="J84" s="112">
        <v>12</v>
      </c>
      <c r="K84" s="42">
        <v>280</v>
      </c>
      <c r="L84" s="108"/>
      <c r="M84" s="105" t="s">
        <v>140</v>
      </c>
      <c r="N84" s="105" t="s">
        <v>158</v>
      </c>
      <c r="O84" s="105" t="s">
        <v>150</v>
      </c>
      <c r="P84" s="81">
        <v>2000</v>
      </c>
      <c r="Q84" s="114"/>
      <c r="R84" s="48">
        <v>5</v>
      </c>
      <c r="S84" s="81">
        <v>3.93</v>
      </c>
      <c r="T84" s="139">
        <v>280</v>
      </c>
      <c r="U84" s="93">
        <f t="shared" si="17"/>
        <v>0.1179</v>
      </c>
      <c r="V84" s="69">
        <f t="shared" si="11"/>
        <v>280</v>
      </c>
      <c r="W84" s="135">
        <f t="shared" si="18"/>
        <v>108.65261024293372</v>
      </c>
      <c r="X84" s="136"/>
      <c r="Y84" s="76"/>
      <c r="Z84" s="78"/>
      <c r="AA84" s="77"/>
      <c r="AB84" s="78"/>
      <c r="AC84" s="78"/>
      <c r="AD84" s="70"/>
      <c r="AE84" s="70"/>
      <c r="AF84" s="64"/>
      <c r="AG84" s="52"/>
      <c r="AH84" s="47">
        <v>81.37</v>
      </c>
      <c r="AI84" s="53"/>
      <c r="AJ84" s="45">
        <v>719.2</v>
      </c>
      <c r="AK84" s="50">
        <f t="shared" si="16"/>
        <v>748.90055395877562</v>
      </c>
      <c r="AL84" s="96">
        <f>AJ84/(AVERAGE(AJ78:AJ80))*100</f>
        <v>99.149855245622902</v>
      </c>
      <c r="AM84" s="96">
        <f>AK84/(AVERAGE(AK78:AK80))*100</f>
        <v>103.20294532606771</v>
      </c>
      <c r="AN84" s="52"/>
      <c r="AO84" s="137" t="s">
        <v>202</v>
      </c>
      <c r="AT84" s="4"/>
    </row>
    <row r="85" spans="1:46" s="1" customFormat="1" ht="30" x14ac:dyDescent="0.25">
      <c r="A85" s="30">
        <v>84</v>
      </c>
      <c r="B85" s="110" t="s">
        <v>181</v>
      </c>
      <c r="C85" s="30"/>
      <c r="D85" s="48" t="s">
        <v>135</v>
      </c>
      <c r="E85" s="48" t="s">
        <v>148</v>
      </c>
      <c r="F85" s="48" t="s">
        <v>139</v>
      </c>
      <c r="G85" s="48" t="s">
        <v>6</v>
      </c>
      <c r="H85" s="48" t="s">
        <v>20</v>
      </c>
      <c r="I85" s="48" t="s">
        <v>1213</v>
      </c>
      <c r="J85" s="112">
        <v>12</v>
      </c>
      <c r="K85" s="42">
        <v>280</v>
      </c>
      <c r="L85" s="108"/>
      <c r="M85" s="105" t="s">
        <v>140</v>
      </c>
      <c r="N85" s="105" t="s">
        <v>158</v>
      </c>
      <c r="O85" s="105" t="s">
        <v>150</v>
      </c>
      <c r="P85" s="81">
        <v>2000</v>
      </c>
      <c r="Q85" s="114"/>
      <c r="R85" s="48">
        <v>5</v>
      </c>
      <c r="S85" s="81">
        <v>4</v>
      </c>
      <c r="T85" s="139">
        <v>280</v>
      </c>
      <c r="U85" s="93">
        <f t="shared" si="17"/>
        <v>0.12</v>
      </c>
      <c r="V85" s="69">
        <f t="shared" si="11"/>
        <v>280</v>
      </c>
      <c r="W85" s="135">
        <f t="shared" si="18"/>
        <v>108.57344210806326</v>
      </c>
      <c r="X85" s="136"/>
      <c r="Y85" s="76"/>
      <c r="Z85" s="78"/>
      <c r="AA85" s="77"/>
      <c r="AB85" s="78"/>
      <c r="AC85" s="78"/>
      <c r="AD85" s="70"/>
      <c r="AE85" s="70"/>
      <c r="AF85" s="64"/>
      <c r="AG85" s="52"/>
      <c r="AH85" s="47">
        <v>81.680000000000007</v>
      </c>
      <c r="AI85" s="53"/>
      <c r="AJ85" s="45">
        <v>722</v>
      </c>
      <c r="AK85" s="50">
        <f t="shared" si="16"/>
        <v>752.30183748530158</v>
      </c>
      <c r="AL85" s="96">
        <f>AJ85/(AVERAGE(AJ78:AJ80))*100</f>
        <v>99.535866917880611</v>
      </c>
      <c r="AM85" s="96">
        <f>AK85/(AVERAGE(AK78:AK80))*100</f>
        <v>103.67166240201453</v>
      </c>
      <c r="AN85" s="52"/>
      <c r="AO85" s="137" t="s">
        <v>202</v>
      </c>
      <c r="AT85" s="4"/>
    </row>
    <row r="86" spans="1:46" s="1" customFormat="1" ht="30" x14ac:dyDescent="0.25">
      <c r="A86" s="30">
        <v>85</v>
      </c>
      <c r="B86" s="110" t="s">
        <v>184</v>
      </c>
      <c r="C86" s="30"/>
      <c r="D86" s="48" t="s">
        <v>135</v>
      </c>
      <c r="E86" s="48" t="s">
        <v>148</v>
      </c>
      <c r="F86" s="48" t="s">
        <v>139</v>
      </c>
      <c r="G86" s="48" t="s">
        <v>6</v>
      </c>
      <c r="H86" s="48" t="s">
        <v>20</v>
      </c>
      <c r="I86" s="48" t="s">
        <v>1213</v>
      </c>
      <c r="J86" s="112">
        <v>12</v>
      </c>
      <c r="K86" s="42">
        <v>280</v>
      </c>
      <c r="L86" s="108"/>
      <c r="M86" s="105" t="s">
        <v>140</v>
      </c>
      <c r="N86" s="105" t="s">
        <v>158</v>
      </c>
      <c r="O86" s="105" t="s">
        <v>150</v>
      </c>
      <c r="P86" s="81">
        <v>2000</v>
      </c>
      <c r="Q86" s="114"/>
      <c r="R86" s="48">
        <v>5</v>
      </c>
      <c r="S86" s="81">
        <v>4.78</v>
      </c>
      <c r="T86" s="139">
        <v>280</v>
      </c>
      <c r="U86" s="93">
        <f t="shared" si="17"/>
        <v>0.1434</v>
      </c>
      <c r="V86" s="69">
        <f t="shared" si="11"/>
        <v>280</v>
      </c>
      <c r="W86" s="135">
        <f t="shared" si="18"/>
        <v>107.69128289093523</v>
      </c>
      <c r="X86" s="136"/>
      <c r="Y86" s="76"/>
      <c r="Z86" s="78"/>
      <c r="AA86" s="77"/>
      <c r="AB86" s="78"/>
      <c r="AC86" s="78"/>
      <c r="AD86" s="70"/>
      <c r="AE86" s="70"/>
      <c r="AF86" s="64"/>
      <c r="AG86" s="52"/>
      <c r="AH86" s="47">
        <v>81.11</v>
      </c>
      <c r="AI86" s="53"/>
      <c r="AJ86" s="45">
        <v>716.9</v>
      </c>
      <c r="AK86" s="50">
        <f t="shared" si="16"/>
        <v>753.17145290343024</v>
      </c>
      <c r="AL86" s="96">
        <f>AJ86/(AVERAGE(AJ78:AJ80))*100</f>
        <v>98.832774229125491</v>
      </c>
      <c r="AM86" s="96">
        <f>AK86/(AVERAGE(AK78:AK80))*100</f>
        <v>103.79150057275352</v>
      </c>
      <c r="AN86" s="52"/>
      <c r="AO86" s="137" t="s">
        <v>202</v>
      </c>
      <c r="AT86" s="4"/>
    </row>
    <row r="87" spans="1:46" s="1" customFormat="1" ht="30" x14ac:dyDescent="0.25">
      <c r="A87" s="30">
        <v>86</v>
      </c>
      <c r="B87" s="110" t="s">
        <v>185</v>
      </c>
      <c r="C87" s="30"/>
      <c r="D87" s="48" t="s">
        <v>135</v>
      </c>
      <c r="E87" s="48" t="s">
        <v>148</v>
      </c>
      <c r="F87" s="48" t="s">
        <v>139</v>
      </c>
      <c r="G87" s="48" t="s">
        <v>6</v>
      </c>
      <c r="H87" s="48" t="s">
        <v>20</v>
      </c>
      <c r="I87" s="48" t="s">
        <v>1213</v>
      </c>
      <c r="J87" s="112">
        <v>12</v>
      </c>
      <c r="K87" s="42">
        <v>280</v>
      </c>
      <c r="L87" s="108"/>
      <c r="M87" s="105" t="s">
        <v>140</v>
      </c>
      <c r="N87" s="105" t="s">
        <v>158</v>
      </c>
      <c r="O87" s="105" t="s">
        <v>150</v>
      </c>
      <c r="P87" s="81">
        <v>2000</v>
      </c>
      <c r="Q87" s="114"/>
      <c r="R87" s="48">
        <v>5</v>
      </c>
      <c r="S87" s="81">
        <v>5.09</v>
      </c>
      <c r="T87" s="139">
        <v>280</v>
      </c>
      <c r="U87" s="93">
        <f t="shared" si="17"/>
        <v>0.1527</v>
      </c>
      <c r="V87" s="69">
        <f t="shared" si="11"/>
        <v>280</v>
      </c>
      <c r="W87" s="135">
        <f t="shared" si="18"/>
        <v>107.34068115079459</v>
      </c>
      <c r="X87" s="136"/>
      <c r="Y87" s="76"/>
      <c r="Z87" s="78"/>
      <c r="AA87" s="77"/>
      <c r="AB87" s="78"/>
      <c r="AC87" s="78"/>
      <c r="AD87" s="70"/>
      <c r="AE87" s="70"/>
      <c r="AF87" s="64"/>
      <c r="AG87" s="52"/>
      <c r="AH87" s="47">
        <v>80.36</v>
      </c>
      <c r="AI87" s="53"/>
      <c r="AJ87" s="45">
        <v>710.3</v>
      </c>
      <c r="AK87" s="50">
        <f t="shared" si="16"/>
        <v>748.64440153038038</v>
      </c>
      <c r="AL87" s="96">
        <f>AJ87/(AVERAGE(AJ78:AJ80))*100</f>
        <v>97.922889573089464</v>
      </c>
      <c r="AM87" s="96">
        <f>AK87/(AVERAGE(AK78:AK80))*100</f>
        <v>103.16764599971113</v>
      </c>
      <c r="AN87" s="52"/>
      <c r="AO87" s="137" t="s">
        <v>202</v>
      </c>
      <c r="AT87" s="4"/>
    </row>
    <row r="88" spans="1:46" s="1" customFormat="1" ht="30" x14ac:dyDescent="0.25">
      <c r="A88" s="30">
        <v>87</v>
      </c>
      <c r="B88" s="110" t="s">
        <v>186</v>
      </c>
      <c r="C88" s="30"/>
      <c r="D88" s="48" t="s">
        <v>135</v>
      </c>
      <c r="E88" s="48" t="s">
        <v>148</v>
      </c>
      <c r="F88" s="48" t="s">
        <v>139</v>
      </c>
      <c r="G88" s="48" t="s">
        <v>6</v>
      </c>
      <c r="H88" s="48" t="s">
        <v>20</v>
      </c>
      <c r="I88" s="48" t="s">
        <v>1213</v>
      </c>
      <c r="J88" s="112">
        <v>12</v>
      </c>
      <c r="K88" s="42">
        <v>280</v>
      </c>
      <c r="L88" s="108"/>
      <c r="M88" s="105" t="s">
        <v>140</v>
      </c>
      <c r="N88" s="105" t="s">
        <v>158</v>
      </c>
      <c r="O88" s="105" t="s">
        <v>150</v>
      </c>
      <c r="P88" s="81">
        <v>2000</v>
      </c>
      <c r="Q88" s="114"/>
      <c r="R88" s="48">
        <v>5</v>
      </c>
      <c r="S88" s="81">
        <v>5.68</v>
      </c>
      <c r="T88" s="139">
        <v>280</v>
      </c>
      <c r="U88" s="93">
        <f t="shared" si="17"/>
        <v>0.1704</v>
      </c>
      <c r="V88" s="69">
        <f t="shared" si="11"/>
        <v>280</v>
      </c>
      <c r="W88" s="135">
        <f t="shared" si="18"/>
        <v>106.67340687117213</v>
      </c>
      <c r="X88" s="136"/>
      <c r="Y88" s="76"/>
      <c r="Z88" s="78"/>
      <c r="AA88" s="77"/>
      <c r="AB88" s="78"/>
      <c r="AC88" s="78"/>
      <c r="AD88" s="70"/>
      <c r="AE88" s="70"/>
      <c r="AF88" s="64"/>
      <c r="AG88" s="52"/>
      <c r="AH88" s="47">
        <v>80.959999999999994</v>
      </c>
      <c r="AI88" s="53"/>
      <c r="AJ88" s="45">
        <v>715.6</v>
      </c>
      <c r="AK88" s="50">
        <f t="shared" si="16"/>
        <v>758.95204226273722</v>
      </c>
      <c r="AL88" s="96">
        <f>AJ88/(AVERAGE(AJ78:AJ80))*100</f>
        <v>98.653554524148717</v>
      </c>
      <c r="AM88" s="96">
        <f>AK88/(AVERAGE(AK78:AK80))*100</f>
        <v>104.58810012719029</v>
      </c>
      <c r="AN88" s="52"/>
      <c r="AO88" s="137" t="s">
        <v>202</v>
      </c>
      <c r="AT88" s="4"/>
    </row>
    <row r="89" spans="1:46" s="1" customFormat="1" ht="30" x14ac:dyDescent="0.25">
      <c r="A89" s="30">
        <v>88</v>
      </c>
      <c r="B89" s="110" t="s">
        <v>187</v>
      </c>
      <c r="C89" s="30"/>
      <c r="D89" s="48" t="s">
        <v>135</v>
      </c>
      <c r="E89" s="48" t="s">
        <v>148</v>
      </c>
      <c r="F89" s="48" t="s">
        <v>139</v>
      </c>
      <c r="G89" s="48" t="s">
        <v>6</v>
      </c>
      <c r="H89" s="48" t="s">
        <v>20</v>
      </c>
      <c r="I89" s="48" t="s">
        <v>1213</v>
      </c>
      <c r="J89" s="112">
        <v>12</v>
      </c>
      <c r="K89" s="42">
        <v>280</v>
      </c>
      <c r="L89" s="108"/>
      <c r="M89" s="105" t="s">
        <v>140</v>
      </c>
      <c r="N89" s="105" t="s">
        <v>158</v>
      </c>
      <c r="O89" s="105" t="s">
        <v>150</v>
      </c>
      <c r="P89" s="81">
        <v>2000</v>
      </c>
      <c r="Q89" s="114"/>
      <c r="R89" s="48">
        <v>5</v>
      </c>
      <c r="S89" s="81">
        <v>6.6</v>
      </c>
      <c r="T89" s="139">
        <v>280</v>
      </c>
      <c r="U89" s="93">
        <f t="shared" si="17"/>
        <v>0.19800000000000001</v>
      </c>
      <c r="V89" s="69">
        <f t="shared" si="11"/>
        <v>280</v>
      </c>
      <c r="W89" s="135">
        <f t="shared" si="18"/>
        <v>105.63291138430321</v>
      </c>
      <c r="X89" s="136"/>
      <c r="Y89" s="76"/>
      <c r="Z89" s="78"/>
      <c r="AA89" s="77"/>
      <c r="AB89" s="78"/>
      <c r="AC89" s="78"/>
      <c r="AD89" s="70"/>
      <c r="AE89" s="70"/>
      <c r="AF89" s="64"/>
      <c r="AG89" s="52"/>
      <c r="AH89" s="47">
        <v>78.66</v>
      </c>
      <c r="AI89" s="53"/>
      <c r="AJ89" s="45">
        <v>695.2</v>
      </c>
      <c r="AK89" s="50">
        <f t="shared" si="16"/>
        <v>744.65428405951025</v>
      </c>
      <c r="AL89" s="96">
        <f>AJ89/(AVERAGE(AJ78:AJ80))*100</f>
        <v>95.841183769128264</v>
      </c>
      <c r="AM89" s="96">
        <f>AK89/(AVERAGE(AK78:AK80))*100</f>
        <v>102.61778410815019</v>
      </c>
      <c r="AN89" s="52"/>
      <c r="AO89" s="137" t="s">
        <v>202</v>
      </c>
      <c r="AT89" s="4"/>
    </row>
    <row r="90" spans="1:46" s="1" customFormat="1" ht="30" x14ac:dyDescent="0.25">
      <c r="A90" s="30">
        <v>89</v>
      </c>
      <c r="B90" s="110" t="s">
        <v>188</v>
      </c>
      <c r="C90" s="30"/>
      <c r="D90" s="48" t="s">
        <v>135</v>
      </c>
      <c r="E90" s="48" t="s">
        <v>148</v>
      </c>
      <c r="F90" s="48" t="s">
        <v>139</v>
      </c>
      <c r="G90" s="48" t="s">
        <v>6</v>
      </c>
      <c r="H90" s="48" t="s">
        <v>20</v>
      </c>
      <c r="I90" s="48" t="s">
        <v>1213</v>
      </c>
      <c r="J90" s="112">
        <v>12</v>
      </c>
      <c r="K90" s="42">
        <v>280</v>
      </c>
      <c r="L90" s="108"/>
      <c r="M90" s="105" t="s">
        <v>140</v>
      </c>
      <c r="N90" s="105" t="s">
        <v>158</v>
      </c>
      <c r="O90" s="105" t="s">
        <v>150</v>
      </c>
      <c r="P90" s="81">
        <v>2000</v>
      </c>
      <c r="Q90" s="114"/>
      <c r="R90" s="48">
        <v>5</v>
      </c>
      <c r="S90" s="81">
        <v>7.8</v>
      </c>
      <c r="T90" s="139">
        <v>280</v>
      </c>
      <c r="U90" s="93">
        <f t="shared" si="17"/>
        <v>0.23399999999999999</v>
      </c>
      <c r="V90" s="69">
        <f t="shared" si="11"/>
        <v>280</v>
      </c>
      <c r="W90" s="135">
        <f t="shared" si="18"/>
        <v>104.27574335795244</v>
      </c>
      <c r="X90" s="136"/>
      <c r="Y90" s="76"/>
      <c r="Z90" s="78"/>
      <c r="AA90" s="77"/>
      <c r="AB90" s="78"/>
      <c r="AC90" s="78"/>
      <c r="AD90" s="70"/>
      <c r="AE90" s="70"/>
      <c r="AF90" s="64"/>
      <c r="AG90" s="52"/>
      <c r="AH90" s="47">
        <v>76.61</v>
      </c>
      <c r="AI90" s="53"/>
      <c r="AJ90" s="45">
        <v>677.1</v>
      </c>
      <c r="AK90" s="50">
        <f t="shared" si="16"/>
        <v>734.68668295192208</v>
      </c>
      <c r="AL90" s="96">
        <f>AJ90/(AVERAGE(AJ78:AJ80))*100</f>
        <v>93.345894030605209</v>
      </c>
      <c r="AM90" s="96">
        <f>AK90/(AVERAGE(AK78:AK80))*100</f>
        <v>101.24418946103621</v>
      </c>
      <c r="AN90" s="52"/>
      <c r="AO90" s="137" t="s">
        <v>202</v>
      </c>
      <c r="AT90" s="4"/>
    </row>
    <row r="91" spans="1:46" s="1" customFormat="1" ht="30" x14ac:dyDescent="0.25">
      <c r="A91" s="30">
        <v>90</v>
      </c>
      <c r="B91" s="110" t="s">
        <v>189</v>
      </c>
      <c r="C91" s="30"/>
      <c r="D91" s="48" t="s">
        <v>135</v>
      </c>
      <c r="E91" s="48" t="s">
        <v>148</v>
      </c>
      <c r="F91" s="48" t="s">
        <v>139</v>
      </c>
      <c r="G91" s="48" t="s">
        <v>6</v>
      </c>
      <c r="H91" s="48" t="s">
        <v>20</v>
      </c>
      <c r="I91" s="48" t="s">
        <v>1213</v>
      </c>
      <c r="J91" s="112">
        <v>12</v>
      </c>
      <c r="K91" s="42">
        <v>280</v>
      </c>
      <c r="L91" s="108"/>
      <c r="M91" s="105" t="s">
        <v>140</v>
      </c>
      <c r="N91" s="105" t="s">
        <v>158</v>
      </c>
      <c r="O91" s="105" t="s">
        <v>150</v>
      </c>
      <c r="P91" s="81">
        <v>2000</v>
      </c>
      <c r="Q91" s="114"/>
      <c r="R91" s="48">
        <v>5</v>
      </c>
      <c r="S91" s="81">
        <v>11.72</v>
      </c>
      <c r="T91" s="139">
        <v>280</v>
      </c>
      <c r="U91" s="93">
        <f t="shared" si="17"/>
        <v>0.35160000000000002</v>
      </c>
      <c r="V91" s="69">
        <f t="shared" si="11"/>
        <v>280</v>
      </c>
      <c r="W91" s="135">
        <f t="shared" si="18"/>
        <v>99.842327805206509</v>
      </c>
      <c r="X91" s="138">
        <f t="shared" si="15"/>
        <v>256.31740108108107</v>
      </c>
      <c r="Y91" s="62">
        <f>AA91*K91</f>
        <v>0.51800000000000002</v>
      </c>
      <c r="Z91" s="115">
        <f>AC91*(W91)*10^-3</f>
        <v>53.629307957288624</v>
      </c>
      <c r="AA91" s="49">
        <v>1.8500000000000001E-3</v>
      </c>
      <c r="AB91" s="50">
        <f>Z91/(J91^2*PI()/4*0.001)</f>
        <v>474.18719200000004</v>
      </c>
      <c r="AC91" s="45">
        <v>537.14</v>
      </c>
      <c r="AD91" s="70"/>
      <c r="AE91" s="70"/>
      <c r="AF91" s="65">
        <v>0</v>
      </c>
      <c r="AG91" s="45">
        <f>AI91*K91</f>
        <v>20.384</v>
      </c>
      <c r="AH91" s="50">
        <v>71.94</v>
      </c>
      <c r="AI91" s="43">
        <v>7.2800000000000004E-2</v>
      </c>
      <c r="AJ91" s="45">
        <v>635.79999999999995</v>
      </c>
      <c r="AK91" s="50">
        <f t="shared" si="16"/>
        <v>720.53608505959255</v>
      </c>
      <c r="AL91" s="96">
        <f>AJ91/(AVERAGE(AJ78:AJ80))*100</f>
        <v>87.652221864804005</v>
      </c>
      <c r="AM91" s="96">
        <f>AK91/(AVERAGE(AK78:AK80))*100</f>
        <v>99.294153007072467</v>
      </c>
      <c r="AN91" s="45">
        <f>AG91/Y91</f>
        <v>39.351351351351347</v>
      </c>
      <c r="AO91" s="137" t="s">
        <v>202</v>
      </c>
      <c r="AT91" s="4"/>
    </row>
    <row r="92" spans="1:46" s="1" customFormat="1" ht="30" x14ac:dyDescent="0.25">
      <c r="A92" s="30">
        <v>91</v>
      </c>
      <c r="B92" s="110" t="s">
        <v>190</v>
      </c>
      <c r="C92" s="30"/>
      <c r="D92" s="48" t="s">
        <v>135</v>
      </c>
      <c r="E92" s="48" t="s">
        <v>148</v>
      </c>
      <c r="F92" s="48" t="s">
        <v>139</v>
      </c>
      <c r="G92" s="48" t="s">
        <v>6</v>
      </c>
      <c r="H92" s="48" t="s">
        <v>20</v>
      </c>
      <c r="I92" s="48" t="s">
        <v>1213</v>
      </c>
      <c r="J92" s="112">
        <v>12</v>
      </c>
      <c r="K92" s="42">
        <v>280</v>
      </c>
      <c r="L92" s="108"/>
      <c r="M92" s="105" t="s">
        <v>140</v>
      </c>
      <c r="N92" s="105" t="s">
        <v>158</v>
      </c>
      <c r="O92" s="105" t="s">
        <v>150</v>
      </c>
      <c r="P92" s="81">
        <v>2000</v>
      </c>
      <c r="Q92" s="114"/>
      <c r="R92" s="48">
        <v>5</v>
      </c>
      <c r="S92" s="81">
        <v>12.29</v>
      </c>
      <c r="T92" s="139">
        <v>280</v>
      </c>
      <c r="U92" s="93">
        <f t="shared" si="17"/>
        <v>0.36869999999999997</v>
      </c>
      <c r="V92" s="69">
        <f t="shared" si="11"/>
        <v>280</v>
      </c>
      <c r="W92" s="135">
        <f t="shared" si="18"/>
        <v>99.19767299268986</v>
      </c>
      <c r="X92" s="136"/>
      <c r="Y92" s="76"/>
      <c r="Z92" s="78"/>
      <c r="AA92" s="77"/>
      <c r="AB92" s="78"/>
      <c r="AC92" s="78"/>
      <c r="AD92" s="70"/>
      <c r="AE92" s="70"/>
      <c r="AF92" s="64"/>
      <c r="AG92" s="52"/>
      <c r="AH92" s="50">
        <v>74.319999999999993</v>
      </c>
      <c r="AI92" s="53"/>
      <c r="AJ92" s="45">
        <v>656.9</v>
      </c>
      <c r="AK92" s="50">
        <f t="shared" si="16"/>
        <v>749.21112318306928</v>
      </c>
      <c r="AL92" s="96">
        <f>AJ92/(AVERAGE(AJ78:AJ80))*100</f>
        <v>90.561095537888875</v>
      </c>
      <c r="AM92" s="96">
        <f>AK92/(AVERAGE(AK78:AK80))*100</f>
        <v>103.24574361017274</v>
      </c>
      <c r="AN92" s="52"/>
      <c r="AO92" s="137" t="s">
        <v>202</v>
      </c>
      <c r="AT92" s="4"/>
    </row>
    <row r="93" spans="1:46" s="1" customFormat="1" ht="30" x14ac:dyDescent="0.25">
      <c r="A93" s="30">
        <v>92</v>
      </c>
      <c r="B93" s="110" t="s">
        <v>191</v>
      </c>
      <c r="C93" s="30"/>
      <c r="D93" s="48" t="s">
        <v>135</v>
      </c>
      <c r="E93" s="48" t="s">
        <v>148</v>
      </c>
      <c r="F93" s="48" t="s">
        <v>139</v>
      </c>
      <c r="G93" s="48" t="s">
        <v>6</v>
      </c>
      <c r="H93" s="48" t="s">
        <v>20</v>
      </c>
      <c r="I93" s="48" t="s">
        <v>1213</v>
      </c>
      <c r="J93" s="112">
        <v>12</v>
      </c>
      <c r="K93" s="42">
        <v>280</v>
      </c>
      <c r="L93" s="108"/>
      <c r="M93" s="105" t="s">
        <v>140</v>
      </c>
      <c r="N93" s="105" t="s">
        <v>158</v>
      </c>
      <c r="O93" s="105" t="s">
        <v>150</v>
      </c>
      <c r="P93" s="81">
        <v>2000</v>
      </c>
      <c r="Q93" s="114"/>
      <c r="R93" s="48">
        <v>5</v>
      </c>
      <c r="S93" s="81">
        <v>15.65</v>
      </c>
      <c r="T93" s="139">
        <v>280</v>
      </c>
      <c r="U93" s="93">
        <f t="shared" si="17"/>
        <v>0.46950000000000003</v>
      </c>
      <c r="V93" s="69">
        <f t="shared" si="11"/>
        <v>280</v>
      </c>
      <c r="W93" s="135">
        <f t="shared" si="18"/>
        <v>95.397602518907661</v>
      </c>
      <c r="X93" s="136"/>
      <c r="Y93" s="76"/>
      <c r="Z93" s="78"/>
      <c r="AA93" s="77"/>
      <c r="AB93" s="78"/>
      <c r="AC93" s="78"/>
      <c r="AD93" s="70"/>
      <c r="AE93" s="70"/>
      <c r="AF93" s="64"/>
      <c r="AG93" s="52"/>
      <c r="AH93" s="50">
        <v>69.88</v>
      </c>
      <c r="AI93" s="53"/>
      <c r="AJ93" s="45">
        <v>617.6</v>
      </c>
      <c r="AK93" s="50">
        <f t="shared" si="16"/>
        <v>732.51316757305176</v>
      </c>
      <c r="AL93" s="96">
        <f>AJ93/(AVERAGE(AJ78:AJ80))*100</f>
        <v>85.143145995128904</v>
      </c>
      <c r="AM93" s="96">
        <f>AK93/(AVERAGE(AK78:AK80))*100</f>
        <v>100.9446661296337</v>
      </c>
      <c r="AN93" s="52"/>
      <c r="AO93" s="137" t="s">
        <v>202</v>
      </c>
      <c r="AT93" s="4"/>
    </row>
    <row r="94" spans="1:46" s="1" customFormat="1" ht="30" x14ac:dyDescent="0.25">
      <c r="A94" s="30">
        <v>93</v>
      </c>
      <c r="B94" s="110" t="s">
        <v>192</v>
      </c>
      <c r="C94" s="30"/>
      <c r="D94" s="48" t="s">
        <v>135</v>
      </c>
      <c r="E94" s="48" t="s">
        <v>148</v>
      </c>
      <c r="F94" s="48" t="s">
        <v>139</v>
      </c>
      <c r="G94" s="48" t="s">
        <v>6</v>
      </c>
      <c r="H94" s="48" t="s">
        <v>20</v>
      </c>
      <c r="I94" s="48" t="s">
        <v>1213</v>
      </c>
      <c r="J94" s="112">
        <v>12</v>
      </c>
      <c r="K94" s="42">
        <v>280</v>
      </c>
      <c r="L94" s="108"/>
      <c r="M94" s="105" t="s">
        <v>140</v>
      </c>
      <c r="N94" s="105" t="s">
        <v>158</v>
      </c>
      <c r="O94" s="105" t="s">
        <v>150</v>
      </c>
      <c r="P94" s="81">
        <v>2000</v>
      </c>
      <c r="Q94" s="114"/>
      <c r="R94" s="48">
        <v>5</v>
      </c>
      <c r="S94" s="81">
        <v>20.55</v>
      </c>
      <c r="T94" s="139">
        <v>280</v>
      </c>
      <c r="U94" s="93">
        <f t="shared" si="17"/>
        <v>0.61650000000000005</v>
      </c>
      <c r="V94" s="69">
        <f t="shared" si="11"/>
        <v>280</v>
      </c>
      <c r="W94" s="135">
        <f t="shared" si="18"/>
        <v>89.855833077975277</v>
      </c>
      <c r="X94" s="136"/>
      <c r="Y94" s="76"/>
      <c r="Z94" s="78"/>
      <c r="AA94" s="77"/>
      <c r="AB94" s="78"/>
      <c r="AC94" s="78"/>
      <c r="AD94" s="70"/>
      <c r="AE94" s="70"/>
      <c r="AF94" s="64"/>
      <c r="AG94" s="52"/>
      <c r="AH94" s="50">
        <v>69.45</v>
      </c>
      <c r="AI94" s="53"/>
      <c r="AJ94" s="45">
        <v>613.79999999999995</v>
      </c>
      <c r="AK94" s="50">
        <f t="shared" si="16"/>
        <v>772.90474776114468</v>
      </c>
      <c r="AL94" s="96">
        <f>AJ94/(AVERAGE(AJ78:AJ80))*100</f>
        <v>84.619273011350572</v>
      </c>
      <c r="AM94" s="96">
        <f>AK94/(AVERAGE(AK78:AK80))*100</f>
        <v>106.51086583365301</v>
      </c>
      <c r="AN94" s="52"/>
      <c r="AO94" s="137" t="s">
        <v>202</v>
      </c>
      <c r="AT94" s="4"/>
    </row>
    <row r="95" spans="1:46" s="1" customFormat="1" ht="30" x14ac:dyDescent="0.25">
      <c r="A95" s="30">
        <v>94</v>
      </c>
      <c r="B95" s="110" t="s">
        <v>193</v>
      </c>
      <c r="C95" s="30"/>
      <c r="D95" s="48" t="s">
        <v>135</v>
      </c>
      <c r="E95" s="48" t="s">
        <v>148</v>
      </c>
      <c r="F95" s="48" t="s">
        <v>139</v>
      </c>
      <c r="G95" s="48" t="s">
        <v>6</v>
      </c>
      <c r="H95" s="48" t="s">
        <v>20</v>
      </c>
      <c r="I95" s="48" t="s">
        <v>1213</v>
      </c>
      <c r="J95" s="112">
        <v>12</v>
      </c>
      <c r="K95" s="42">
        <v>280</v>
      </c>
      <c r="L95" s="108"/>
      <c r="M95" s="105" t="s">
        <v>140</v>
      </c>
      <c r="N95" s="105" t="s">
        <v>158</v>
      </c>
      <c r="O95" s="105" t="s">
        <v>150</v>
      </c>
      <c r="P95" s="81">
        <v>2000</v>
      </c>
      <c r="Q95" s="114"/>
      <c r="R95" s="48">
        <v>5</v>
      </c>
      <c r="S95" s="81">
        <v>24</v>
      </c>
      <c r="T95" s="139">
        <v>280</v>
      </c>
      <c r="U95" s="93">
        <f t="shared" si="17"/>
        <v>0.72</v>
      </c>
      <c r="V95" s="69">
        <f t="shared" si="11"/>
        <v>280</v>
      </c>
      <c r="W95" s="135">
        <f t="shared" si="18"/>
        <v>85.953975002216751</v>
      </c>
      <c r="X95" s="136"/>
      <c r="Y95" s="76"/>
      <c r="Z95" s="78"/>
      <c r="AA95" s="77"/>
      <c r="AB95" s="78"/>
      <c r="AC95" s="78"/>
      <c r="AD95" s="70"/>
      <c r="AE95" s="70"/>
      <c r="AF95" s="64"/>
      <c r="AG95" s="52"/>
      <c r="AH95" s="50">
        <v>64.27</v>
      </c>
      <c r="AI95" s="53"/>
      <c r="AJ95" s="45">
        <v>568</v>
      </c>
      <c r="AK95" s="50">
        <f t="shared" si="16"/>
        <v>747.72574506696719</v>
      </c>
      <c r="AL95" s="96">
        <f>AJ95/(AVERAGE(AJ78:AJ80))*100</f>
        <v>78.305224943706634</v>
      </c>
      <c r="AM95" s="96">
        <f>AK95/(AVERAGE(AK78:AK80))*100</f>
        <v>103.04104968159398</v>
      </c>
      <c r="AN95" s="52"/>
      <c r="AO95" s="137" t="s">
        <v>202</v>
      </c>
      <c r="AT95" s="4"/>
    </row>
    <row r="96" spans="1:46" s="1" customFormat="1" ht="30" x14ac:dyDescent="0.25">
      <c r="A96" s="30">
        <v>95</v>
      </c>
      <c r="B96" s="110" t="s">
        <v>194</v>
      </c>
      <c r="C96" s="30"/>
      <c r="D96" s="48" t="s">
        <v>135</v>
      </c>
      <c r="E96" s="48" t="s">
        <v>148</v>
      </c>
      <c r="F96" s="48" t="s">
        <v>139</v>
      </c>
      <c r="G96" s="48" t="s">
        <v>6</v>
      </c>
      <c r="H96" s="48" t="s">
        <v>20</v>
      </c>
      <c r="I96" s="48" t="s">
        <v>1213</v>
      </c>
      <c r="J96" s="112">
        <v>12</v>
      </c>
      <c r="K96" s="42">
        <v>280</v>
      </c>
      <c r="L96" s="108"/>
      <c r="M96" s="105" t="s">
        <v>140</v>
      </c>
      <c r="N96" s="105" t="s">
        <v>158</v>
      </c>
      <c r="O96" s="105" t="s">
        <v>150</v>
      </c>
      <c r="P96" s="81">
        <v>2000</v>
      </c>
      <c r="Q96" s="114"/>
      <c r="R96" s="48">
        <v>5</v>
      </c>
      <c r="S96" s="81">
        <v>24</v>
      </c>
      <c r="T96" s="139">
        <v>280</v>
      </c>
      <c r="U96" s="93">
        <f t="shared" si="17"/>
        <v>0.72</v>
      </c>
      <c r="V96" s="69">
        <f t="shared" si="11"/>
        <v>280</v>
      </c>
      <c r="W96" s="135">
        <f t="shared" si="18"/>
        <v>85.953975002216751</v>
      </c>
      <c r="X96" s="136"/>
      <c r="Y96" s="76"/>
      <c r="Z96" s="78"/>
      <c r="AA96" s="77"/>
      <c r="AB96" s="78"/>
      <c r="AC96" s="78"/>
      <c r="AD96" s="70"/>
      <c r="AE96" s="70"/>
      <c r="AF96" s="64"/>
      <c r="AG96" s="52"/>
      <c r="AH96" s="50">
        <v>59.33</v>
      </c>
      <c r="AI96" s="53"/>
      <c r="AJ96" s="45">
        <v>524.4</v>
      </c>
      <c r="AK96" s="50">
        <f t="shared" si="16"/>
        <v>690.25312672822724</v>
      </c>
      <c r="AL96" s="96">
        <f>AJ96/(AVERAGE(AJ78:AJ80))*100</f>
        <v>72.294471761408019</v>
      </c>
      <c r="AM96" s="96">
        <f>AK96/(AVERAGE(AK78:AK80))*100</f>
        <v>95.120981447159963</v>
      </c>
      <c r="AN96" s="52"/>
      <c r="AO96" s="137" t="s">
        <v>202</v>
      </c>
      <c r="AT96" s="4"/>
    </row>
    <row r="97" spans="1:46" s="1" customFormat="1" ht="30" x14ac:dyDescent="0.25">
      <c r="A97" s="30">
        <v>96</v>
      </c>
      <c r="B97" s="110" t="s">
        <v>195</v>
      </c>
      <c r="C97" s="30"/>
      <c r="D97" s="48" t="s">
        <v>135</v>
      </c>
      <c r="E97" s="48" t="s">
        <v>148</v>
      </c>
      <c r="F97" s="48" t="s">
        <v>139</v>
      </c>
      <c r="G97" s="48" t="s">
        <v>6</v>
      </c>
      <c r="H97" s="48" t="s">
        <v>20</v>
      </c>
      <c r="I97" s="48" t="s">
        <v>1213</v>
      </c>
      <c r="J97" s="112">
        <v>12</v>
      </c>
      <c r="K97" s="42">
        <v>280</v>
      </c>
      <c r="L97" s="108"/>
      <c r="M97" s="105" t="s">
        <v>140</v>
      </c>
      <c r="N97" s="105" t="s">
        <v>158</v>
      </c>
      <c r="O97" s="105" t="s">
        <v>150</v>
      </c>
      <c r="P97" s="81">
        <v>2000</v>
      </c>
      <c r="Q97" s="114"/>
      <c r="R97" s="48">
        <v>5</v>
      </c>
      <c r="S97" s="81">
        <v>25.65</v>
      </c>
      <c r="T97" s="139">
        <v>280</v>
      </c>
      <c r="U97" s="93">
        <f t="shared" si="17"/>
        <v>0.76950000000000007</v>
      </c>
      <c r="V97" s="69">
        <f t="shared" si="11"/>
        <v>280</v>
      </c>
      <c r="W97" s="135">
        <f t="shared" si="18"/>
        <v>84.087868965984413</v>
      </c>
      <c r="X97" s="136"/>
      <c r="Y97" s="76"/>
      <c r="Z97" s="78"/>
      <c r="AA97" s="77"/>
      <c r="AB97" s="78"/>
      <c r="AC97" s="78"/>
      <c r="AD97" s="70"/>
      <c r="AE97" s="70"/>
      <c r="AF97" s="64"/>
      <c r="AG97" s="52"/>
      <c r="AH97" s="50">
        <v>60.5</v>
      </c>
      <c r="AI97" s="53"/>
      <c r="AJ97" s="45">
        <v>534.70000000000005</v>
      </c>
      <c r="AK97" s="50">
        <f t="shared" si="16"/>
        <v>719.48547090037118</v>
      </c>
      <c r="AL97" s="96">
        <f>AJ97/(AVERAGE(AJ78:AJ80))*100</f>
        <v>73.714443270070319</v>
      </c>
      <c r="AM97" s="96">
        <f>AK97/(AVERAGE(AK78:AK80))*100</f>
        <v>99.149372134552408</v>
      </c>
      <c r="AN97" s="52"/>
      <c r="AO97" s="137" t="s">
        <v>202</v>
      </c>
      <c r="AT97" s="4"/>
    </row>
    <row r="98" spans="1:46" s="1" customFormat="1" ht="30" x14ac:dyDescent="0.25">
      <c r="A98" s="30">
        <v>97</v>
      </c>
      <c r="B98" s="110" t="s">
        <v>196</v>
      </c>
      <c r="C98" s="30"/>
      <c r="D98" s="48" t="s">
        <v>135</v>
      </c>
      <c r="E98" s="48" t="s">
        <v>148</v>
      </c>
      <c r="F98" s="48" t="s">
        <v>139</v>
      </c>
      <c r="G98" s="48" t="s">
        <v>6</v>
      </c>
      <c r="H98" s="48" t="s">
        <v>20</v>
      </c>
      <c r="I98" s="48" t="s">
        <v>1213</v>
      </c>
      <c r="J98" s="112">
        <v>12</v>
      </c>
      <c r="K98" s="42">
        <v>280</v>
      </c>
      <c r="L98" s="108"/>
      <c r="M98" s="105" t="s">
        <v>140</v>
      </c>
      <c r="N98" s="105" t="s">
        <v>158</v>
      </c>
      <c r="O98" s="105" t="s">
        <v>150</v>
      </c>
      <c r="P98" s="81">
        <v>2000</v>
      </c>
      <c r="Q98" s="114"/>
      <c r="R98" s="48">
        <v>5</v>
      </c>
      <c r="S98" s="81">
        <v>32.65</v>
      </c>
      <c r="T98" s="139">
        <v>280</v>
      </c>
      <c r="U98" s="93">
        <f t="shared" si="17"/>
        <v>0.97950000000000004</v>
      </c>
      <c r="V98" s="69">
        <f t="shared" si="11"/>
        <v>280</v>
      </c>
      <c r="W98" s="135">
        <f t="shared" si="18"/>
        <v>76.171055478938115</v>
      </c>
      <c r="X98" s="138">
        <f t="shared" si="15"/>
        <v>120.89325000000001</v>
      </c>
      <c r="Y98" s="62">
        <f>AA98*K98</f>
        <v>0.86799999999999999</v>
      </c>
      <c r="Z98" s="115">
        <f>AC98*W98*10^-3</f>
        <v>42.385383821255118</v>
      </c>
      <c r="AA98" s="49">
        <v>3.0999999999999999E-3</v>
      </c>
      <c r="AB98" s="50">
        <f>Z98/(J98^2*PI()/4*0.001)</f>
        <v>374.76907499999999</v>
      </c>
      <c r="AC98" s="45">
        <v>556.45000000000005</v>
      </c>
      <c r="AD98" s="70"/>
      <c r="AE98" s="70"/>
      <c r="AF98" s="65">
        <v>0</v>
      </c>
      <c r="AG98" s="45">
        <f>AI98*K98</f>
        <v>19.067999999999998</v>
      </c>
      <c r="AH98" s="50">
        <v>54.71</v>
      </c>
      <c r="AI98" s="43">
        <v>6.8099999999999994E-2</v>
      </c>
      <c r="AJ98" s="45">
        <v>483.5</v>
      </c>
      <c r="AK98" s="50">
        <f t="shared" si="16"/>
        <v>718.25183012105879</v>
      </c>
      <c r="AL98" s="96">
        <f>AJ98/(AVERAGE(AJ78:AJ80))*100</f>
        <v>66.655944120215054</v>
      </c>
      <c r="AM98" s="96">
        <f>AK98/(AVERAGE(AK78:AK80))*100</f>
        <v>98.979369106478259</v>
      </c>
      <c r="AN98" s="45">
        <f>AG98/Y98</f>
        <v>21.967741935483868</v>
      </c>
      <c r="AO98" s="137" t="s">
        <v>202</v>
      </c>
      <c r="AT98" s="4"/>
    </row>
    <row r="99" spans="1:46" s="1" customFormat="1" ht="30" x14ac:dyDescent="0.25">
      <c r="A99" s="30">
        <v>98</v>
      </c>
      <c r="B99" s="110" t="s">
        <v>197</v>
      </c>
      <c r="C99" s="30"/>
      <c r="D99" s="48" t="s">
        <v>135</v>
      </c>
      <c r="E99" s="48" t="s">
        <v>148</v>
      </c>
      <c r="F99" s="48" t="s">
        <v>139</v>
      </c>
      <c r="G99" s="48" t="s">
        <v>6</v>
      </c>
      <c r="H99" s="48" t="s">
        <v>20</v>
      </c>
      <c r="I99" s="48" t="s">
        <v>1213</v>
      </c>
      <c r="J99" s="112">
        <v>12</v>
      </c>
      <c r="K99" s="42">
        <v>280</v>
      </c>
      <c r="L99" s="108"/>
      <c r="M99" s="105" t="s">
        <v>140</v>
      </c>
      <c r="N99" s="105" t="s">
        <v>158</v>
      </c>
      <c r="O99" s="105" t="s">
        <v>150</v>
      </c>
      <c r="P99" s="81">
        <v>2000</v>
      </c>
      <c r="Q99" s="114"/>
      <c r="R99" s="48">
        <v>5</v>
      </c>
      <c r="S99" s="81">
        <v>39.5</v>
      </c>
      <c r="T99" s="139">
        <v>280</v>
      </c>
      <c r="U99" s="93">
        <f t="shared" si="17"/>
        <v>1.1850000000000001</v>
      </c>
      <c r="V99" s="69">
        <f t="shared" si="11"/>
        <v>280</v>
      </c>
      <c r="W99" s="135">
        <f t="shared" si="18"/>
        <v>68.42388799518568</v>
      </c>
      <c r="X99" s="136"/>
      <c r="Y99" s="76"/>
      <c r="Z99" s="78"/>
      <c r="AA99" s="77"/>
      <c r="AB99" s="78"/>
      <c r="AC99" s="78"/>
      <c r="AD99" s="70"/>
      <c r="AE99" s="70"/>
      <c r="AF99" s="64"/>
      <c r="AG99" s="52"/>
      <c r="AH99" s="47">
        <v>47.34</v>
      </c>
      <c r="AI99" s="53"/>
      <c r="AJ99" s="45">
        <v>418.4</v>
      </c>
      <c r="AK99" s="50">
        <f t="shared" si="16"/>
        <v>691.8636369118758</v>
      </c>
      <c r="AL99" s="96">
        <f>AJ99/(AVERAGE(AJ78:AJ80))*100</f>
        <v>57.681172740223332</v>
      </c>
      <c r="AM99" s="96">
        <f>AK99/(AVERAGE(AK78:AK80))*100</f>
        <v>95.34291931801819</v>
      </c>
      <c r="AN99" s="52"/>
      <c r="AO99" s="137" t="s">
        <v>202</v>
      </c>
      <c r="AT99" s="4"/>
    </row>
    <row r="100" spans="1:46" s="1" customFormat="1" ht="30" x14ac:dyDescent="0.25">
      <c r="A100" s="30">
        <v>99</v>
      </c>
      <c r="B100" s="110" t="s">
        <v>198</v>
      </c>
      <c r="C100" s="30"/>
      <c r="D100" s="48" t="s">
        <v>135</v>
      </c>
      <c r="E100" s="48" t="s">
        <v>148</v>
      </c>
      <c r="F100" s="48" t="s">
        <v>139</v>
      </c>
      <c r="G100" s="48" t="s">
        <v>6</v>
      </c>
      <c r="H100" s="48" t="s">
        <v>20</v>
      </c>
      <c r="I100" s="48" t="s">
        <v>1213</v>
      </c>
      <c r="J100" s="112">
        <v>12</v>
      </c>
      <c r="K100" s="42">
        <v>280</v>
      </c>
      <c r="L100" s="108"/>
      <c r="M100" s="105" t="s">
        <v>140</v>
      </c>
      <c r="N100" s="105" t="s">
        <v>158</v>
      </c>
      <c r="O100" s="105" t="s">
        <v>150</v>
      </c>
      <c r="P100" s="81">
        <v>2000</v>
      </c>
      <c r="Q100" s="114"/>
      <c r="R100" s="48">
        <v>5</v>
      </c>
      <c r="S100" s="81">
        <v>48.25</v>
      </c>
      <c r="T100" s="139">
        <v>280</v>
      </c>
      <c r="U100" s="93">
        <f t="shared" si="17"/>
        <v>1.4475</v>
      </c>
      <c r="V100" s="69">
        <f t="shared" si="11"/>
        <v>280</v>
      </c>
      <c r="W100" s="135">
        <f t="shared" si="18"/>
        <v>58.527871136377868</v>
      </c>
      <c r="X100" s="136"/>
      <c r="Y100" s="76"/>
      <c r="Z100" s="78"/>
      <c r="AA100" s="77"/>
      <c r="AB100" s="78"/>
      <c r="AC100" s="78"/>
      <c r="AD100" s="70"/>
      <c r="AE100" s="70"/>
      <c r="AF100" s="64"/>
      <c r="AG100" s="52"/>
      <c r="AH100" s="47">
        <v>33.68</v>
      </c>
      <c r="AI100" s="53"/>
      <c r="AJ100" s="45">
        <v>297.7</v>
      </c>
      <c r="AK100" s="50">
        <f t="shared" si="16"/>
        <v>575.45233315459291</v>
      </c>
      <c r="AL100" s="96">
        <f>AJ100/(AVERAGE(AJ78:AJ80))*100</f>
        <v>41.041312439685676</v>
      </c>
      <c r="AM100" s="96">
        <f>AK100/(AVERAGE(AK78:AK80))*100</f>
        <v>79.300750096094433</v>
      </c>
      <c r="AN100" s="52"/>
      <c r="AO100" s="137" t="s">
        <v>202</v>
      </c>
      <c r="AT100" s="4"/>
    </row>
    <row r="101" spans="1:46" s="1" customFormat="1" ht="30" x14ac:dyDescent="0.25">
      <c r="A101" s="30">
        <v>100</v>
      </c>
      <c r="B101" s="110" t="s">
        <v>199</v>
      </c>
      <c r="C101" s="30"/>
      <c r="D101" s="48" t="s">
        <v>135</v>
      </c>
      <c r="E101" s="48" t="s">
        <v>148</v>
      </c>
      <c r="F101" s="48" t="s">
        <v>139</v>
      </c>
      <c r="G101" s="48" t="s">
        <v>6</v>
      </c>
      <c r="H101" s="48" t="s">
        <v>20</v>
      </c>
      <c r="I101" s="48" t="s">
        <v>1213</v>
      </c>
      <c r="J101" s="112">
        <v>12</v>
      </c>
      <c r="K101" s="42">
        <v>280</v>
      </c>
      <c r="L101" s="108"/>
      <c r="M101" s="105" t="s">
        <v>140</v>
      </c>
      <c r="N101" s="105" t="s">
        <v>158</v>
      </c>
      <c r="O101" s="105" t="s">
        <v>150</v>
      </c>
      <c r="P101" s="81">
        <v>2000</v>
      </c>
      <c r="Q101" s="114"/>
      <c r="R101" s="48">
        <v>5</v>
      </c>
      <c r="S101" s="81">
        <v>51</v>
      </c>
      <c r="T101" s="139">
        <v>280</v>
      </c>
      <c r="U101" s="93">
        <f t="shared" si="17"/>
        <v>1.53</v>
      </c>
      <c r="V101" s="69">
        <f t="shared" si="11"/>
        <v>280</v>
      </c>
      <c r="W101" s="135">
        <f t="shared" si="18"/>
        <v>55.417694409323929</v>
      </c>
      <c r="X101" s="136"/>
      <c r="Y101" s="76"/>
      <c r="Z101" s="78"/>
      <c r="AA101" s="77"/>
      <c r="AB101" s="78"/>
      <c r="AC101" s="78"/>
      <c r="AD101" s="70"/>
      <c r="AE101" s="70"/>
      <c r="AF101" s="64"/>
      <c r="AG101" s="52"/>
      <c r="AH101" s="47">
        <v>40</v>
      </c>
      <c r="AI101" s="53"/>
      <c r="AJ101" s="45">
        <v>353.5</v>
      </c>
      <c r="AK101" s="50">
        <f t="shared" si="16"/>
        <v>721.79112513331245</v>
      </c>
      <c r="AL101" s="96">
        <f>AJ101/(AVERAGE(AJ78:AJ80))*100</f>
        <v>48.733973622535729</v>
      </c>
      <c r="AM101" s="96">
        <f>AK101/(AVERAGE(AK78:AK80))*100</f>
        <v>99.467104985042653</v>
      </c>
      <c r="AN101" s="52"/>
      <c r="AO101" s="137" t="s">
        <v>202</v>
      </c>
      <c r="AT101" s="4"/>
    </row>
    <row r="102" spans="1:46" s="1" customFormat="1" ht="30" x14ac:dyDescent="0.25">
      <c r="A102" s="30">
        <v>101</v>
      </c>
      <c r="B102" s="110" t="s">
        <v>200</v>
      </c>
      <c r="C102" s="30"/>
      <c r="D102" s="48" t="s">
        <v>135</v>
      </c>
      <c r="E102" s="48" t="s">
        <v>148</v>
      </c>
      <c r="F102" s="48" t="s">
        <v>139</v>
      </c>
      <c r="G102" s="48" t="s">
        <v>6</v>
      </c>
      <c r="H102" s="48" t="s">
        <v>20</v>
      </c>
      <c r="I102" s="48" t="s">
        <v>1213</v>
      </c>
      <c r="J102" s="112">
        <v>12</v>
      </c>
      <c r="K102" s="42">
        <v>280</v>
      </c>
      <c r="L102" s="108"/>
      <c r="M102" s="105" t="s">
        <v>140</v>
      </c>
      <c r="N102" s="105" t="s">
        <v>158</v>
      </c>
      <c r="O102" s="105" t="s">
        <v>150</v>
      </c>
      <c r="P102" s="81">
        <v>2000</v>
      </c>
      <c r="Q102" s="114"/>
      <c r="R102" s="48">
        <v>5</v>
      </c>
      <c r="S102" s="81">
        <v>60.7</v>
      </c>
      <c r="T102" s="139">
        <v>280</v>
      </c>
      <c r="U102" s="93">
        <f t="shared" si="17"/>
        <v>1.821</v>
      </c>
      <c r="V102" s="69">
        <f t="shared" si="11"/>
        <v>280</v>
      </c>
      <c r="W102" s="135">
        <f t="shared" si="18"/>
        <v>44.447252862988378</v>
      </c>
      <c r="X102" s="136"/>
      <c r="Y102" s="76"/>
      <c r="Z102" s="78"/>
      <c r="AA102" s="77"/>
      <c r="AB102" s="78"/>
      <c r="AC102" s="78"/>
      <c r="AD102" s="70"/>
      <c r="AE102" s="70"/>
      <c r="AF102" s="64"/>
      <c r="AG102" s="52"/>
      <c r="AH102" s="47">
        <v>29.36</v>
      </c>
      <c r="AI102" s="53"/>
      <c r="AJ102" s="45">
        <v>259.5</v>
      </c>
      <c r="AK102" s="50">
        <f t="shared" si="16"/>
        <v>660.55825970851686</v>
      </c>
      <c r="AL102" s="96">
        <f>AJ102/(AVERAGE(AJ78:AJ80))*100</f>
        <v>35.77501033959836</v>
      </c>
      <c r="AM102" s="96">
        <f>AK102/(AVERAGE(AK78:AK80))*100</f>
        <v>91.028852363665237</v>
      </c>
      <c r="AN102" s="52"/>
      <c r="AO102" s="137" t="s">
        <v>202</v>
      </c>
      <c r="AT102" s="4"/>
    </row>
    <row r="103" spans="1:46" s="1" customFormat="1" ht="30" x14ac:dyDescent="0.25">
      <c r="A103" s="30">
        <v>102</v>
      </c>
      <c r="B103" s="110" t="s">
        <v>201</v>
      </c>
      <c r="C103" s="30"/>
      <c r="D103" s="48" t="s">
        <v>135</v>
      </c>
      <c r="E103" s="48" t="s">
        <v>148</v>
      </c>
      <c r="F103" s="48" t="s">
        <v>139</v>
      </c>
      <c r="G103" s="48" t="s">
        <v>6</v>
      </c>
      <c r="H103" s="48" t="s">
        <v>20</v>
      </c>
      <c r="I103" s="48" t="s">
        <v>1213</v>
      </c>
      <c r="J103" s="112">
        <v>12</v>
      </c>
      <c r="K103" s="42">
        <v>280</v>
      </c>
      <c r="L103" s="108"/>
      <c r="M103" s="105" t="s">
        <v>140</v>
      </c>
      <c r="N103" s="105" t="s">
        <v>158</v>
      </c>
      <c r="O103" s="105" t="s">
        <v>150</v>
      </c>
      <c r="P103" s="81">
        <v>2000</v>
      </c>
      <c r="Q103" s="114"/>
      <c r="R103" s="48">
        <v>5</v>
      </c>
      <c r="S103" s="81">
        <v>80</v>
      </c>
      <c r="T103" s="139">
        <v>280</v>
      </c>
      <c r="U103" s="93">
        <f t="shared" si="17"/>
        <v>2.4000000000000004</v>
      </c>
      <c r="V103" s="69">
        <f t="shared" si="11"/>
        <v>280</v>
      </c>
      <c r="W103" s="135">
        <f t="shared" si="18"/>
        <v>22.619467105846503</v>
      </c>
      <c r="X103" s="136"/>
      <c r="Y103" s="76"/>
      <c r="Z103" s="78"/>
      <c r="AA103" s="77"/>
      <c r="AB103" s="78"/>
      <c r="AC103" s="78"/>
      <c r="AD103" s="70"/>
      <c r="AE103" s="70"/>
      <c r="AF103" s="64"/>
      <c r="AG103" s="52"/>
      <c r="AH103" s="47">
        <v>13.43</v>
      </c>
      <c r="AI103" s="53"/>
      <c r="AJ103" s="45">
        <v>118.7</v>
      </c>
      <c r="AK103" s="50">
        <f t="shared" si="16"/>
        <v>593.73635714559862</v>
      </c>
      <c r="AL103" s="96">
        <f>AJ103/(AVERAGE(AJ78:AJ80))*100</f>
        <v>16.364137677496437</v>
      </c>
      <c r="AM103" s="96">
        <f>AK103/(AVERAGE(AK78:AK80))*100</f>
        <v>81.820397221883766</v>
      </c>
      <c r="AN103" s="52"/>
      <c r="AO103" s="137" t="s">
        <v>202</v>
      </c>
      <c r="AT103" s="4"/>
    </row>
    <row r="104" spans="1:46" s="1" customFormat="1" x14ac:dyDescent="0.25">
      <c r="A104" s="30">
        <v>103</v>
      </c>
      <c r="B104" s="110" t="s">
        <v>1231</v>
      </c>
      <c r="C104" s="30" t="s">
        <v>1215</v>
      </c>
      <c r="D104" s="48" t="s">
        <v>318</v>
      </c>
      <c r="E104" s="48" t="s">
        <v>148</v>
      </c>
      <c r="F104" s="48" t="s">
        <v>139</v>
      </c>
      <c r="G104" s="48" t="s">
        <v>6</v>
      </c>
      <c r="H104" s="48" t="s">
        <v>1069</v>
      </c>
      <c r="I104" s="48" t="s">
        <v>1232</v>
      </c>
      <c r="J104" s="48">
        <v>8</v>
      </c>
      <c r="K104" s="48">
        <v>120</v>
      </c>
      <c r="L104" s="48">
        <v>3.3000000000000002E-2</v>
      </c>
      <c r="M104" s="105" t="s">
        <v>2</v>
      </c>
      <c r="N104" s="105" t="s">
        <v>2</v>
      </c>
      <c r="O104" s="105" t="s">
        <v>4</v>
      </c>
      <c r="P104" s="81">
        <v>0</v>
      </c>
      <c r="Q104" s="95">
        <v>0</v>
      </c>
      <c r="R104" s="48">
        <v>0</v>
      </c>
      <c r="S104" s="133">
        <v>0</v>
      </c>
      <c r="T104" s="134">
        <v>0</v>
      </c>
      <c r="U104" s="93">
        <f t="shared" si="17"/>
        <v>0</v>
      </c>
      <c r="V104" s="139">
        <v>50</v>
      </c>
      <c r="W104" s="135">
        <f t="shared" si="18"/>
        <v>50.26548245743669</v>
      </c>
      <c r="X104" s="140"/>
      <c r="Y104" s="76"/>
      <c r="Z104" s="45">
        <f t="shared" ref="Z104:Z110" si="24">AB104*(J104^2*PI()/4)*10^-3</f>
        <v>29.07355505338138</v>
      </c>
      <c r="AA104" s="77"/>
      <c r="AB104" s="50">
        <v>578.4</v>
      </c>
      <c r="AC104" s="45">
        <f t="shared" ref="AC104:AC110" si="25">Z104/(W104*10^-3)</f>
        <v>578.4</v>
      </c>
      <c r="AD104" s="56">
        <f>AB104/AB104*100</f>
        <v>100</v>
      </c>
      <c r="AE104" s="56">
        <f>AC104/AC104*100</f>
        <v>100</v>
      </c>
      <c r="AF104" s="64"/>
      <c r="AG104" s="52"/>
      <c r="AH104" s="45">
        <f t="shared" ref="AH104:AH110" si="26">AJ104*(J104^2*PI()/4)*10^-3</f>
        <v>34.612811220190906</v>
      </c>
      <c r="AI104" s="53"/>
      <c r="AJ104" s="45">
        <v>688.6</v>
      </c>
      <c r="AK104" s="45">
        <f t="shared" ref="AK104:AK110" si="27">AH104/(W104*10^-3)</f>
        <v>688.6</v>
      </c>
      <c r="AL104" s="56">
        <f>AJ104/AJ104*100</f>
        <v>100</v>
      </c>
      <c r="AM104" s="56">
        <f>AK104/AK104*100</f>
        <v>100</v>
      </c>
      <c r="AN104" s="52"/>
      <c r="AO104" s="137"/>
      <c r="AT104" s="4"/>
    </row>
    <row r="105" spans="1:46" s="1" customFormat="1" x14ac:dyDescent="0.25">
      <c r="A105" s="30">
        <v>104</v>
      </c>
      <c r="B105" s="110" t="s">
        <v>1233</v>
      </c>
      <c r="C105" s="30" t="s">
        <v>1218</v>
      </c>
      <c r="D105" s="48" t="s">
        <v>318</v>
      </c>
      <c r="E105" s="48" t="s">
        <v>148</v>
      </c>
      <c r="F105" s="48" t="s">
        <v>139</v>
      </c>
      <c r="G105" s="48" t="s">
        <v>6</v>
      </c>
      <c r="H105" s="48" t="s">
        <v>1069</v>
      </c>
      <c r="I105" s="48" t="s">
        <v>1232</v>
      </c>
      <c r="J105" s="48">
        <v>8</v>
      </c>
      <c r="K105" s="48">
        <v>120</v>
      </c>
      <c r="L105" s="48">
        <v>3.3000000000000002E-2</v>
      </c>
      <c r="M105" s="105" t="s">
        <v>431</v>
      </c>
      <c r="N105" s="105" t="s">
        <v>1252</v>
      </c>
      <c r="O105" s="105" t="s">
        <v>432</v>
      </c>
      <c r="P105" s="81">
        <f t="shared" ref="P105:P110" si="28">(J105*(1-SQRT(1-S105*0.01)))/(2*0.0115*Q105/365)</f>
        <v>38.144258993254361</v>
      </c>
      <c r="Q105" s="95">
        <v>10</v>
      </c>
      <c r="R105" s="48">
        <v>5</v>
      </c>
      <c r="S105" s="133">
        <v>0.59999999999999432</v>
      </c>
      <c r="T105" s="96">
        <v>230</v>
      </c>
      <c r="U105" s="93">
        <f t="shared" si="17"/>
        <v>1.1999999999999886E-2</v>
      </c>
      <c r="V105" s="139">
        <v>50</v>
      </c>
      <c r="W105" s="135">
        <f t="shared" si="18"/>
        <v>49.963889562692074</v>
      </c>
      <c r="X105" s="140"/>
      <c r="Y105" s="76"/>
      <c r="Z105" s="45">
        <f t="shared" si="24"/>
        <v>28.058192307741162</v>
      </c>
      <c r="AA105" s="77"/>
      <c r="AB105" s="50">
        <v>558.20000000000005</v>
      </c>
      <c r="AC105" s="45">
        <f t="shared" si="25"/>
        <v>561.56941649899386</v>
      </c>
      <c r="AD105" s="56">
        <f>AB105/AB104*100</f>
        <v>96.507607192254511</v>
      </c>
      <c r="AE105" s="56">
        <f>AC105/AC104*100</f>
        <v>97.090148080738913</v>
      </c>
      <c r="AF105" s="64"/>
      <c r="AG105" s="52"/>
      <c r="AH105" s="45">
        <f t="shared" si="26"/>
        <v>32.501660956978569</v>
      </c>
      <c r="AI105" s="53"/>
      <c r="AJ105" s="45">
        <v>646.6</v>
      </c>
      <c r="AK105" s="45">
        <f t="shared" si="27"/>
        <v>650.50301810865187</v>
      </c>
      <c r="AL105" s="56">
        <f>AJ105/AJ104*100</f>
        <v>93.900668022073773</v>
      </c>
      <c r="AM105" s="56">
        <f>AK105/AK104*100</f>
        <v>94.467472859229133</v>
      </c>
      <c r="AN105" s="52"/>
      <c r="AO105" s="137"/>
      <c r="AT105" s="4"/>
    </row>
    <row r="106" spans="1:46" s="1" customFormat="1" x14ac:dyDescent="0.25">
      <c r="A106" s="30">
        <v>105</v>
      </c>
      <c r="B106" s="110" t="s">
        <v>1234</v>
      </c>
      <c r="C106" s="30" t="s">
        <v>1218</v>
      </c>
      <c r="D106" s="48" t="s">
        <v>318</v>
      </c>
      <c r="E106" s="48" t="s">
        <v>148</v>
      </c>
      <c r="F106" s="48" t="s">
        <v>139</v>
      </c>
      <c r="G106" s="48" t="s">
        <v>6</v>
      </c>
      <c r="H106" s="48" t="s">
        <v>1069</v>
      </c>
      <c r="I106" s="48" t="s">
        <v>1232</v>
      </c>
      <c r="J106" s="48">
        <v>8</v>
      </c>
      <c r="K106" s="48">
        <v>120</v>
      </c>
      <c r="L106" s="48">
        <v>3.3000000000000002E-2</v>
      </c>
      <c r="M106" s="105" t="s">
        <v>431</v>
      </c>
      <c r="N106" s="105" t="s">
        <v>1252</v>
      </c>
      <c r="O106" s="105" t="s">
        <v>432</v>
      </c>
      <c r="P106" s="81">
        <f t="shared" si="28"/>
        <v>138.62674068496472</v>
      </c>
      <c r="Q106" s="95">
        <v>20</v>
      </c>
      <c r="R106" s="48">
        <v>5</v>
      </c>
      <c r="S106" s="133">
        <v>4.3199999999999932</v>
      </c>
      <c r="T106" s="96">
        <v>230</v>
      </c>
      <c r="U106" s="93">
        <f t="shared" si="17"/>
        <v>8.6399999999999866E-2</v>
      </c>
      <c r="V106" s="139">
        <v>50</v>
      </c>
      <c r="W106" s="135">
        <f t="shared" si="18"/>
        <v>48.094013615275422</v>
      </c>
      <c r="X106" s="140"/>
      <c r="Y106" s="76"/>
      <c r="Z106" s="45">
        <f t="shared" si="24"/>
        <v>26.871926921745658</v>
      </c>
      <c r="AA106" s="77"/>
      <c r="AB106" s="50">
        <v>534.6</v>
      </c>
      <c r="AC106" s="45">
        <f t="shared" si="25"/>
        <v>558.73745819398005</v>
      </c>
      <c r="AD106" s="56">
        <f>AB106/AB104*100</f>
        <v>92.427385892116192</v>
      </c>
      <c r="AE106" s="56">
        <f>AC106/AC104*100</f>
        <v>96.600528733399045</v>
      </c>
      <c r="AF106" s="64"/>
      <c r="AG106" s="52"/>
      <c r="AH106" s="45">
        <f t="shared" si="26"/>
        <v>31.028882320975669</v>
      </c>
      <c r="AI106" s="53"/>
      <c r="AJ106" s="45">
        <v>617.29999999999995</v>
      </c>
      <c r="AK106" s="45">
        <f t="shared" si="27"/>
        <v>645.17140468227421</v>
      </c>
      <c r="AL106" s="56">
        <f>AJ106/AJ104*100</f>
        <v>89.645657856520472</v>
      </c>
      <c r="AM106" s="56">
        <f>AK106/AK104*100</f>
        <v>93.693204281480419</v>
      </c>
      <c r="AN106" s="52"/>
      <c r="AO106" s="137"/>
      <c r="AT106" s="4"/>
    </row>
    <row r="107" spans="1:46" s="1" customFormat="1" x14ac:dyDescent="0.25">
      <c r="A107" s="30">
        <v>106</v>
      </c>
      <c r="B107" s="110" t="s">
        <v>1235</v>
      </c>
      <c r="C107" s="30" t="s">
        <v>1218</v>
      </c>
      <c r="D107" s="48" t="s">
        <v>318</v>
      </c>
      <c r="E107" s="48" t="s">
        <v>148</v>
      </c>
      <c r="F107" s="48" t="s">
        <v>139</v>
      </c>
      <c r="G107" s="48" t="s">
        <v>6</v>
      </c>
      <c r="H107" s="48" t="s">
        <v>1069</v>
      </c>
      <c r="I107" s="48" t="s">
        <v>1232</v>
      </c>
      <c r="J107" s="48">
        <v>8</v>
      </c>
      <c r="K107" s="48">
        <v>120</v>
      </c>
      <c r="L107" s="48">
        <v>3.3000000000000002E-2</v>
      </c>
      <c r="M107" s="105" t="s">
        <v>431</v>
      </c>
      <c r="N107" s="105" t="s">
        <v>1252</v>
      </c>
      <c r="O107" s="105" t="s">
        <v>432</v>
      </c>
      <c r="P107" s="81">
        <f t="shared" si="28"/>
        <v>190.04706313863616</v>
      </c>
      <c r="Q107" s="95">
        <v>30</v>
      </c>
      <c r="R107" s="48">
        <v>5</v>
      </c>
      <c r="S107" s="133">
        <v>8.7800000000000011</v>
      </c>
      <c r="T107" s="96">
        <v>230</v>
      </c>
      <c r="U107" s="93">
        <f t="shared" si="17"/>
        <v>0.17560000000000003</v>
      </c>
      <c r="V107" s="139">
        <v>50</v>
      </c>
      <c r="W107" s="135">
        <f t="shared" si="18"/>
        <v>45.852173097673749</v>
      </c>
      <c r="X107" s="140"/>
      <c r="Y107" s="76"/>
      <c r="Z107" s="45">
        <f t="shared" si="24"/>
        <v>24.137484676061096</v>
      </c>
      <c r="AA107" s="77"/>
      <c r="AB107" s="50">
        <v>480.2</v>
      </c>
      <c r="AC107" s="45">
        <f t="shared" si="25"/>
        <v>526.4196448147336</v>
      </c>
      <c r="AD107" s="56">
        <f>AB107/AB104*100</f>
        <v>83.022130013831259</v>
      </c>
      <c r="AE107" s="56">
        <f>AC107/AC104*100</f>
        <v>91.013078287471245</v>
      </c>
      <c r="AF107" s="64"/>
      <c r="AG107" s="52"/>
      <c r="AH107" s="45">
        <f t="shared" si="26"/>
        <v>28.983077184957999</v>
      </c>
      <c r="AI107" s="53"/>
      <c r="AJ107" s="45">
        <v>576.6</v>
      </c>
      <c r="AK107" s="45">
        <f t="shared" si="27"/>
        <v>632.09822407366812</v>
      </c>
      <c r="AL107" s="56">
        <f>AJ107/AJ104*100</f>
        <v>83.735114725530053</v>
      </c>
      <c r="AM107" s="56">
        <f>AK107/AK104*100</f>
        <v>91.794688363878606</v>
      </c>
      <c r="AN107" s="52"/>
      <c r="AO107" s="137"/>
      <c r="AT107" s="4"/>
    </row>
    <row r="108" spans="1:46" s="1" customFormat="1" x14ac:dyDescent="0.25">
      <c r="A108" s="30">
        <v>107</v>
      </c>
      <c r="B108" s="110" t="s">
        <v>1236</v>
      </c>
      <c r="C108" s="30" t="s">
        <v>1218</v>
      </c>
      <c r="D108" s="48" t="s">
        <v>318</v>
      </c>
      <c r="E108" s="48" t="s">
        <v>148</v>
      </c>
      <c r="F108" s="48" t="s">
        <v>139</v>
      </c>
      <c r="G108" s="48" t="s">
        <v>6</v>
      </c>
      <c r="H108" s="48" t="s">
        <v>1069</v>
      </c>
      <c r="I108" s="48" t="s">
        <v>1232</v>
      </c>
      <c r="J108" s="48">
        <v>8</v>
      </c>
      <c r="K108" s="48">
        <v>120</v>
      </c>
      <c r="L108" s="48">
        <v>3.3000000000000002E-2</v>
      </c>
      <c r="M108" s="105" t="s">
        <v>431</v>
      </c>
      <c r="N108" s="105" t="s">
        <v>1252</v>
      </c>
      <c r="O108" s="105" t="s">
        <v>432</v>
      </c>
      <c r="P108" s="81">
        <f t="shared" si="28"/>
        <v>250.35019210110207</v>
      </c>
      <c r="Q108" s="95">
        <v>45</v>
      </c>
      <c r="R108" s="48">
        <v>5</v>
      </c>
      <c r="S108" s="133">
        <v>16.959999999999994</v>
      </c>
      <c r="T108" s="96">
        <v>230</v>
      </c>
      <c r="U108" s="93">
        <f t="shared" si="17"/>
        <v>0.33919999999999989</v>
      </c>
      <c r="V108" s="139">
        <v>50</v>
      </c>
      <c r="W108" s="135">
        <f t="shared" si="18"/>
        <v>41.74045663265543</v>
      </c>
      <c r="X108" s="140"/>
      <c r="Y108" s="76"/>
      <c r="Z108" s="45">
        <f t="shared" si="24"/>
        <v>21.176847759318079</v>
      </c>
      <c r="AA108" s="77"/>
      <c r="AB108" s="50">
        <v>421.3</v>
      </c>
      <c r="AC108" s="45">
        <f t="shared" si="25"/>
        <v>507.34585741811173</v>
      </c>
      <c r="AD108" s="56">
        <f>AB108/AB104*100</f>
        <v>72.838865836791157</v>
      </c>
      <c r="AE108" s="56">
        <f>AC108/AC104*100</f>
        <v>87.715397202301489</v>
      </c>
      <c r="AF108" s="64"/>
      <c r="AG108" s="52"/>
      <c r="AH108" s="45">
        <f t="shared" si="26"/>
        <v>24.413944829576998</v>
      </c>
      <c r="AI108" s="53"/>
      <c r="AJ108" s="45">
        <v>485.7</v>
      </c>
      <c r="AK108" s="45">
        <f t="shared" si="27"/>
        <v>584.89884393063573</v>
      </c>
      <c r="AL108" s="56">
        <f>AJ108/AJ104*100</f>
        <v>70.534417659018288</v>
      </c>
      <c r="AM108" s="56">
        <f>AK108/AK104*100</f>
        <v>84.940291015195427</v>
      </c>
      <c r="AN108" s="52"/>
      <c r="AO108" s="137"/>
      <c r="AT108" s="4"/>
    </row>
    <row r="109" spans="1:46" s="1" customFormat="1" x14ac:dyDescent="0.25">
      <c r="A109" s="30">
        <v>108</v>
      </c>
      <c r="B109" s="110" t="s">
        <v>1237</v>
      </c>
      <c r="C109" s="30" t="s">
        <v>1218</v>
      </c>
      <c r="D109" s="48" t="s">
        <v>318</v>
      </c>
      <c r="E109" s="48" t="s">
        <v>148</v>
      </c>
      <c r="F109" s="48" t="s">
        <v>139</v>
      </c>
      <c r="G109" s="48" t="s">
        <v>6</v>
      </c>
      <c r="H109" s="48" t="s">
        <v>1069</v>
      </c>
      <c r="I109" s="48" t="s">
        <v>1232</v>
      </c>
      <c r="J109" s="48">
        <v>8</v>
      </c>
      <c r="K109" s="48">
        <v>120</v>
      </c>
      <c r="L109" s="48">
        <v>3.3000000000000002E-2</v>
      </c>
      <c r="M109" s="105" t="s">
        <v>431</v>
      </c>
      <c r="N109" s="105" t="s">
        <v>1252</v>
      </c>
      <c r="O109" s="105" t="s">
        <v>432</v>
      </c>
      <c r="P109" s="81">
        <f t="shared" si="28"/>
        <v>272.76340052414213</v>
      </c>
      <c r="Q109" s="95">
        <v>60</v>
      </c>
      <c r="R109" s="48">
        <v>5</v>
      </c>
      <c r="S109" s="133">
        <v>24.120000000000005</v>
      </c>
      <c r="T109" s="96">
        <v>230</v>
      </c>
      <c r="U109" s="93">
        <f t="shared" si="17"/>
        <v>0.48240000000000011</v>
      </c>
      <c r="V109" s="139">
        <v>50</v>
      </c>
      <c r="W109" s="135">
        <f t="shared" si="18"/>
        <v>38.141448088702958</v>
      </c>
      <c r="X109" s="140"/>
      <c r="Y109" s="76"/>
      <c r="Z109" s="45">
        <f t="shared" si="24"/>
        <v>16.01458271093933</v>
      </c>
      <c r="AA109" s="77"/>
      <c r="AB109" s="50">
        <v>318.60000000000002</v>
      </c>
      <c r="AC109" s="45">
        <f t="shared" si="25"/>
        <v>419.87348444913027</v>
      </c>
      <c r="AD109" s="56">
        <f>AB109/AB104*100</f>
        <v>55.082987551867227</v>
      </c>
      <c r="AE109" s="56">
        <f>AC109/AC104*100</f>
        <v>72.592234517484485</v>
      </c>
      <c r="AF109" s="64"/>
      <c r="AG109" s="52"/>
      <c r="AH109" s="45">
        <f t="shared" si="26"/>
        <v>20.835042478607509</v>
      </c>
      <c r="AI109" s="53"/>
      <c r="AJ109" s="45">
        <v>414.5</v>
      </c>
      <c r="AK109" s="45">
        <f t="shared" si="27"/>
        <v>546.25724828676869</v>
      </c>
      <c r="AL109" s="56">
        <f>AJ109/AJ104*100</f>
        <v>60.194597734533836</v>
      </c>
      <c r="AM109" s="56">
        <f>AK109/AK104*100</f>
        <v>79.328673872606544</v>
      </c>
      <c r="AN109" s="52"/>
      <c r="AO109" s="137"/>
      <c r="AT109" s="4"/>
    </row>
    <row r="110" spans="1:46" s="1" customFormat="1" x14ac:dyDescent="0.25">
      <c r="A110" s="30">
        <v>109</v>
      </c>
      <c r="B110" s="110" t="s">
        <v>1238</v>
      </c>
      <c r="C110" s="30" t="s">
        <v>1218</v>
      </c>
      <c r="D110" s="48" t="s">
        <v>318</v>
      </c>
      <c r="E110" s="48" t="s">
        <v>148</v>
      </c>
      <c r="F110" s="48" t="s">
        <v>139</v>
      </c>
      <c r="G110" s="48" t="s">
        <v>6</v>
      </c>
      <c r="H110" s="48" t="s">
        <v>1069</v>
      </c>
      <c r="I110" s="48" t="s">
        <v>1232</v>
      </c>
      <c r="J110" s="48">
        <v>8</v>
      </c>
      <c r="K110" s="48">
        <v>120</v>
      </c>
      <c r="L110" s="48">
        <v>3.3000000000000002E-2</v>
      </c>
      <c r="M110" s="105" t="s">
        <v>431</v>
      </c>
      <c r="N110" s="105" t="s">
        <v>1252</v>
      </c>
      <c r="O110" s="105" t="s">
        <v>432</v>
      </c>
      <c r="P110" s="81">
        <f t="shared" si="28"/>
        <v>243.21081542597682</v>
      </c>
      <c r="Q110" s="95">
        <v>90</v>
      </c>
      <c r="R110" s="48">
        <v>5</v>
      </c>
      <c r="S110" s="133">
        <v>31.510000000000005</v>
      </c>
      <c r="T110" s="96">
        <v>230</v>
      </c>
      <c r="U110" s="93">
        <f t="shared" si="17"/>
        <v>0.63020000000000009</v>
      </c>
      <c r="V110" s="139">
        <v>50</v>
      </c>
      <c r="W110" s="135">
        <f t="shared" si="18"/>
        <v>34.426828935098385</v>
      </c>
      <c r="X110" s="140"/>
      <c r="Y110" s="76"/>
      <c r="Z110" s="45">
        <f t="shared" si="24"/>
        <v>14.320635952123713</v>
      </c>
      <c r="AA110" s="77"/>
      <c r="AB110" s="50">
        <v>284.89999999999998</v>
      </c>
      <c r="AC110" s="45">
        <f t="shared" si="25"/>
        <v>415.97313476419919</v>
      </c>
      <c r="AD110" s="56">
        <f>AB110/AB104*100</f>
        <v>49.256569847856149</v>
      </c>
      <c r="AE110" s="56">
        <f>AC110/AC104*100</f>
        <v>71.917900201279252</v>
      </c>
      <c r="AF110" s="64"/>
      <c r="AG110" s="52"/>
      <c r="AH110" s="45">
        <f t="shared" si="26"/>
        <v>18.728918763640912</v>
      </c>
      <c r="AI110" s="53"/>
      <c r="AJ110" s="45">
        <v>372.6</v>
      </c>
      <c r="AK110" s="45">
        <f t="shared" si="27"/>
        <v>544.02102496714861</v>
      </c>
      <c r="AL110" s="56">
        <f>AJ110/AJ104*100</f>
        <v>54.109787975602671</v>
      </c>
      <c r="AM110" s="56">
        <f>AK110/AK104*100</f>
        <v>79.003924624912656</v>
      </c>
      <c r="AN110" s="52"/>
      <c r="AO110" s="137"/>
      <c r="AT110" s="4"/>
    </row>
    <row r="111" spans="1:46" s="1" customFormat="1" x14ac:dyDescent="0.25">
      <c r="A111" s="30">
        <v>110</v>
      </c>
      <c r="B111" s="110" t="s">
        <v>1579</v>
      </c>
      <c r="C111" s="30" t="s">
        <v>2</v>
      </c>
      <c r="D111" s="48" t="s">
        <v>318</v>
      </c>
      <c r="E111" s="48" t="s">
        <v>148</v>
      </c>
      <c r="F111" s="48" t="s">
        <v>139</v>
      </c>
      <c r="G111" s="48" t="s">
        <v>6</v>
      </c>
      <c r="H111" s="48" t="s">
        <v>1069</v>
      </c>
      <c r="I111" s="48" t="s">
        <v>430</v>
      </c>
      <c r="J111" s="48">
        <v>10</v>
      </c>
      <c r="K111" s="48">
        <v>150</v>
      </c>
      <c r="L111" s="60">
        <f>2/60</f>
        <v>3.3333333333333333E-2</v>
      </c>
      <c r="M111" s="105" t="s">
        <v>2</v>
      </c>
      <c r="N111" s="105" t="s">
        <v>2</v>
      </c>
      <c r="O111" s="105" t="s">
        <v>4</v>
      </c>
      <c r="P111" s="81">
        <v>0</v>
      </c>
      <c r="Q111" s="95">
        <v>0</v>
      </c>
      <c r="R111" s="48">
        <v>0</v>
      </c>
      <c r="S111" s="133">
        <v>0</v>
      </c>
      <c r="T111" s="134">
        <v>0</v>
      </c>
      <c r="U111" s="93">
        <f t="shared" si="17"/>
        <v>0</v>
      </c>
      <c r="V111" s="141"/>
      <c r="W111" s="135">
        <f t="shared" si="18"/>
        <v>78.539816339744831</v>
      </c>
      <c r="X111" s="140"/>
      <c r="Y111" s="76"/>
      <c r="Z111" s="50">
        <f t="shared" ref="Z111:Z146" si="29">AB111*((J111^2*PI()/4)*10^-3)</f>
        <v>34.950218271186451</v>
      </c>
      <c r="AA111" s="77"/>
      <c r="AB111" s="50">
        <v>445</v>
      </c>
      <c r="AC111" s="50">
        <v>445</v>
      </c>
      <c r="AD111" s="56">
        <f>AB111/AB111*100</f>
        <v>100</v>
      </c>
      <c r="AE111" s="56">
        <f>AC111/AC111*100</f>
        <v>100</v>
      </c>
      <c r="AF111" s="64"/>
      <c r="AG111" s="52"/>
      <c r="AH111" s="50">
        <f t="shared" ref="AH111:AH146" si="30">AJ111*((J111^2*PI()/4)*10^-3)</f>
        <v>53.407075111026487</v>
      </c>
      <c r="AI111" s="53"/>
      <c r="AJ111" s="45">
        <v>680</v>
      </c>
      <c r="AK111" s="45">
        <v>680</v>
      </c>
      <c r="AL111" s="56">
        <f>AJ111/AJ111*100</f>
        <v>100</v>
      </c>
      <c r="AM111" s="56">
        <f>AK111/AK111*100</f>
        <v>100</v>
      </c>
      <c r="AN111" s="52"/>
      <c r="AO111" s="137" t="s">
        <v>435</v>
      </c>
      <c r="AT111" s="4"/>
    </row>
    <row r="112" spans="1:46" s="1" customFormat="1" x14ac:dyDescent="0.25">
      <c r="A112" s="30">
        <v>111</v>
      </c>
      <c r="B112" s="110" t="s">
        <v>1580</v>
      </c>
      <c r="C112" s="48"/>
      <c r="D112" s="48" t="s">
        <v>318</v>
      </c>
      <c r="E112" s="48" t="s">
        <v>148</v>
      </c>
      <c r="F112" s="48" t="s">
        <v>139</v>
      </c>
      <c r="G112" s="48" t="s">
        <v>6</v>
      </c>
      <c r="H112" s="48" t="s">
        <v>1069</v>
      </c>
      <c r="I112" s="48" t="s">
        <v>430</v>
      </c>
      <c r="J112" s="48">
        <v>10</v>
      </c>
      <c r="K112" s="48">
        <v>150</v>
      </c>
      <c r="L112" s="60">
        <f t="shared" ref="L112:L139" si="31">2/60</f>
        <v>3.3333333333333333E-2</v>
      </c>
      <c r="M112" s="105" t="s">
        <v>431</v>
      </c>
      <c r="N112" s="105" t="s">
        <v>1252</v>
      </c>
      <c r="O112" s="105" t="s">
        <v>432</v>
      </c>
      <c r="P112" s="81">
        <f t="shared" ref="P112:P139" si="32">(J112*(1-SQRT(1-S112*0.01)))/(2*0.0115*Q112/365)</f>
        <v>104.28832237421879</v>
      </c>
      <c r="Q112" s="95">
        <v>10</v>
      </c>
      <c r="R112" s="48">
        <v>5</v>
      </c>
      <c r="S112" s="142">
        <v>1.3100000000000023</v>
      </c>
      <c r="T112" s="134">
        <v>250</v>
      </c>
      <c r="U112" s="93">
        <f t="shared" si="17"/>
        <v>3.2750000000000057E-2</v>
      </c>
      <c r="V112" s="141"/>
      <c r="W112" s="135">
        <f t="shared" si="18"/>
        <v>77.510944745694175</v>
      </c>
      <c r="X112" s="140"/>
      <c r="Y112" s="76"/>
      <c r="Z112" s="50">
        <f t="shared" si="29"/>
        <v>34.509609901520477</v>
      </c>
      <c r="AA112" s="77"/>
      <c r="AB112" s="50">
        <v>439.39</v>
      </c>
      <c r="AC112" s="50">
        <v>441.74</v>
      </c>
      <c r="AD112" s="56">
        <f>AB112/AB111*100</f>
        <v>98.73932584269663</v>
      </c>
      <c r="AE112" s="56">
        <f>AC112/AC111*100</f>
        <v>99.267415730337078</v>
      </c>
      <c r="AF112" s="64"/>
      <c r="AG112" s="52"/>
      <c r="AH112" s="50">
        <f t="shared" si="30"/>
        <v>52.627960132936217</v>
      </c>
      <c r="AI112" s="53"/>
      <c r="AJ112" s="45">
        <v>670.08</v>
      </c>
      <c r="AK112" s="45">
        <v>679.18</v>
      </c>
      <c r="AL112" s="56">
        <f>AJ112/AJ111*100</f>
        <v>98.54117647058824</v>
      </c>
      <c r="AM112" s="56">
        <f>AK112/AK111*100</f>
        <v>99.879411764705878</v>
      </c>
      <c r="AN112" s="52"/>
      <c r="AO112" s="137" t="s">
        <v>435</v>
      </c>
      <c r="AT112" s="4"/>
    </row>
    <row r="113" spans="1:46" s="1" customFormat="1" x14ac:dyDescent="0.25">
      <c r="A113" s="30">
        <v>112</v>
      </c>
      <c r="B113" s="110" t="s">
        <v>1581</v>
      </c>
      <c r="C113" s="48"/>
      <c r="D113" s="48" t="s">
        <v>318</v>
      </c>
      <c r="E113" s="48" t="s">
        <v>148</v>
      </c>
      <c r="F113" s="48" t="s">
        <v>139</v>
      </c>
      <c r="G113" s="48" t="s">
        <v>6</v>
      </c>
      <c r="H113" s="48" t="s">
        <v>1069</v>
      </c>
      <c r="I113" s="48" t="s">
        <v>430</v>
      </c>
      <c r="J113" s="48">
        <v>10</v>
      </c>
      <c r="K113" s="48">
        <v>150</v>
      </c>
      <c r="L113" s="60">
        <f t="shared" si="31"/>
        <v>3.3333333333333333E-2</v>
      </c>
      <c r="M113" s="105" t="s">
        <v>431</v>
      </c>
      <c r="N113" s="105" t="s">
        <v>1252</v>
      </c>
      <c r="O113" s="105" t="s">
        <v>432</v>
      </c>
      <c r="P113" s="81">
        <f t="shared" si="32"/>
        <v>94.18947066434167</v>
      </c>
      <c r="Q113" s="95">
        <v>20</v>
      </c>
      <c r="R113" s="48">
        <v>5</v>
      </c>
      <c r="S113" s="142">
        <v>2.3599999999999994</v>
      </c>
      <c r="T113" s="134">
        <v>250</v>
      </c>
      <c r="U113" s="93">
        <f t="shared" si="17"/>
        <v>5.899999999999999E-2</v>
      </c>
      <c r="V113" s="141"/>
      <c r="W113" s="135">
        <f t="shared" si="18"/>
        <v>76.686276674126844</v>
      </c>
      <c r="X113" s="140"/>
      <c r="Y113" s="76"/>
      <c r="Z113" s="50">
        <f t="shared" si="29"/>
        <v>34.007740475109507</v>
      </c>
      <c r="AA113" s="77"/>
      <c r="AB113" s="50">
        <v>433</v>
      </c>
      <c r="AC113" s="50">
        <v>444.74</v>
      </c>
      <c r="AD113" s="56">
        <f>AB113/AB111*100</f>
        <v>97.303370786516851</v>
      </c>
      <c r="AE113" s="56">
        <f>AC113/AC111*100</f>
        <v>99.941573033707868</v>
      </c>
      <c r="AF113" s="64"/>
      <c r="AG113" s="52"/>
      <c r="AH113" s="50">
        <f t="shared" si="30"/>
        <v>51.941522138126849</v>
      </c>
      <c r="AI113" s="53"/>
      <c r="AJ113" s="45">
        <v>661.34</v>
      </c>
      <c r="AK113" s="45">
        <v>679.38</v>
      </c>
      <c r="AL113" s="56">
        <f>AJ113/AJ111*100</f>
        <v>97.255882352941185</v>
      </c>
      <c r="AM113" s="56">
        <f>AK113/AK111*100</f>
        <v>99.908823529411762</v>
      </c>
      <c r="AN113" s="52"/>
      <c r="AO113" s="137" t="s">
        <v>435</v>
      </c>
      <c r="AT113" s="4"/>
    </row>
    <row r="114" spans="1:46" s="1" customFormat="1" x14ac:dyDescent="0.25">
      <c r="A114" s="30">
        <v>113</v>
      </c>
      <c r="B114" s="110" t="s">
        <v>1582</v>
      </c>
      <c r="C114" s="30"/>
      <c r="D114" s="48" t="s">
        <v>318</v>
      </c>
      <c r="E114" s="48" t="s">
        <v>148</v>
      </c>
      <c r="F114" s="48" t="s">
        <v>139</v>
      </c>
      <c r="G114" s="48" t="s">
        <v>6</v>
      </c>
      <c r="H114" s="48" t="s">
        <v>1069</v>
      </c>
      <c r="I114" s="48" t="s">
        <v>430</v>
      </c>
      <c r="J114" s="48">
        <v>10</v>
      </c>
      <c r="K114" s="48">
        <v>150</v>
      </c>
      <c r="L114" s="60">
        <f t="shared" si="31"/>
        <v>3.3333333333333333E-2</v>
      </c>
      <c r="M114" s="105" t="s">
        <v>431</v>
      </c>
      <c r="N114" s="105" t="s">
        <v>1252</v>
      </c>
      <c r="O114" s="105" t="s">
        <v>432</v>
      </c>
      <c r="P114" s="81">
        <f t="shared" si="32"/>
        <v>145.0800696217901</v>
      </c>
      <c r="Q114" s="95">
        <v>30</v>
      </c>
      <c r="R114" s="48">
        <v>5</v>
      </c>
      <c r="S114" s="142">
        <v>5.4099999999999966</v>
      </c>
      <c r="T114" s="134">
        <v>250</v>
      </c>
      <c r="U114" s="93">
        <f t="shared" si="17"/>
        <v>0.13524999999999993</v>
      </c>
      <c r="V114" s="141"/>
      <c r="W114" s="135">
        <f t="shared" si="18"/>
        <v>74.290812275764623</v>
      </c>
      <c r="X114" s="140"/>
      <c r="Y114" s="76"/>
      <c r="Z114" s="50">
        <f t="shared" si="29"/>
        <v>33.034632150660073</v>
      </c>
      <c r="AA114" s="77"/>
      <c r="AB114" s="50">
        <v>420.61</v>
      </c>
      <c r="AC114" s="50">
        <v>444.84</v>
      </c>
      <c r="AD114" s="56">
        <f>AB114/AB111*100</f>
        <v>94.519101123595505</v>
      </c>
      <c r="AE114" s="56">
        <f>AC114/AC111*100</f>
        <v>99.964044943820213</v>
      </c>
      <c r="AF114" s="64"/>
      <c r="AG114" s="52"/>
      <c r="AH114" s="50">
        <f t="shared" si="30"/>
        <v>50.976267795311379</v>
      </c>
      <c r="AI114" s="53"/>
      <c r="AJ114" s="45">
        <v>649.04999999999995</v>
      </c>
      <c r="AK114" s="50">
        <v>686.45</v>
      </c>
      <c r="AL114" s="56">
        <f>AJ114/AJ111*100</f>
        <v>95.44852941176471</v>
      </c>
      <c r="AM114" s="56">
        <f>AK114/AK111*100</f>
        <v>100.94852941176471</v>
      </c>
      <c r="AN114" s="52"/>
      <c r="AO114" s="137" t="s">
        <v>435</v>
      </c>
      <c r="AT114" s="4"/>
    </row>
    <row r="115" spans="1:46" s="1" customFormat="1" x14ac:dyDescent="0.25">
      <c r="A115" s="30">
        <v>114</v>
      </c>
      <c r="B115" s="110" t="s">
        <v>1583</v>
      </c>
      <c r="C115" s="30"/>
      <c r="D115" s="48" t="s">
        <v>318</v>
      </c>
      <c r="E115" s="48" t="s">
        <v>148</v>
      </c>
      <c r="F115" s="48" t="s">
        <v>139</v>
      </c>
      <c r="G115" s="48" t="s">
        <v>6</v>
      </c>
      <c r="H115" s="48" t="s">
        <v>1069</v>
      </c>
      <c r="I115" s="48" t="s">
        <v>430</v>
      </c>
      <c r="J115" s="48">
        <v>10</v>
      </c>
      <c r="K115" s="48">
        <v>150</v>
      </c>
      <c r="L115" s="60">
        <f t="shared" si="31"/>
        <v>3.3333333333333333E-2</v>
      </c>
      <c r="M115" s="105" t="s">
        <v>431</v>
      </c>
      <c r="N115" s="105" t="s">
        <v>1252</v>
      </c>
      <c r="O115" s="105" t="s">
        <v>432</v>
      </c>
      <c r="P115" s="81">
        <f t="shared" si="32"/>
        <v>132.13237300878552</v>
      </c>
      <c r="Q115" s="95">
        <v>40</v>
      </c>
      <c r="R115" s="48">
        <v>5</v>
      </c>
      <c r="S115" s="142">
        <v>6.5499999999999972</v>
      </c>
      <c r="T115" s="134">
        <v>250</v>
      </c>
      <c r="U115" s="93">
        <f t="shared" si="17"/>
        <v>0.16374999999999995</v>
      </c>
      <c r="V115" s="141"/>
      <c r="W115" s="135">
        <f t="shared" si="18"/>
        <v>73.39545836949155</v>
      </c>
      <c r="X115" s="140"/>
      <c r="Y115" s="76"/>
      <c r="Z115" s="50">
        <f t="shared" si="29"/>
        <v>32.016756130896979</v>
      </c>
      <c r="AA115" s="77"/>
      <c r="AB115" s="50">
        <v>407.65</v>
      </c>
      <c r="AC115" s="50">
        <v>436.29</v>
      </c>
      <c r="AD115" s="56">
        <f>AB115/AB111*100</f>
        <v>91.606741573033702</v>
      </c>
      <c r="AE115" s="56">
        <f>AC115/AC111*100</f>
        <v>98.042696629213495</v>
      </c>
      <c r="AF115" s="64"/>
      <c r="AG115" s="52"/>
      <c r="AH115" s="50">
        <f t="shared" si="30"/>
        <v>48.483414024687875</v>
      </c>
      <c r="AI115" s="53"/>
      <c r="AJ115" s="50">
        <v>617.30999999999995</v>
      </c>
      <c r="AK115" s="50">
        <v>617.30999999999995</v>
      </c>
      <c r="AL115" s="56">
        <f>AJ115/AJ111*100</f>
        <v>90.780882352941177</v>
      </c>
      <c r="AM115" s="56">
        <f>AK115/AK111*100</f>
        <v>90.780882352941177</v>
      </c>
      <c r="AN115" s="52"/>
      <c r="AO115" s="137" t="s">
        <v>435</v>
      </c>
      <c r="AT115" s="4"/>
    </row>
    <row r="116" spans="1:46" s="1" customFormat="1" x14ac:dyDescent="0.25">
      <c r="A116" s="30">
        <v>115</v>
      </c>
      <c r="B116" s="110" t="s">
        <v>1584</v>
      </c>
      <c r="C116" s="30"/>
      <c r="D116" s="48" t="s">
        <v>318</v>
      </c>
      <c r="E116" s="48" t="s">
        <v>148</v>
      </c>
      <c r="F116" s="48" t="s">
        <v>139</v>
      </c>
      <c r="G116" s="48" t="s">
        <v>6</v>
      </c>
      <c r="H116" s="48" t="s">
        <v>1069</v>
      </c>
      <c r="I116" s="48" t="s">
        <v>430</v>
      </c>
      <c r="J116" s="48">
        <v>10</v>
      </c>
      <c r="K116" s="48">
        <v>150</v>
      </c>
      <c r="L116" s="60">
        <f t="shared" si="31"/>
        <v>3.3333333333333333E-2</v>
      </c>
      <c r="M116" s="105" t="s">
        <v>431</v>
      </c>
      <c r="N116" s="105" t="s">
        <v>1252</v>
      </c>
      <c r="O116" s="105" t="s">
        <v>432</v>
      </c>
      <c r="P116" s="81">
        <f t="shared" si="32"/>
        <v>143.12806307966244</v>
      </c>
      <c r="Q116" s="95">
        <v>60</v>
      </c>
      <c r="R116" s="48">
        <v>5</v>
      </c>
      <c r="S116" s="142">
        <v>10.530000000000001</v>
      </c>
      <c r="T116" s="134">
        <v>250</v>
      </c>
      <c r="U116" s="93">
        <f t="shared" si="17"/>
        <v>0.26324999999999998</v>
      </c>
      <c r="V116" s="141"/>
      <c r="W116" s="135">
        <f t="shared" si="18"/>
        <v>70.269573679169682</v>
      </c>
      <c r="X116" s="140"/>
      <c r="Y116" s="76"/>
      <c r="Z116" s="50">
        <f t="shared" si="29"/>
        <v>31.485826972440304</v>
      </c>
      <c r="AA116" s="77"/>
      <c r="AB116" s="50">
        <v>400.89</v>
      </c>
      <c r="AC116" s="50">
        <v>446.34</v>
      </c>
      <c r="AD116" s="56">
        <f>AB116/AB111*100</f>
        <v>90.087640449438197</v>
      </c>
      <c r="AE116" s="56">
        <f>AC116/AC111*100</f>
        <v>100.3011235955056</v>
      </c>
      <c r="AF116" s="64"/>
      <c r="AG116" s="52"/>
      <c r="AH116" s="50">
        <f t="shared" si="30"/>
        <v>46.355770400044193</v>
      </c>
      <c r="AI116" s="53"/>
      <c r="AJ116" s="45">
        <v>590.22</v>
      </c>
      <c r="AK116" s="45">
        <v>657.95</v>
      </c>
      <c r="AL116" s="56">
        <f>AJ116/AJ111*100</f>
        <v>86.797058823529412</v>
      </c>
      <c r="AM116" s="56">
        <f>AK116/AK111*100</f>
        <v>96.757352941176478</v>
      </c>
      <c r="AN116" s="52"/>
      <c r="AO116" s="137" t="s">
        <v>435</v>
      </c>
      <c r="AT116" s="4"/>
    </row>
    <row r="117" spans="1:46" s="1" customFormat="1" ht="30" x14ac:dyDescent="0.25">
      <c r="A117" s="30">
        <v>116</v>
      </c>
      <c r="B117" s="110" t="s">
        <v>1253</v>
      </c>
      <c r="C117" s="30" t="s">
        <v>433</v>
      </c>
      <c r="D117" s="48" t="s">
        <v>135</v>
      </c>
      <c r="E117" s="48" t="s">
        <v>147</v>
      </c>
      <c r="F117" s="48" t="s">
        <v>139</v>
      </c>
      <c r="G117" s="48" t="s">
        <v>6</v>
      </c>
      <c r="H117" s="48" t="s">
        <v>1069</v>
      </c>
      <c r="I117" s="48" t="s">
        <v>430</v>
      </c>
      <c r="J117" s="48">
        <v>10</v>
      </c>
      <c r="K117" s="48">
        <v>150</v>
      </c>
      <c r="L117" s="60">
        <f t="shared" si="31"/>
        <v>3.3333333333333333E-2</v>
      </c>
      <c r="M117" s="105" t="s">
        <v>141</v>
      </c>
      <c r="N117" s="105" t="s">
        <v>1251</v>
      </c>
      <c r="O117" s="105" t="s">
        <v>432</v>
      </c>
      <c r="P117" s="81">
        <f t="shared" si="32"/>
        <v>0.81832971274733035</v>
      </c>
      <c r="Q117" s="113">
        <f>40*365+10</f>
        <v>14610</v>
      </c>
      <c r="R117" s="48">
        <v>5</v>
      </c>
      <c r="S117" s="81">
        <v>14.5</v>
      </c>
      <c r="T117" s="134">
        <v>250</v>
      </c>
      <c r="U117" s="93">
        <f t="shared" si="17"/>
        <v>0.36249999999999999</v>
      </c>
      <c r="V117" s="141"/>
      <c r="W117" s="135">
        <f t="shared" si="18"/>
        <v>67.151542970481827</v>
      </c>
      <c r="X117" s="140"/>
      <c r="Y117" s="76"/>
      <c r="Z117" s="50">
        <f t="shared" si="29"/>
        <v>32.499776001386408</v>
      </c>
      <c r="AA117" s="77"/>
      <c r="AB117" s="47">
        <v>413.8</v>
      </c>
      <c r="AC117" s="50">
        <f t="shared" ref="AC117:AC160" si="33">Z117/(W117*10^-3)</f>
        <v>483.97660818713445</v>
      </c>
      <c r="AD117" s="56">
        <f>AB117/AB111*100</f>
        <v>92.988764044943821</v>
      </c>
      <c r="AE117" s="56">
        <f>AC117/AC111*100</f>
        <v>108.75878835665942</v>
      </c>
      <c r="AF117" s="64"/>
      <c r="AG117" s="52"/>
      <c r="AH117" s="50">
        <f t="shared" si="30"/>
        <v>42.411500823462205</v>
      </c>
      <c r="AI117" s="53"/>
      <c r="AJ117" s="45">
        <v>540</v>
      </c>
      <c r="AK117" s="50">
        <f t="shared" ref="AK117:AK139" si="34">AH117/(W117*10^-3)</f>
        <v>631.57894736842104</v>
      </c>
      <c r="AL117" s="56">
        <f>AJ117/AJ111*100</f>
        <v>79.411764705882348</v>
      </c>
      <c r="AM117" s="56">
        <f>AK117/AK111*100</f>
        <v>92.879256965944265</v>
      </c>
      <c r="AN117" s="52"/>
      <c r="AO117" s="137" t="s">
        <v>435</v>
      </c>
      <c r="AT117" s="4"/>
    </row>
    <row r="118" spans="1:46" s="1" customFormat="1" ht="30" x14ac:dyDescent="0.25">
      <c r="A118" s="30">
        <v>117</v>
      </c>
      <c r="B118" s="110" t="s">
        <v>1254</v>
      </c>
      <c r="C118" s="30" t="s">
        <v>433</v>
      </c>
      <c r="D118" s="48" t="s">
        <v>135</v>
      </c>
      <c r="E118" s="48" t="s">
        <v>147</v>
      </c>
      <c r="F118" s="48" t="s">
        <v>139</v>
      </c>
      <c r="G118" s="48" t="s">
        <v>6</v>
      </c>
      <c r="H118" s="48" t="s">
        <v>1069</v>
      </c>
      <c r="I118" s="48" t="s">
        <v>430</v>
      </c>
      <c r="J118" s="48">
        <v>10</v>
      </c>
      <c r="K118" s="48">
        <v>150</v>
      </c>
      <c r="L118" s="60">
        <f t="shared" si="31"/>
        <v>3.3333333333333333E-2</v>
      </c>
      <c r="M118" s="105" t="s">
        <v>141</v>
      </c>
      <c r="N118" s="105" t="s">
        <v>1251</v>
      </c>
      <c r="O118" s="105" t="s">
        <v>432</v>
      </c>
      <c r="P118" s="81">
        <f t="shared" si="32"/>
        <v>0.48154728041103734</v>
      </c>
      <c r="Q118" s="113">
        <f t="shared" ref="Q118:Q123" si="35">40*365+10</f>
        <v>14610</v>
      </c>
      <c r="R118" s="48">
        <v>5</v>
      </c>
      <c r="S118" s="81">
        <v>8.67</v>
      </c>
      <c r="T118" s="134">
        <v>250</v>
      </c>
      <c r="U118" s="93">
        <f t="shared" si="17"/>
        <v>0.21675</v>
      </c>
      <c r="V118" s="141"/>
      <c r="W118" s="135">
        <f t="shared" si="18"/>
        <v>71.730414263088946</v>
      </c>
      <c r="X118" s="140"/>
      <c r="Y118" s="76"/>
      <c r="Z118" s="50">
        <f t="shared" si="29"/>
        <v>38.57090380444869</v>
      </c>
      <c r="AA118" s="77"/>
      <c r="AB118" s="47">
        <v>491.1</v>
      </c>
      <c r="AC118" s="50">
        <f t="shared" si="33"/>
        <v>537.72035475747305</v>
      </c>
      <c r="AD118" s="56">
        <f>AB118/AB111*100</f>
        <v>110.35955056179776</v>
      </c>
      <c r="AE118" s="56">
        <f>AC118/AC111*100</f>
        <v>120.83603477696023</v>
      </c>
      <c r="AF118" s="64"/>
      <c r="AG118" s="52"/>
      <c r="AH118" s="50">
        <f t="shared" si="30"/>
        <v>49.099951582954873</v>
      </c>
      <c r="AI118" s="53"/>
      <c r="AJ118" s="45">
        <v>625.16</v>
      </c>
      <c r="AK118" s="50">
        <f t="shared" si="34"/>
        <v>684.50673382240223</v>
      </c>
      <c r="AL118" s="56">
        <f>AJ118/AJ111*100</f>
        <v>91.935294117647061</v>
      </c>
      <c r="AM118" s="56">
        <f>AK118/AK111*100</f>
        <v>100.66275497388268</v>
      </c>
      <c r="AN118" s="52"/>
      <c r="AO118" s="137" t="s">
        <v>435</v>
      </c>
      <c r="AT118" s="4"/>
    </row>
    <row r="119" spans="1:46" s="1" customFormat="1" ht="30" x14ac:dyDescent="0.25">
      <c r="A119" s="30">
        <v>118</v>
      </c>
      <c r="B119" s="110" t="s">
        <v>1255</v>
      </c>
      <c r="C119" s="30" t="s">
        <v>433</v>
      </c>
      <c r="D119" s="48" t="s">
        <v>135</v>
      </c>
      <c r="E119" s="48" t="s">
        <v>147</v>
      </c>
      <c r="F119" s="48" t="s">
        <v>139</v>
      </c>
      <c r="G119" s="48" t="s">
        <v>6</v>
      </c>
      <c r="H119" s="48" t="s">
        <v>1069</v>
      </c>
      <c r="I119" s="48" t="s">
        <v>430</v>
      </c>
      <c r="J119" s="48">
        <v>10</v>
      </c>
      <c r="K119" s="48">
        <v>150</v>
      </c>
      <c r="L119" s="60">
        <f t="shared" si="31"/>
        <v>3.3333333333333333E-2</v>
      </c>
      <c r="M119" s="105" t="s">
        <v>141</v>
      </c>
      <c r="N119" s="105" t="s">
        <v>1251</v>
      </c>
      <c r="O119" s="105" t="s">
        <v>432</v>
      </c>
      <c r="P119" s="81">
        <f t="shared" si="32"/>
        <v>0.90682302973614526</v>
      </c>
      <c r="Q119" s="113">
        <f t="shared" si="35"/>
        <v>14610</v>
      </c>
      <c r="R119" s="48">
        <v>5</v>
      </c>
      <c r="S119" s="81">
        <v>16</v>
      </c>
      <c r="T119" s="134">
        <v>250</v>
      </c>
      <c r="U119" s="93">
        <f t="shared" si="17"/>
        <v>0.4</v>
      </c>
      <c r="V119" s="141"/>
      <c r="W119" s="135">
        <f t="shared" si="18"/>
        <v>65.973445725385659</v>
      </c>
      <c r="X119" s="140"/>
      <c r="Y119" s="76"/>
      <c r="Z119" s="50">
        <f t="shared" si="29"/>
        <v>37.640992378986105</v>
      </c>
      <c r="AA119" s="77"/>
      <c r="AB119" s="47">
        <v>479.26</v>
      </c>
      <c r="AC119" s="50">
        <f t="shared" si="33"/>
        <v>570.54761904761904</v>
      </c>
      <c r="AD119" s="56">
        <f>AB119/AB111*100</f>
        <v>107.69887640449438</v>
      </c>
      <c r="AE119" s="56">
        <f>AC119/AC111*100</f>
        <v>128.21294810058853</v>
      </c>
      <c r="AF119" s="64"/>
      <c r="AG119" s="52"/>
      <c r="AH119" s="50">
        <f t="shared" si="30"/>
        <v>44.90435459408571</v>
      </c>
      <c r="AI119" s="53"/>
      <c r="AJ119" s="45">
        <v>571.74</v>
      </c>
      <c r="AK119" s="50">
        <f t="shared" si="34"/>
        <v>680.64285714285711</v>
      </c>
      <c r="AL119" s="56">
        <f>AJ119/AJ111*100</f>
        <v>84.079411764705881</v>
      </c>
      <c r="AM119" s="56">
        <f>AK119/AK111*100</f>
        <v>100.09453781512605</v>
      </c>
      <c r="AN119" s="52"/>
      <c r="AO119" s="137" t="s">
        <v>435</v>
      </c>
      <c r="AT119" s="4"/>
    </row>
    <row r="120" spans="1:46" s="1" customFormat="1" ht="30" x14ac:dyDescent="0.25">
      <c r="A120" s="30">
        <v>119</v>
      </c>
      <c r="B120" s="110" t="s">
        <v>1256</v>
      </c>
      <c r="C120" s="30" t="s">
        <v>433</v>
      </c>
      <c r="D120" s="48" t="s">
        <v>135</v>
      </c>
      <c r="E120" s="48" t="s">
        <v>147</v>
      </c>
      <c r="F120" s="48" t="s">
        <v>139</v>
      </c>
      <c r="G120" s="48" t="s">
        <v>6</v>
      </c>
      <c r="H120" s="48" t="s">
        <v>1069</v>
      </c>
      <c r="I120" s="48" t="s">
        <v>430</v>
      </c>
      <c r="J120" s="48">
        <v>10</v>
      </c>
      <c r="K120" s="48">
        <v>150</v>
      </c>
      <c r="L120" s="60">
        <f t="shared" si="31"/>
        <v>3.3333333333333333E-2</v>
      </c>
      <c r="M120" s="105" t="s">
        <v>141</v>
      </c>
      <c r="N120" s="105" t="s">
        <v>1251</v>
      </c>
      <c r="O120" s="105" t="s">
        <v>432</v>
      </c>
      <c r="P120" s="81">
        <f t="shared" si="32"/>
        <v>0.66676067959665541</v>
      </c>
      <c r="Q120" s="113">
        <f t="shared" si="35"/>
        <v>14610</v>
      </c>
      <c r="R120" s="48">
        <v>5</v>
      </c>
      <c r="S120" s="81">
        <v>11.9</v>
      </c>
      <c r="T120" s="134">
        <v>250</v>
      </c>
      <c r="U120" s="93">
        <f t="shared" si="17"/>
        <v>0.29750000000000004</v>
      </c>
      <c r="V120" s="141"/>
      <c r="W120" s="135">
        <f t="shared" si="18"/>
        <v>69.193578195315183</v>
      </c>
      <c r="X120" s="140"/>
      <c r="Y120" s="76"/>
      <c r="Z120" s="50">
        <f t="shared" si="29"/>
        <v>36.627828748203399</v>
      </c>
      <c r="AA120" s="77"/>
      <c r="AB120" s="47">
        <v>466.36</v>
      </c>
      <c r="AC120" s="50">
        <f t="shared" si="33"/>
        <v>529.35300794551654</v>
      </c>
      <c r="AD120" s="56">
        <f>AB120/AB111*100</f>
        <v>104.80000000000001</v>
      </c>
      <c r="AE120" s="56">
        <f>AC120/AC111*100</f>
        <v>118.95573212258799</v>
      </c>
      <c r="AF120" s="64"/>
      <c r="AG120" s="52"/>
      <c r="AH120" s="50">
        <f t="shared" si="30"/>
        <v>46.311002704730534</v>
      </c>
      <c r="AI120" s="53"/>
      <c r="AJ120" s="45">
        <v>589.65</v>
      </c>
      <c r="AK120" s="50">
        <f t="shared" si="34"/>
        <v>669.29625425652671</v>
      </c>
      <c r="AL120" s="56">
        <f>AJ120/AJ111*100</f>
        <v>86.713235294117638</v>
      </c>
      <c r="AM120" s="56">
        <f>AK120/AK111*100</f>
        <v>98.425919743606869</v>
      </c>
      <c r="AN120" s="52"/>
      <c r="AO120" s="137" t="s">
        <v>435</v>
      </c>
      <c r="AT120" s="4"/>
    </row>
    <row r="121" spans="1:46" s="1" customFormat="1" ht="30" x14ac:dyDescent="0.25">
      <c r="A121" s="30">
        <v>120</v>
      </c>
      <c r="B121" s="110" t="s">
        <v>1257</v>
      </c>
      <c r="C121" s="30" t="s">
        <v>433</v>
      </c>
      <c r="D121" s="48" t="s">
        <v>135</v>
      </c>
      <c r="E121" s="48" t="s">
        <v>147</v>
      </c>
      <c r="F121" s="48" t="s">
        <v>139</v>
      </c>
      <c r="G121" s="48" t="s">
        <v>6</v>
      </c>
      <c r="H121" s="48" t="s">
        <v>1069</v>
      </c>
      <c r="I121" s="48" t="s">
        <v>430</v>
      </c>
      <c r="J121" s="48">
        <v>10</v>
      </c>
      <c r="K121" s="48">
        <v>150</v>
      </c>
      <c r="L121" s="60">
        <f t="shared" si="31"/>
        <v>3.3333333333333333E-2</v>
      </c>
      <c r="M121" s="105" t="s">
        <v>141</v>
      </c>
      <c r="N121" s="105" t="s">
        <v>1251</v>
      </c>
      <c r="O121" s="105" t="s">
        <v>432</v>
      </c>
      <c r="P121" s="81">
        <f t="shared" si="32"/>
        <v>0.87487510615124453</v>
      </c>
      <c r="Q121" s="113">
        <f t="shared" si="35"/>
        <v>14610</v>
      </c>
      <c r="R121" s="48">
        <v>5</v>
      </c>
      <c r="S121" s="81">
        <v>15.46</v>
      </c>
      <c r="T121" s="134">
        <v>250</v>
      </c>
      <c r="U121" s="93">
        <f t="shared" si="17"/>
        <v>0.38650000000000007</v>
      </c>
      <c r="V121" s="141"/>
      <c r="W121" s="135">
        <f t="shared" si="18"/>
        <v>66.397560733620296</v>
      </c>
      <c r="X121" s="140"/>
      <c r="Y121" s="76"/>
      <c r="Z121" s="50">
        <f t="shared" si="29"/>
        <v>34.009311271436303</v>
      </c>
      <c r="AA121" s="77"/>
      <c r="AB121" s="47">
        <v>433.02</v>
      </c>
      <c r="AC121" s="50">
        <f t="shared" si="33"/>
        <v>512.20723917672092</v>
      </c>
      <c r="AD121" s="56">
        <f>AB121/AB111*100</f>
        <v>97.307865168539323</v>
      </c>
      <c r="AE121" s="56">
        <f>AC121/AC111*100</f>
        <v>115.10275037679121</v>
      </c>
      <c r="AF121" s="64"/>
      <c r="AG121" s="52"/>
      <c r="AH121" s="50">
        <f t="shared" si="30"/>
        <v>45.491832420306999</v>
      </c>
      <c r="AI121" s="53"/>
      <c r="AJ121" s="45">
        <v>579.22</v>
      </c>
      <c r="AK121" s="50">
        <f t="shared" si="34"/>
        <v>685.14312751360285</v>
      </c>
      <c r="AL121" s="56">
        <f>AJ121/AJ111*100</f>
        <v>85.179411764705875</v>
      </c>
      <c r="AM121" s="56">
        <f>AK121/AK111*100</f>
        <v>100.75634228141219</v>
      </c>
      <c r="AN121" s="52"/>
      <c r="AO121" s="137" t="s">
        <v>435</v>
      </c>
      <c r="AT121" s="4"/>
    </row>
    <row r="122" spans="1:46" s="1" customFormat="1" ht="30" x14ac:dyDescent="0.25">
      <c r="A122" s="30">
        <v>121</v>
      </c>
      <c r="B122" s="110" t="s">
        <v>1258</v>
      </c>
      <c r="C122" s="30" t="s">
        <v>433</v>
      </c>
      <c r="D122" s="48" t="s">
        <v>135</v>
      </c>
      <c r="E122" s="48" t="s">
        <v>147</v>
      </c>
      <c r="F122" s="48" t="s">
        <v>139</v>
      </c>
      <c r="G122" s="48" t="s">
        <v>6</v>
      </c>
      <c r="H122" s="48" t="s">
        <v>1069</v>
      </c>
      <c r="I122" s="48" t="s">
        <v>430</v>
      </c>
      <c r="J122" s="48">
        <v>10</v>
      </c>
      <c r="K122" s="48">
        <v>150</v>
      </c>
      <c r="L122" s="60">
        <f t="shared" si="31"/>
        <v>3.3333333333333333E-2</v>
      </c>
      <c r="M122" s="105" t="s">
        <v>141</v>
      </c>
      <c r="N122" s="105" t="s">
        <v>1251</v>
      </c>
      <c r="O122" s="105" t="s">
        <v>432</v>
      </c>
      <c r="P122" s="81">
        <f t="shared" si="32"/>
        <v>0.77145059831524287</v>
      </c>
      <c r="Q122" s="113">
        <f t="shared" si="35"/>
        <v>14610</v>
      </c>
      <c r="R122" s="48">
        <v>5</v>
      </c>
      <c r="S122" s="81">
        <v>13.7</v>
      </c>
      <c r="T122" s="134">
        <v>250</v>
      </c>
      <c r="U122" s="93">
        <f t="shared" si="17"/>
        <v>0.34249999999999997</v>
      </c>
      <c r="V122" s="141"/>
      <c r="W122" s="135">
        <f t="shared" si="18"/>
        <v>67.77986150119979</v>
      </c>
      <c r="X122" s="140"/>
      <c r="Y122" s="76"/>
      <c r="Z122" s="50">
        <f t="shared" si="29"/>
        <v>34.345461685370417</v>
      </c>
      <c r="AA122" s="77"/>
      <c r="AB122" s="47">
        <v>437.3</v>
      </c>
      <c r="AC122" s="50">
        <f t="shared" si="33"/>
        <v>506.72074159907305</v>
      </c>
      <c r="AD122" s="56">
        <f>AB122/AB111*100</f>
        <v>98.269662921348328</v>
      </c>
      <c r="AE122" s="56">
        <f>AC122/AC111*100</f>
        <v>113.86982957282541</v>
      </c>
      <c r="AF122" s="64"/>
      <c r="AG122" s="52"/>
      <c r="AH122" s="50">
        <f t="shared" si="30"/>
        <v>54.860847111475159</v>
      </c>
      <c r="AI122" s="53"/>
      <c r="AJ122" s="45">
        <v>698.51</v>
      </c>
      <c r="AK122" s="50">
        <f t="shared" si="34"/>
        <v>809.3974507531866</v>
      </c>
      <c r="AL122" s="56">
        <f>AJ122/AJ111*100</f>
        <v>102.72205882352941</v>
      </c>
      <c r="AM122" s="56">
        <f>AK122/AK111*100</f>
        <v>119.02903687546862</v>
      </c>
      <c r="AN122" s="52"/>
      <c r="AO122" s="137" t="s">
        <v>435</v>
      </c>
      <c r="AT122" s="4"/>
    </row>
    <row r="123" spans="1:46" s="1" customFormat="1" ht="30" x14ac:dyDescent="0.25">
      <c r="A123" s="30">
        <v>122</v>
      </c>
      <c r="B123" s="110" t="s">
        <v>1259</v>
      </c>
      <c r="C123" s="30" t="s">
        <v>433</v>
      </c>
      <c r="D123" s="48" t="s">
        <v>135</v>
      </c>
      <c r="E123" s="48" t="s">
        <v>147</v>
      </c>
      <c r="F123" s="48" t="s">
        <v>139</v>
      </c>
      <c r="G123" s="48" t="s">
        <v>6</v>
      </c>
      <c r="H123" s="48" t="s">
        <v>1069</v>
      </c>
      <c r="I123" s="48" t="s">
        <v>430</v>
      </c>
      <c r="J123" s="48">
        <v>10</v>
      </c>
      <c r="K123" s="48">
        <v>150</v>
      </c>
      <c r="L123" s="60">
        <f t="shared" si="31"/>
        <v>3.3333333333333333E-2</v>
      </c>
      <c r="M123" s="105" t="s">
        <v>141</v>
      </c>
      <c r="N123" s="105" t="s">
        <v>1251</v>
      </c>
      <c r="O123" s="105" t="s">
        <v>432</v>
      </c>
      <c r="P123" s="81">
        <f t="shared" si="32"/>
        <v>0.49804110041378308</v>
      </c>
      <c r="Q123" s="113">
        <f t="shared" si="35"/>
        <v>14610</v>
      </c>
      <c r="R123" s="48">
        <v>5</v>
      </c>
      <c r="S123" s="81">
        <v>8.9600000000000009</v>
      </c>
      <c r="T123" s="134">
        <v>250</v>
      </c>
      <c r="U123" s="93">
        <f t="shared" si="17"/>
        <v>0.22400000000000003</v>
      </c>
      <c r="V123" s="141"/>
      <c r="W123" s="135">
        <f t="shared" si="18"/>
        <v>71.502648795703692</v>
      </c>
      <c r="X123" s="140"/>
      <c r="Y123" s="76"/>
      <c r="Z123" s="50">
        <f t="shared" si="29"/>
        <v>33.329156461934119</v>
      </c>
      <c r="AA123" s="77"/>
      <c r="AB123" s="47">
        <v>424.36</v>
      </c>
      <c r="AC123" s="50">
        <f t="shared" si="33"/>
        <v>466.12478031634447</v>
      </c>
      <c r="AD123" s="56">
        <f>AB123/AB111*100</f>
        <v>95.361797752808997</v>
      </c>
      <c r="AE123" s="56">
        <f>AC123/AC111*100</f>
        <v>104.74714164412235</v>
      </c>
      <c r="AF123" s="64"/>
      <c r="AG123" s="52"/>
      <c r="AH123" s="50">
        <f t="shared" si="30"/>
        <v>53.222506542628082</v>
      </c>
      <c r="AI123" s="53"/>
      <c r="AJ123" s="45">
        <v>677.65</v>
      </c>
      <c r="AK123" s="50">
        <f t="shared" si="34"/>
        <v>744.34314586994719</v>
      </c>
      <c r="AL123" s="56">
        <f>AJ123/AJ111*100</f>
        <v>99.65441176470587</v>
      </c>
      <c r="AM123" s="56">
        <f>AK123/AK111*100</f>
        <v>109.46222733381576</v>
      </c>
      <c r="AN123" s="52"/>
      <c r="AO123" s="137" t="s">
        <v>435</v>
      </c>
      <c r="AT123" s="4"/>
    </row>
    <row r="124" spans="1:46" s="1" customFormat="1" ht="30" x14ac:dyDescent="0.25">
      <c r="A124" s="30">
        <v>123</v>
      </c>
      <c r="B124" s="110" t="s">
        <v>1260</v>
      </c>
      <c r="C124" s="30" t="s">
        <v>434</v>
      </c>
      <c r="D124" s="48" t="s">
        <v>135</v>
      </c>
      <c r="E124" s="48" t="s">
        <v>147</v>
      </c>
      <c r="F124" s="48" t="s">
        <v>139</v>
      </c>
      <c r="G124" s="48" t="s">
        <v>6</v>
      </c>
      <c r="H124" s="48" t="s">
        <v>1069</v>
      </c>
      <c r="I124" s="48" t="s">
        <v>430</v>
      </c>
      <c r="J124" s="48">
        <v>10</v>
      </c>
      <c r="K124" s="48">
        <v>150</v>
      </c>
      <c r="L124" s="60">
        <f t="shared" si="31"/>
        <v>3.3333333333333333E-2</v>
      </c>
      <c r="M124" s="105" t="s">
        <v>141</v>
      </c>
      <c r="N124" s="105" t="s">
        <v>1251</v>
      </c>
      <c r="O124" s="105" t="s">
        <v>432</v>
      </c>
      <c r="P124" s="81">
        <f t="shared" si="32"/>
        <v>0.27120805660604869</v>
      </c>
      <c r="Q124" s="113">
        <f>30*365+7</f>
        <v>10957</v>
      </c>
      <c r="R124" s="48">
        <v>5</v>
      </c>
      <c r="S124" s="81">
        <v>3.71</v>
      </c>
      <c r="T124" s="134">
        <v>250</v>
      </c>
      <c r="U124" s="93">
        <f t="shared" si="17"/>
        <v>9.2749999999999999E-2</v>
      </c>
      <c r="V124" s="141"/>
      <c r="W124" s="135">
        <f t="shared" si="18"/>
        <v>75.625989153540303</v>
      </c>
      <c r="X124" s="140"/>
      <c r="Y124" s="76"/>
      <c r="Z124" s="50">
        <f t="shared" si="29"/>
        <v>37.384952577718536</v>
      </c>
      <c r="AA124" s="77"/>
      <c r="AB124" s="47">
        <v>476</v>
      </c>
      <c r="AC124" s="50">
        <f t="shared" si="33"/>
        <v>494.3400145394121</v>
      </c>
      <c r="AD124" s="56">
        <f>AB124/AB111*100</f>
        <v>106.96629213483146</v>
      </c>
      <c r="AE124" s="56">
        <f>AC124/AC111*100</f>
        <v>111.08764371672181</v>
      </c>
      <c r="AF124" s="64"/>
      <c r="AG124" s="52"/>
      <c r="AH124" s="50">
        <f t="shared" si="30"/>
        <v>58.449331320038105</v>
      </c>
      <c r="AI124" s="53"/>
      <c r="AJ124" s="45">
        <v>744.2</v>
      </c>
      <c r="AK124" s="50">
        <f t="shared" si="34"/>
        <v>772.87361096687084</v>
      </c>
      <c r="AL124" s="56">
        <f>AJ124/AJ111*100</f>
        <v>109.44117647058825</v>
      </c>
      <c r="AM124" s="56">
        <f>AK124/AK111*100</f>
        <v>113.65788396571629</v>
      </c>
      <c r="AN124" s="52"/>
      <c r="AO124" s="137" t="s">
        <v>435</v>
      </c>
      <c r="AT124" s="4"/>
    </row>
    <row r="125" spans="1:46" s="1" customFormat="1" ht="30" x14ac:dyDescent="0.25">
      <c r="A125" s="30">
        <v>124</v>
      </c>
      <c r="B125" s="110" t="s">
        <v>1261</v>
      </c>
      <c r="C125" s="30" t="s">
        <v>434</v>
      </c>
      <c r="D125" s="48" t="s">
        <v>135</v>
      </c>
      <c r="E125" s="48" t="s">
        <v>147</v>
      </c>
      <c r="F125" s="48" t="s">
        <v>139</v>
      </c>
      <c r="G125" s="48" t="s">
        <v>6</v>
      </c>
      <c r="H125" s="48" t="s">
        <v>1069</v>
      </c>
      <c r="I125" s="48" t="s">
        <v>430</v>
      </c>
      <c r="J125" s="48">
        <v>10</v>
      </c>
      <c r="K125" s="48">
        <v>150</v>
      </c>
      <c r="L125" s="60">
        <f t="shared" si="31"/>
        <v>3.3333333333333333E-2</v>
      </c>
      <c r="M125" s="105" t="s">
        <v>141</v>
      </c>
      <c r="N125" s="105" t="s">
        <v>1251</v>
      </c>
      <c r="O125" s="105" t="s">
        <v>432</v>
      </c>
      <c r="P125" s="81">
        <f t="shared" si="32"/>
        <v>0.41808985107398716</v>
      </c>
      <c r="Q125" s="113">
        <f t="shared" ref="Q125:Q139" si="36">30*365+7</f>
        <v>10957</v>
      </c>
      <c r="R125" s="48">
        <v>5</v>
      </c>
      <c r="S125" s="81">
        <v>5.69</v>
      </c>
      <c r="T125" s="134">
        <v>250</v>
      </c>
      <c r="U125" s="93">
        <f t="shared" si="17"/>
        <v>0.14225000000000002</v>
      </c>
      <c r="V125" s="141"/>
      <c r="W125" s="135">
        <f t="shared" si="18"/>
        <v>74.070900790013354</v>
      </c>
      <c r="X125" s="140"/>
      <c r="Y125" s="76"/>
      <c r="Z125" s="50">
        <f t="shared" si="29"/>
        <v>36.26968718569416</v>
      </c>
      <c r="AA125" s="77"/>
      <c r="AB125" s="47">
        <v>461.8</v>
      </c>
      <c r="AC125" s="50">
        <f t="shared" si="33"/>
        <v>489.66175379069023</v>
      </c>
      <c r="AD125" s="56">
        <f>AB125/AB111*100</f>
        <v>103.7752808988764</v>
      </c>
      <c r="AE125" s="56">
        <f>AC125/AC111*100</f>
        <v>110.03634916644725</v>
      </c>
      <c r="AF125" s="64"/>
      <c r="AG125" s="52"/>
      <c r="AH125" s="50">
        <f t="shared" si="30"/>
        <v>58.362937522064385</v>
      </c>
      <c r="AI125" s="53"/>
      <c r="AJ125" s="45">
        <v>743.1</v>
      </c>
      <c r="AK125" s="50">
        <f t="shared" si="34"/>
        <v>787.93341109108258</v>
      </c>
      <c r="AL125" s="56">
        <f>AJ125/AJ111*100</f>
        <v>109.27941176470588</v>
      </c>
      <c r="AM125" s="56">
        <f>AK125/AK111*100</f>
        <v>115.87256045457097</v>
      </c>
      <c r="AN125" s="52"/>
      <c r="AO125" s="137" t="s">
        <v>435</v>
      </c>
      <c r="AT125" s="4"/>
    </row>
    <row r="126" spans="1:46" s="1" customFormat="1" ht="30" x14ac:dyDescent="0.25">
      <c r="A126" s="30">
        <v>125</v>
      </c>
      <c r="B126" s="110" t="s">
        <v>1262</v>
      </c>
      <c r="C126" s="30" t="s">
        <v>434</v>
      </c>
      <c r="D126" s="48" t="s">
        <v>135</v>
      </c>
      <c r="E126" s="48" t="s">
        <v>147</v>
      </c>
      <c r="F126" s="48" t="s">
        <v>139</v>
      </c>
      <c r="G126" s="48" t="s">
        <v>6</v>
      </c>
      <c r="H126" s="48" t="s">
        <v>1069</v>
      </c>
      <c r="I126" s="48" t="s">
        <v>430</v>
      </c>
      <c r="J126" s="48">
        <v>10</v>
      </c>
      <c r="K126" s="48">
        <v>150</v>
      </c>
      <c r="L126" s="60">
        <f t="shared" si="31"/>
        <v>3.3333333333333333E-2</v>
      </c>
      <c r="M126" s="105" t="s">
        <v>141</v>
      </c>
      <c r="N126" s="105" t="s">
        <v>1251</v>
      </c>
      <c r="O126" s="105" t="s">
        <v>432</v>
      </c>
      <c r="P126" s="81">
        <f t="shared" si="32"/>
        <v>0.56350748224480085</v>
      </c>
      <c r="Q126" s="113">
        <f t="shared" si="36"/>
        <v>10957</v>
      </c>
      <c r="R126" s="48">
        <v>5</v>
      </c>
      <c r="S126" s="81">
        <v>7.63</v>
      </c>
      <c r="T126" s="134">
        <v>250</v>
      </c>
      <c r="U126" s="93">
        <f t="shared" si="17"/>
        <v>0.19074999999999998</v>
      </c>
      <c r="V126" s="141"/>
      <c r="W126" s="135">
        <f t="shared" si="18"/>
        <v>72.547228353022291</v>
      </c>
      <c r="X126" s="140"/>
      <c r="Y126" s="76"/>
      <c r="Z126" s="50">
        <f t="shared" si="29"/>
        <v>39.262054188238437</v>
      </c>
      <c r="AA126" s="77"/>
      <c r="AB126" s="47">
        <v>499.9</v>
      </c>
      <c r="AC126" s="50">
        <f t="shared" si="33"/>
        <v>541.19302803940673</v>
      </c>
      <c r="AD126" s="56">
        <f>AB126/AB111*100</f>
        <v>112.33707865168539</v>
      </c>
      <c r="AE126" s="56">
        <f>AC126/AC111*100</f>
        <v>121.61641079537229</v>
      </c>
      <c r="AF126" s="64"/>
      <c r="AG126" s="52"/>
      <c r="AH126" s="50">
        <f t="shared" si="30"/>
        <v>58.959840126246448</v>
      </c>
      <c r="AI126" s="53"/>
      <c r="AJ126" s="45">
        <v>750.7</v>
      </c>
      <c r="AK126" s="50">
        <f t="shared" si="34"/>
        <v>812.70975424921517</v>
      </c>
      <c r="AL126" s="56">
        <f>AJ126/AJ111*100</f>
        <v>110.39705882352942</v>
      </c>
      <c r="AM126" s="56">
        <f>AK126/AK111*100</f>
        <v>119.51614033076694</v>
      </c>
      <c r="AN126" s="52"/>
      <c r="AO126" s="137" t="s">
        <v>435</v>
      </c>
      <c r="AT126" s="4"/>
    </row>
    <row r="127" spans="1:46" s="1" customFormat="1" ht="30" x14ac:dyDescent="0.25">
      <c r="A127" s="30">
        <v>126</v>
      </c>
      <c r="B127" s="110" t="s">
        <v>1263</v>
      </c>
      <c r="C127" s="30" t="s">
        <v>434</v>
      </c>
      <c r="D127" s="48" t="s">
        <v>135</v>
      </c>
      <c r="E127" s="48" t="s">
        <v>147</v>
      </c>
      <c r="F127" s="48" t="s">
        <v>139</v>
      </c>
      <c r="G127" s="48" t="s">
        <v>6</v>
      </c>
      <c r="H127" s="48" t="s">
        <v>1069</v>
      </c>
      <c r="I127" s="48" t="s">
        <v>430</v>
      </c>
      <c r="J127" s="48">
        <v>10</v>
      </c>
      <c r="K127" s="48">
        <v>150</v>
      </c>
      <c r="L127" s="60">
        <f t="shared" si="31"/>
        <v>3.3333333333333333E-2</v>
      </c>
      <c r="M127" s="105" t="s">
        <v>141</v>
      </c>
      <c r="N127" s="105" t="s">
        <v>1251</v>
      </c>
      <c r="O127" s="105" t="s">
        <v>432</v>
      </c>
      <c r="P127" s="81">
        <f t="shared" si="32"/>
        <v>0.32370257108114037</v>
      </c>
      <c r="Q127" s="113">
        <f t="shared" si="36"/>
        <v>10957</v>
      </c>
      <c r="R127" s="48">
        <v>5</v>
      </c>
      <c r="S127" s="81">
        <v>4.42</v>
      </c>
      <c r="T127" s="134">
        <v>250</v>
      </c>
      <c r="U127" s="93">
        <f t="shared" si="17"/>
        <v>0.11049999999999999</v>
      </c>
      <c r="V127" s="141"/>
      <c r="W127" s="135">
        <f t="shared" si="18"/>
        <v>75.068356457528097</v>
      </c>
      <c r="X127" s="140"/>
      <c r="Y127" s="76"/>
      <c r="Z127" s="50">
        <f t="shared" si="29"/>
        <v>42.191589337710923</v>
      </c>
      <c r="AA127" s="77"/>
      <c r="AB127" s="47">
        <v>537.20000000000005</v>
      </c>
      <c r="AC127" s="50">
        <f t="shared" si="33"/>
        <v>562.04226825695753</v>
      </c>
      <c r="AD127" s="56">
        <f>AB127/AB111*100</f>
        <v>120.71910112359552</v>
      </c>
      <c r="AE127" s="56">
        <f>AC127/AC111*100</f>
        <v>126.30163331617024</v>
      </c>
      <c r="AF127" s="64"/>
      <c r="AG127" s="52"/>
      <c r="AH127" s="50">
        <f t="shared" si="30"/>
        <v>58.551433081279768</v>
      </c>
      <c r="AI127" s="53"/>
      <c r="AJ127" s="45">
        <v>745.5</v>
      </c>
      <c r="AK127" s="50">
        <f t="shared" si="34"/>
        <v>779.97489014438167</v>
      </c>
      <c r="AL127" s="56">
        <f>AJ127/AJ111*100</f>
        <v>109.63235294117648</v>
      </c>
      <c r="AM127" s="56">
        <f>AK127/AK111*100</f>
        <v>114.70218972711494</v>
      </c>
      <c r="AN127" s="52"/>
      <c r="AO127" s="137" t="s">
        <v>435</v>
      </c>
      <c r="AT127" s="4"/>
    </row>
    <row r="128" spans="1:46" s="1" customFormat="1" ht="30" x14ac:dyDescent="0.25">
      <c r="A128" s="30">
        <v>127</v>
      </c>
      <c r="B128" s="110" t="s">
        <v>1264</v>
      </c>
      <c r="C128" s="30" t="s">
        <v>434</v>
      </c>
      <c r="D128" s="48" t="s">
        <v>135</v>
      </c>
      <c r="E128" s="48" t="s">
        <v>147</v>
      </c>
      <c r="F128" s="48" t="s">
        <v>139</v>
      </c>
      <c r="G128" s="48" t="s">
        <v>6</v>
      </c>
      <c r="H128" s="48" t="s">
        <v>1069</v>
      </c>
      <c r="I128" s="48" t="s">
        <v>430</v>
      </c>
      <c r="J128" s="48">
        <v>10</v>
      </c>
      <c r="K128" s="48">
        <v>150</v>
      </c>
      <c r="L128" s="60">
        <f t="shared" si="31"/>
        <v>3.3333333333333333E-2</v>
      </c>
      <c r="M128" s="105" t="s">
        <v>141</v>
      </c>
      <c r="N128" s="105" t="s">
        <v>1251</v>
      </c>
      <c r="O128" s="105" t="s">
        <v>432</v>
      </c>
      <c r="P128" s="81">
        <f t="shared" si="32"/>
        <v>0.48836124800294572</v>
      </c>
      <c r="Q128" s="113">
        <f t="shared" si="36"/>
        <v>10957</v>
      </c>
      <c r="R128" s="48">
        <v>5</v>
      </c>
      <c r="S128" s="81">
        <v>6.63</v>
      </c>
      <c r="T128" s="134">
        <v>250</v>
      </c>
      <c r="U128" s="93">
        <f t="shared" si="17"/>
        <v>0.16575000000000001</v>
      </c>
      <c r="V128" s="141"/>
      <c r="W128" s="135">
        <f t="shared" si="18"/>
        <v>73.332626516419737</v>
      </c>
      <c r="X128" s="140"/>
      <c r="Y128" s="76"/>
      <c r="Z128" s="50">
        <f t="shared" si="29"/>
        <v>37.220018963405074</v>
      </c>
      <c r="AA128" s="77"/>
      <c r="AB128" s="47">
        <v>473.9</v>
      </c>
      <c r="AC128" s="50">
        <f t="shared" si="33"/>
        <v>507.55060511941741</v>
      </c>
      <c r="AD128" s="56">
        <f>AB128/AB111*100</f>
        <v>106.4943820224719</v>
      </c>
      <c r="AE128" s="56">
        <f>AC128/AC111*100</f>
        <v>114.05631575717246</v>
      </c>
      <c r="AF128" s="64"/>
      <c r="AG128" s="52"/>
      <c r="AH128" s="50">
        <f t="shared" si="30"/>
        <v>60.326432930558006</v>
      </c>
      <c r="AI128" s="53"/>
      <c r="AJ128" s="45">
        <v>768.1</v>
      </c>
      <c r="AK128" s="50">
        <f t="shared" si="34"/>
        <v>822.6411052800687</v>
      </c>
      <c r="AL128" s="56">
        <f>AJ128/AJ111*100</f>
        <v>112.95588235294119</v>
      </c>
      <c r="AM128" s="56">
        <f>AK128/AK111*100</f>
        <v>120.97663312942186</v>
      </c>
      <c r="AN128" s="52"/>
      <c r="AO128" s="137" t="s">
        <v>435</v>
      </c>
      <c r="AT128" s="4"/>
    </row>
    <row r="129" spans="1:46" s="1" customFormat="1" ht="30" x14ac:dyDescent="0.25">
      <c r="A129" s="30">
        <v>128</v>
      </c>
      <c r="B129" s="110" t="s">
        <v>1265</v>
      </c>
      <c r="C129" s="30" t="s">
        <v>434</v>
      </c>
      <c r="D129" s="48" t="s">
        <v>135</v>
      </c>
      <c r="E129" s="48" t="s">
        <v>147</v>
      </c>
      <c r="F129" s="48" t="s">
        <v>139</v>
      </c>
      <c r="G129" s="48" t="s">
        <v>6</v>
      </c>
      <c r="H129" s="48" t="s">
        <v>1069</v>
      </c>
      <c r="I129" s="48" t="s">
        <v>430</v>
      </c>
      <c r="J129" s="48">
        <v>10</v>
      </c>
      <c r="K129" s="48">
        <v>150</v>
      </c>
      <c r="L129" s="60">
        <f t="shared" si="31"/>
        <v>3.3333333333333333E-2</v>
      </c>
      <c r="M129" s="105" t="s">
        <v>141</v>
      </c>
      <c r="N129" s="105" t="s">
        <v>1251</v>
      </c>
      <c r="O129" s="105" t="s">
        <v>432</v>
      </c>
      <c r="P129" s="81">
        <f t="shared" si="32"/>
        <v>0.65801463974087049</v>
      </c>
      <c r="Q129" s="113">
        <f t="shared" si="36"/>
        <v>10957</v>
      </c>
      <c r="R129" s="48">
        <v>5</v>
      </c>
      <c r="S129" s="81">
        <v>8.8800000000000008</v>
      </c>
      <c r="T129" s="134">
        <v>250</v>
      </c>
      <c r="U129" s="93">
        <f t="shared" si="17"/>
        <v>0.222</v>
      </c>
      <c r="V129" s="141"/>
      <c r="W129" s="135">
        <f t="shared" si="18"/>
        <v>71.565480648775491</v>
      </c>
      <c r="X129" s="140"/>
      <c r="Y129" s="76"/>
      <c r="Z129" s="50">
        <f t="shared" si="29"/>
        <v>33.693581209750533</v>
      </c>
      <c r="AA129" s="77"/>
      <c r="AB129" s="47">
        <v>429</v>
      </c>
      <c r="AC129" s="50">
        <f t="shared" si="33"/>
        <v>470.80772607550483</v>
      </c>
      <c r="AD129" s="56">
        <f>AB129/AB111*100</f>
        <v>96.404494382022477</v>
      </c>
      <c r="AE129" s="56">
        <f>AC129/AC111*100</f>
        <v>105.79948900573142</v>
      </c>
      <c r="AF129" s="64"/>
      <c r="AG129" s="52"/>
      <c r="AH129" s="50">
        <f t="shared" si="30"/>
        <v>54.066809568280341</v>
      </c>
      <c r="AI129" s="53"/>
      <c r="AJ129" s="45">
        <v>688.4</v>
      </c>
      <c r="AK129" s="50">
        <f t="shared" si="34"/>
        <v>755.48726953467951</v>
      </c>
      <c r="AL129" s="56">
        <f>AJ129/AJ111*100</f>
        <v>101.23529411764704</v>
      </c>
      <c r="AM129" s="56">
        <f>AK129/AK111*100</f>
        <v>111.10106904921757</v>
      </c>
      <c r="AN129" s="52"/>
      <c r="AO129" s="137" t="s">
        <v>435</v>
      </c>
      <c r="AT129" s="4"/>
    </row>
    <row r="130" spans="1:46" s="1" customFormat="1" ht="30" x14ac:dyDescent="0.25">
      <c r="A130" s="30">
        <v>129</v>
      </c>
      <c r="B130" s="110" t="s">
        <v>1266</v>
      </c>
      <c r="C130" s="30" t="s">
        <v>434</v>
      </c>
      <c r="D130" s="48" t="s">
        <v>135</v>
      </c>
      <c r="E130" s="48" t="s">
        <v>147</v>
      </c>
      <c r="F130" s="48" t="s">
        <v>139</v>
      </c>
      <c r="G130" s="48" t="s">
        <v>6</v>
      </c>
      <c r="H130" s="48" t="s">
        <v>1069</v>
      </c>
      <c r="I130" s="48" t="s">
        <v>430</v>
      </c>
      <c r="J130" s="48">
        <v>10</v>
      </c>
      <c r="K130" s="48">
        <v>150</v>
      </c>
      <c r="L130" s="60">
        <f t="shared" si="31"/>
        <v>3.3333333333333333E-2</v>
      </c>
      <c r="M130" s="105" t="s">
        <v>141</v>
      </c>
      <c r="N130" s="105" t="s">
        <v>1251</v>
      </c>
      <c r="O130" s="105" t="s">
        <v>432</v>
      </c>
      <c r="P130" s="81">
        <f t="shared" si="32"/>
        <v>0.50110761532245274</v>
      </c>
      <c r="Q130" s="113">
        <f t="shared" si="36"/>
        <v>10957</v>
      </c>
      <c r="R130" s="48">
        <v>5</v>
      </c>
      <c r="S130" s="81">
        <v>6.8</v>
      </c>
      <c r="T130" s="134">
        <v>250</v>
      </c>
      <c r="U130" s="93">
        <f t="shared" ref="U130:U193" si="37">S130/100*J130/4</f>
        <v>0.17</v>
      </c>
      <c r="V130" s="141"/>
      <c r="W130" s="135">
        <f t="shared" ref="W130:W193" si="38">(J130-J130*(1-SQRT(1-S130*0.01)))^2*(PI()/4)</f>
        <v>73.199108828642167</v>
      </c>
      <c r="X130" s="140"/>
      <c r="Y130" s="76"/>
      <c r="Z130" s="50">
        <f t="shared" si="29"/>
        <v>33.693581209750533</v>
      </c>
      <c r="AA130" s="77"/>
      <c r="AB130" s="47">
        <v>429</v>
      </c>
      <c r="AC130" s="50">
        <f t="shared" si="33"/>
        <v>460.30042918454944</v>
      </c>
      <c r="AD130" s="56">
        <f>AB130/AB111*100</f>
        <v>96.404494382022477</v>
      </c>
      <c r="AE130" s="56">
        <f>AC130/AC111*100</f>
        <v>103.43829869315717</v>
      </c>
      <c r="AF130" s="64"/>
      <c r="AG130" s="52"/>
      <c r="AH130" s="50">
        <f t="shared" si="30"/>
        <v>54.082517531548291</v>
      </c>
      <c r="AI130" s="53"/>
      <c r="AJ130" s="45">
        <v>688.6</v>
      </c>
      <c r="AK130" s="50">
        <f t="shared" si="34"/>
        <v>738.8412017167384</v>
      </c>
      <c r="AL130" s="56">
        <f>AJ130/AJ111*100</f>
        <v>101.26470588235294</v>
      </c>
      <c r="AM130" s="56">
        <f>AK130/AK111*100</f>
        <v>108.65311789952034</v>
      </c>
      <c r="AN130" s="52"/>
      <c r="AO130" s="137" t="s">
        <v>435</v>
      </c>
      <c r="AT130" s="4"/>
    </row>
    <row r="131" spans="1:46" s="1" customFormat="1" ht="30" x14ac:dyDescent="0.25">
      <c r="A131" s="30">
        <v>130</v>
      </c>
      <c r="B131" s="110" t="s">
        <v>1267</v>
      </c>
      <c r="C131" s="30" t="s">
        <v>434</v>
      </c>
      <c r="D131" s="48" t="s">
        <v>135</v>
      </c>
      <c r="E131" s="48" t="s">
        <v>147</v>
      </c>
      <c r="F131" s="48" t="s">
        <v>139</v>
      </c>
      <c r="G131" s="48" t="s">
        <v>6</v>
      </c>
      <c r="H131" s="48" t="s">
        <v>1069</v>
      </c>
      <c r="I131" s="48" t="s">
        <v>430</v>
      </c>
      <c r="J131" s="48">
        <v>10</v>
      </c>
      <c r="K131" s="48">
        <v>150</v>
      </c>
      <c r="L131" s="60">
        <f t="shared" si="31"/>
        <v>3.3333333333333333E-2</v>
      </c>
      <c r="M131" s="105" t="s">
        <v>141</v>
      </c>
      <c r="N131" s="105" t="s">
        <v>1251</v>
      </c>
      <c r="O131" s="105" t="s">
        <v>432</v>
      </c>
      <c r="P131" s="81">
        <f t="shared" si="32"/>
        <v>0.35262056506371237</v>
      </c>
      <c r="Q131" s="113">
        <f t="shared" si="36"/>
        <v>10957</v>
      </c>
      <c r="R131" s="48">
        <v>5</v>
      </c>
      <c r="S131" s="81">
        <v>4.8099999999999996</v>
      </c>
      <c r="T131" s="134">
        <v>250</v>
      </c>
      <c r="U131" s="93">
        <f t="shared" si="37"/>
        <v>0.12025</v>
      </c>
      <c r="V131" s="141"/>
      <c r="W131" s="135">
        <f t="shared" si="38"/>
        <v>74.762051173803115</v>
      </c>
      <c r="X131" s="140"/>
      <c r="Y131" s="76"/>
      <c r="Z131" s="50">
        <f t="shared" si="29"/>
        <v>44.445682066661597</v>
      </c>
      <c r="AA131" s="77"/>
      <c r="AB131" s="47">
        <v>565.9</v>
      </c>
      <c r="AC131" s="50">
        <f t="shared" si="33"/>
        <v>594.49522008614338</v>
      </c>
      <c r="AD131" s="56">
        <f>AB131/AB111*100</f>
        <v>127.16853932584269</v>
      </c>
      <c r="AE131" s="56">
        <f>AC131/AC111*100</f>
        <v>133.59443148003223</v>
      </c>
      <c r="AF131" s="64"/>
      <c r="AG131" s="52"/>
      <c r="AH131" s="50">
        <f t="shared" si="30"/>
        <v>64.803202461923462</v>
      </c>
      <c r="AI131" s="53"/>
      <c r="AJ131" s="45">
        <v>825.1</v>
      </c>
      <c r="AK131" s="50">
        <f t="shared" si="34"/>
        <v>866.79273032881588</v>
      </c>
      <c r="AL131" s="56">
        <f>AJ131/AJ111*100</f>
        <v>121.33823529411765</v>
      </c>
      <c r="AM131" s="56">
        <f>AK131/AK111*100</f>
        <v>127.46951916600233</v>
      </c>
      <c r="AN131" s="52"/>
      <c r="AO131" s="137" t="s">
        <v>435</v>
      </c>
      <c r="AT131" s="4"/>
    </row>
    <row r="132" spans="1:46" s="1" customFormat="1" ht="30" x14ac:dyDescent="0.25">
      <c r="A132" s="30">
        <v>131</v>
      </c>
      <c r="B132" s="110" t="s">
        <v>1268</v>
      </c>
      <c r="C132" s="30" t="s">
        <v>434</v>
      </c>
      <c r="D132" s="48" t="s">
        <v>135</v>
      </c>
      <c r="E132" s="48" t="s">
        <v>147</v>
      </c>
      <c r="F132" s="48" t="s">
        <v>139</v>
      </c>
      <c r="G132" s="48" t="s">
        <v>6</v>
      </c>
      <c r="H132" s="48" t="s">
        <v>1069</v>
      </c>
      <c r="I132" s="48" t="s">
        <v>430</v>
      </c>
      <c r="J132" s="48">
        <v>10</v>
      </c>
      <c r="K132" s="48">
        <v>150</v>
      </c>
      <c r="L132" s="60">
        <f t="shared" si="31"/>
        <v>3.3333333333333333E-2</v>
      </c>
      <c r="M132" s="105" t="s">
        <v>141</v>
      </c>
      <c r="N132" s="105" t="s">
        <v>1251</v>
      </c>
      <c r="O132" s="105" t="s">
        <v>432</v>
      </c>
      <c r="P132" s="81">
        <f t="shared" si="32"/>
        <v>0.72722423312915707</v>
      </c>
      <c r="Q132" s="113">
        <f t="shared" si="36"/>
        <v>10957</v>
      </c>
      <c r="R132" s="48">
        <v>5</v>
      </c>
      <c r="S132" s="81">
        <v>9.7899999999999991</v>
      </c>
      <c r="T132" s="134">
        <v>250</v>
      </c>
      <c r="U132" s="93">
        <f t="shared" si="37"/>
        <v>0.24474999999999997</v>
      </c>
      <c r="V132" s="141"/>
      <c r="W132" s="135">
        <f t="shared" si="38"/>
        <v>70.850768320083816</v>
      </c>
      <c r="X132" s="140"/>
      <c r="Y132" s="76"/>
      <c r="Z132" s="50">
        <f t="shared" si="29"/>
        <v>41.751766366208351</v>
      </c>
      <c r="AA132" s="77"/>
      <c r="AB132" s="47">
        <v>531.6</v>
      </c>
      <c r="AC132" s="50">
        <f t="shared" si="33"/>
        <v>589.29165281010967</v>
      </c>
      <c r="AD132" s="56">
        <f>AB132/AB111*100</f>
        <v>119.46067415730337</v>
      </c>
      <c r="AE132" s="56">
        <f>AC132/AC111*100</f>
        <v>132.42509051912577</v>
      </c>
      <c r="AF132" s="64"/>
      <c r="AG132" s="52"/>
      <c r="AH132" s="50">
        <f t="shared" si="30"/>
        <v>64.371233472054868</v>
      </c>
      <c r="AI132" s="53"/>
      <c r="AJ132" s="45">
        <v>819.6</v>
      </c>
      <c r="AK132" s="50">
        <f t="shared" si="34"/>
        <v>908.54672430994344</v>
      </c>
      <c r="AL132" s="56">
        <f>AJ132/AJ111*100</f>
        <v>120.52941176470588</v>
      </c>
      <c r="AM132" s="56">
        <f>AK132/AK111*100</f>
        <v>133.60981239852109</v>
      </c>
      <c r="AN132" s="52"/>
      <c r="AO132" s="137" t="s">
        <v>435</v>
      </c>
      <c r="AT132" s="4"/>
    </row>
    <row r="133" spans="1:46" s="1" customFormat="1" ht="30" x14ac:dyDescent="0.25">
      <c r="A133" s="30">
        <v>132</v>
      </c>
      <c r="B133" s="110" t="s">
        <v>1269</v>
      </c>
      <c r="C133" s="30" t="s">
        <v>434</v>
      </c>
      <c r="D133" s="48" t="s">
        <v>135</v>
      </c>
      <c r="E133" s="48" t="s">
        <v>147</v>
      </c>
      <c r="F133" s="48" t="s">
        <v>139</v>
      </c>
      <c r="G133" s="48" t="s">
        <v>6</v>
      </c>
      <c r="H133" s="48" t="s">
        <v>1069</v>
      </c>
      <c r="I133" s="48" t="s">
        <v>430</v>
      </c>
      <c r="J133" s="48">
        <v>10</v>
      </c>
      <c r="K133" s="48">
        <v>150</v>
      </c>
      <c r="L133" s="60">
        <f t="shared" si="31"/>
        <v>3.3333333333333333E-2</v>
      </c>
      <c r="M133" s="105" t="s">
        <v>141</v>
      </c>
      <c r="N133" s="105" t="s">
        <v>1251</v>
      </c>
      <c r="O133" s="105" t="s">
        <v>432</v>
      </c>
      <c r="P133" s="81">
        <f t="shared" si="32"/>
        <v>0.20200511175592364</v>
      </c>
      <c r="Q133" s="113">
        <f t="shared" si="36"/>
        <v>10957</v>
      </c>
      <c r="R133" s="48">
        <v>5</v>
      </c>
      <c r="S133" s="81">
        <v>2.77</v>
      </c>
      <c r="T133" s="134">
        <v>250</v>
      </c>
      <c r="U133" s="93">
        <f t="shared" si="37"/>
        <v>6.9249999999999992E-2</v>
      </c>
      <c r="V133" s="141"/>
      <c r="W133" s="135">
        <f t="shared" si="38"/>
        <v>76.364263427133878</v>
      </c>
      <c r="X133" s="140"/>
      <c r="Y133" s="76"/>
      <c r="Z133" s="50">
        <f t="shared" si="29"/>
        <v>39.68616919647306</v>
      </c>
      <c r="AA133" s="77"/>
      <c r="AB133" s="47">
        <v>505.3</v>
      </c>
      <c r="AC133" s="50">
        <f t="shared" si="33"/>
        <v>519.69556721176593</v>
      </c>
      <c r="AD133" s="56">
        <f>AB133/AB111*100</f>
        <v>113.55056179775281</v>
      </c>
      <c r="AE133" s="56">
        <f>AC133/AC111*100</f>
        <v>116.78552072174514</v>
      </c>
      <c r="AF133" s="64"/>
      <c r="AG133" s="52"/>
      <c r="AH133" s="50">
        <f t="shared" si="30"/>
        <v>58.347229558796428</v>
      </c>
      <c r="AI133" s="53"/>
      <c r="AJ133" s="45">
        <v>742.9</v>
      </c>
      <c r="AK133" s="50">
        <f t="shared" si="34"/>
        <v>764.06458911858488</v>
      </c>
      <c r="AL133" s="56">
        <f>AJ133/AJ111*100</f>
        <v>109.25</v>
      </c>
      <c r="AM133" s="56">
        <f>AK133/AK111*100</f>
        <v>112.36243957626249</v>
      </c>
      <c r="AN133" s="52"/>
      <c r="AO133" s="137" t="s">
        <v>435</v>
      </c>
      <c r="AT133" s="4"/>
    </row>
    <row r="134" spans="1:46" s="1" customFormat="1" ht="30" x14ac:dyDescent="0.25">
      <c r="A134" s="30">
        <v>133</v>
      </c>
      <c r="B134" s="110" t="s">
        <v>1270</v>
      </c>
      <c r="C134" s="30" t="s">
        <v>434</v>
      </c>
      <c r="D134" s="48" t="s">
        <v>135</v>
      </c>
      <c r="E134" s="48" t="s">
        <v>147</v>
      </c>
      <c r="F134" s="48" t="s">
        <v>139</v>
      </c>
      <c r="G134" s="48" t="s">
        <v>6</v>
      </c>
      <c r="H134" s="48" t="s">
        <v>1069</v>
      </c>
      <c r="I134" s="48" t="s">
        <v>430</v>
      </c>
      <c r="J134" s="48">
        <v>10</v>
      </c>
      <c r="K134" s="48">
        <v>150</v>
      </c>
      <c r="L134" s="60">
        <f t="shared" si="31"/>
        <v>3.3333333333333333E-2</v>
      </c>
      <c r="M134" s="105" t="s">
        <v>141</v>
      </c>
      <c r="N134" s="105" t="s">
        <v>1251</v>
      </c>
      <c r="O134" s="105" t="s">
        <v>432</v>
      </c>
      <c r="P134" s="81">
        <f t="shared" si="32"/>
        <v>0.33555921305733555</v>
      </c>
      <c r="Q134" s="113">
        <f t="shared" si="36"/>
        <v>10957</v>
      </c>
      <c r="R134" s="48">
        <v>5</v>
      </c>
      <c r="S134" s="81">
        <v>4.58</v>
      </c>
      <c r="T134" s="134">
        <v>250</v>
      </c>
      <c r="U134" s="93">
        <f t="shared" si="37"/>
        <v>0.1145</v>
      </c>
      <c r="V134" s="141"/>
      <c r="W134" s="135">
        <f t="shared" si="38"/>
        <v>74.942692751384499</v>
      </c>
      <c r="X134" s="140"/>
      <c r="Y134" s="76"/>
      <c r="Z134" s="50">
        <f t="shared" si="29"/>
        <v>35.460727077394793</v>
      </c>
      <c r="AA134" s="77"/>
      <c r="AB134" s="47">
        <v>451.5</v>
      </c>
      <c r="AC134" s="50">
        <f t="shared" si="33"/>
        <v>473.17124292601147</v>
      </c>
      <c r="AD134" s="56">
        <f>AB134/AB111*100</f>
        <v>101.46067415730337</v>
      </c>
      <c r="AE134" s="56">
        <f>AC134/AC111*100</f>
        <v>106.33061638786774</v>
      </c>
      <c r="AF134" s="64"/>
      <c r="AG134" s="52"/>
      <c r="AH134" s="50">
        <f t="shared" si="30"/>
        <v>56.218800535989345</v>
      </c>
      <c r="AI134" s="53"/>
      <c r="AJ134" s="45">
        <v>715.8</v>
      </c>
      <c r="AK134" s="50">
        <f t="shared" si="34"/>
        <v>750.15719974848048</v>
      </c>
      <c r="AL134" s="56">
        <f>AJ134/AJ111*100</f>
        <v>105.26470588235293</v>
      </c>
      <c r="AM134" s="56">
        <f>AK134/AK111*100</f>
        <v>110.31723525712948</v>
      </c>
      <c r="AN134" s="52"/>
      <c r="AO134" s="137" t="s">
        <v>435</v>
      </c>
      <c r="AT134" s="4"/>
    </row>
    <row r="135" spans="1:46" s="1" customFormat="1" ht="30" x14ac:dyDescent="0.25">
      <c r="A135" s="30">
        <v>134</v>
      </c>
      <c r="B135" s="110" t="s">
        <v>1271</v>
      </c>
      <c r="C135" s="30" t="s">
        <v>434</v>
      </c>
      <c r="D135" s="48" t="s">
        <v>135</v>
      </c>
      <c r="E135" s="48" t="s">
        <v>147</v>
      </c>
      <c r="F135" s="48" t="s">
        <v>139</v>
      </c>
      <c r="G135" s="48" t="s">
        <v>6</v>
      </c>
      <c r="H135" s="48" t="s">
        <v>1069</v>
      </c>
      <c r="I135" s="48" t="s">
        <v>430</v>
      </c>
      <c r="J135" s="48">
        <v>10</v>
      </c>
      <c r="K135" s="48">
        <v>150</v>
      </c>
      <c r="L135" s="60">
        <f t="shared" si="31"/>
        <v>3.3333333333333333E-2</v>
      </c>
      <c r="M135" s="105" t="s">
        <v>141</v>
      </c>
      <c r="N135" s="105" t="s">
        <v>1251</v>
      </c>
      <c r="O135" s="105" t="s">
        <v>432</v>
      </c>
      <c r="P135" s="81">
        <f t="shared" si="32"/>
        <v>0.72341247032083045</v>
      </c>
      <c r="Q135" s="113">
        <f t="shared" si="36"/>
        <v>10957</v>
      </c>
      <c r="R135" s="48">
        <v>5</v>
      </c>
      <c r="S135" s="81">
        <v>9.74</v>
      </c>
      <c r="T135" s="134">
        <v>250</v>
      </c>
      <c r="U135" s="93">
        <f t="shared" si="37"/>
        <v>0.24349999999999999</v>
      </c>
      <c r="V135" s="141"/>
      <c r="W135" s="135">
        <f t="shared" si="38"/>
        <v>70.890038228253687</v>
      </c>
      <c r="X135" s="140"/>
      <c r="Y135" s="76"/>
      <c r="Z135" s="50">
        <f t="shared" si="29"/>
        <v>40.228093929217302</v>
      </c>
      <c r="AA135" s="77"/>
      <c r="AB135" s="47">
        <v>512.20000000000005</v>
      </c>
      <c r="AC135" s="50">
        <f t="shared" si="33"/>
        <v>567.47174828273876</v>
      </c>
      <c r="AD135" s="56">
        <f>AB135/AB111*100</f>
        <v>115.10112359550564</v>
      </c>
      <c r="AE135" s="56">
        <f>AC135/AC111*100</f>
        <v>127.52174118713231</v>
      </c>
      <c r="AF135" s="64"/>
      <c r="AG135" s="52"/>
      <c r="AH135" s="50">
        <f t="shared" si="30"/>
        <v>62.2035345410779</v>
      </c>
      <c r="AI135" s="53"/>
      <c r="AJ135" s="45">
        <v>792</v>
      </c>
      <c r="AK135" s="50">
        <f t="shared" si="34"/>
        <v>877.46510081985366</v>
      </c>
      <c r="AL135" s="56">
        <f>AJ135/AJ111*100</f>
        <v>116.47058823529413</v>
      </c>
      <c r="AM135" s="56">
        <f>AK135/AK111*100</f>
        <v>129.03898541468436</v>
      </c>
      <c r="AN135" s="52"/>
      <c r="AO135" s="137" t="s">
        <v>435</v>
      </c>
      <c r="AT135" s="4"/>
    </row>
    <row r="136" spans="1:46" s="1" customFormat="1" ht="30" x14ac:dyDescent="0.25">
      <c r="A136" s="30">
        <v>135</v>
      </c>
      <c r="B136" s="110" t="s">
        <v>1272</v>
      </c>
      <c r="C136" s="30" t="s">
        <v>434</v>
      </c>
      <c r="D136" s="48" t="s">
        <v>135</v>
      </c>
      <c r="E136" s="48" t="s">
        <v>147</v>
      </c>
      <c r="F136" s="48" t="s">
        <v>139</v>
      </c>
      <c r="G136" s="48" t="s">
        <v>6</v>
      </c>
      <c r="H136" s="48" t="s">
        <v>1069</v>
      </c>
      <c r="I136" s="48" t="s">
        <v>430</v>
      </c>
      <c r="J136" s="48">
        <v>10</v>
      </c>
      <c r="K136" s="48">
        <v>150</v>
      </c>
      <c r="L136" s="60">
        <f t="shared" si="31"/>
        <v>3.3333333333333333E-2</v>
      </c>
      <c r="M136" s="105" t="s">
        <v>141</v>
      </c>
      <c r="N136" s="105" t="s">
        <v>1251</v>
      </c>
      <c r="O136" s="105" t="s">
        <v>432</v>
      </c>
      <c r="P136" s="81">
        <f t="shared" si="32"/>
        <v>1.8115697856571102E-2</v>
      </c>
      <c r="Q136" s="113">
        <f t="shared" si="36"/>
        <v>10957</v>
      </c>
      <c r="R136" s="48">
        <v>5</v>
      </c>
      <c r="S136" s="81">
        <v>0.25</v>
      </c>
      <c r="T136" s="134">
        <v>250</v>
      </c>
      <c r="U136" s="93">
        <f t="shared" si="37"/>
        <v>6.2500000000000003E-3</v>
      </c>
      <c r="V136" s="141"/>
      <c r="W136" s="135">
        <f t="shared" si="38"/>
        <v>78.343466798895449</v>
      </c>
      <c r="X136" s="140"/>
      <c r="Y136" s="76"/>
      <c r="Z136" s="50">
        <f t="shared" si="29"/>
        <v>42.230859245880801</v>
      </c>
      <c r="AA136" s="77"/>
      <c r="AB136" s="47">
        <v>537.70000000000005</v>
      </c>
      <c r="AC136" s="50">
        <f t="shared" si="33"/>
        <v>539.04761904761926</v>
      </c>
      <c r="AD136" s="56">
        <f>AB136/AB111*100</f>
        <v>120.83146067415731</v>
      </c>
      <c r="AE136" s="56">
        <f>AC136/AC111*100</f>
        <v>121.13429641519534</v>
      </c>
      <c r="AF136" s="64"/>
      <c r="AG136" s="52"/>
      <c r="AH136" s="50">
        <f t="shared" si="30"/>
        <v>60.734839975524672</v>
      </c>
      <c r="AI136" s="53"/>
      <c r="AJ136" s="45">
        <v>773.3</v>
      </c>
      <c r="AK136" s="50">
        <f t="shared" si="34"/>
        <v>775.2380952380953</v>
      </c>
      <c r="AL136" s="56">
        <f>AJ136/AJ111*100</f>
        <v>113.72058823529412</v>
      </c>
      <c r="AM136" s="56">
        <f>AK136/AK111*100</f>
        <v>114.00560224089638</v>
      </c>
      <c r="AN136" s="52"/>
      <c r="AO136" s="137" t="s">
        <v>435</v>
      </c>
      <c r="AT136" s="4"/>
    </row>
    <row r="137" spans="1:46" s="1" customFormat="1" ht="30" x14ac:dyDescent="0.25">
      <c r="A137" s="30">
        <v>136</v>
      </c>
      <c r="B137" s="110" t="s">
        <v>1273</v>
      </c>
      <c r="C137" s="30" t="s">
        <v>434</v>
      </c>
      <c r="D137" s="48" t="s">
        <v>135</v>
      </c>
      <c r="E137" s="48" t="s">
        <v>147</v>
      </c>
      <c r="F137" s="48" t="s">
        <v>139</v>
      </c>
      <c r="G137" s="48" t="s">
        <v>6</v>
      </c>
      <c r="H137" s="48" t="s">
        <v>1069</v>
      </c>
      <c r="I137" s="48" t="s">
        <v>430</v>
      </c>
      <c r="J137" s="48">
        <v>10</v>
      </c>
      <c r="K137" s="48">
        <v>150</v>
      </c>
      <c r="L137" s="60">
        <f t="shared" si="31"/>
        <v>3.3333333333333333E-2</v>
      </c>
      <c r="M137" s="105" t="s">
        <v>141</v>
      </c>
      <c r="N137" s="105" t="s">
        <v>1251</v>
      </c>
      <c r="O137" s="105" t="s">
        <v>432</v>
      </c>
      <c r="P137" s="81">
        <f t="shared" si="32"/>
        <v>0.2409824470743725</v>
      </c>
      <c r="Q137" s="113">
        <f t="shared" si="36"/>
        <v>10957</v>
      </c>
      <c r="R137" s="48">
        <v>5</v>
      </c>
      <c r="S137" s="81">
        <v>3.3</v>
      </c>
      <c r="T137" s="134">
        <v>250</v>
      </c>
      <c r="U137" s="93">
        <f t="shared" si="37"/>
        <v>8.2500000000000004E-2</v>
      </c>
      <c r="V137" s="141"/>
      <c r="W137" s="135">
        <f t="shared" si="38"/>
        <v>75.948002400533255</v>
      </c>
      <c r="X137" s="140"/>
      <c r="Y137" s="76"/>
      <c r="Z137" s="50">
        <f t="shared" si="29"/>
        <v>45.930084595482775</v>
      </c>
      <c r="AA137" s="77"/>
      <c r="AB137" s="47">
        <v>584.79999999999995</v>
      </c>
      <c r="AC137" s="50">
        <f t="shared" si="33"/>
        <v>604.75698035160281</v>
      </c>
      <c r="AD137" s="56">
        <f>AB137/AB111*100</f>
        <v>131.41573033707866</v>
      </c>
      <c r="AE137" s="56">
        <f>AC137/AC111*100</f>
        <v>135.90044502283209</v>
      </c>
      <c r="AF137" s="64"/>
      <c r="AG137" s="52"/>
      <c r="AH137" s="50">
        <f t="shared" si="30"/>
        <v>63.515149473951645</v>
      </c>
      <c r="AI137" s="53"/>
      <c r="AJ137" s="45">
        <v>808.7</v>
      </c>
      <c r="AK137" s="50">
        <f t="shared" si="34"/>
        <v>836.29782833505681</v>
      </c>
      <c r="AL137" s="56">
        <f>AJ137/AJ111*100</f>
        <v>118.9264705882353</v>
      </c>
      <c r="AM137" s="56">
        <f>AK137/AK111*100</f>
        <v>122.98497475515542</v>
      </c>
      <c r="AN137" s="52"/>
      <c r="AO137" s="137" t="s">
        <v>435</v>
      </c>
      <c r="AT137" s="4"/>
    </row>
    <row r="138" spans="1:46" s="1" customFormat="1" ht="30" x14ac:dyDescent="0.25">
      <c r="A138" s="30">
        <v>137</v>
      </c>
      <c r="B138" s="110" t="s">
        <v>1274</v>
      </c>
      <c r="C138" s="30" t="s">
        <v>434</v>
      </c>
      <c r="D138" s="48" t="s">
        <v>135</v>
      </c>
      <c r="E138" s="48" t="s">
        <v>147</v>
      </c>
      <c r="F138" s="48" t="s">
        <v>139</v>
      </c>
      <c r="G138" s="48" t="s">
        <v>6</v>
      </c>
      <c r="H138" s="48" t="s">
        <v>1069</v>
      </c>
      <c r="I138" s="48" t="s">
        <v>430</v>
      </c>
      <c r="J138" s="48">
        <v>10</v>
      </c>
      <c r="K138" s="48">
        <v>150</v>
      </c>
      <c r="L138" s="60">
        <f t="shared" si="31"/>
        <v>3.3333333333333333E-2</v>
      </c>
      <c r="M138" s="105" t="s">
        <v>141</v>
      </c>
      <c r="N138" s="105" t="s">
        <v>1251</v>
      </c>
      <c r="O138" s="105" t="s">
        <v>432</v>
      </c>
      <c r="P138" s="81">
        <f t="shared" si="32"/>
        <v>0.25424432061291136</v>
      </c>
      <c r="Q138" s="113">
        <f t="shared" si="36"/>
        <v>10957</v>
      </c>
      <c r="R138" s="48">
        <v>5</v>
      </c>
      <c r="S138" s="81">
        <v>3.48</v>
      </c>
      <c r="T138" s="134">
        <v>250</v>
      </c>
      <c r="U138" s="93">
        <f t="shared" si="37"/>
        <v>8.6999999999999994E-2</v>
      </c>
      <c r="V138" s="141"/>
      <c r="W138" s="135">
        <f t="shared" si="38"/>
        <v>75.8066307311217</v>
      </c>
      <c r="X138" s="140"/>
      <c r="Y138" s="76"/>
      <c r="Z138" s="50">
        <f t="shared" si="29"/>
        <v>44.979752817771868</v>
      </c>
      <c r="AA138" s="77"/>
      <c r="AB138" s="47">
        <v>572.70000000000005</v>
      </c>
      <c r="AC138" s="50">
        <f t="shared" si="33"/>
        <v>593.34852880232086</v>
      </c>
      <c r="AD138" s="56">
        <f>AB138/AB111*100</f>
        <v>128.69662921348316</v>
      </c>
      <c r="AE138" s="56">
        <f>AC138/AC111*100</f>
        <v>133.33674804546536</v>
      </c>
      <c r="AF138" s="64"/>
      <c r="AG138" s="52"/>
      <c r="AH138" s="50">
        <f t="shared" si="30"/>
        <v>63.365923822906126</v>
      </c>
      <c r="AI138" s="53"/>
      <c r="AJ138" s="45">
        <v>806.8</v>
      </c>
      <c r="AK138" s="50">
        <f t="shared" si="34"/>
        <v>835.88893493576461</v>
      </c>
      <c r="AL138" s="56">
        <f>AJ138/AJ111*100</f>
        <v>118.64705882352939</v>
      </c>
      <c r="AM138" s="56">
        <f>AK138/AK111*100</f>
        <v>122.92484337290657</v>
      </c>
      <c r="AN138" s="52"/>
      <c r="AO138" s="137" t="s">
        <v>435</v>
      </c>
      <c r="AT138" s="4"/>
    </row>
    <row r="139" spans="1:46" s="1" customFormat="1" ht="30" x14ac:dyDescent="0.25">
      <c r="A139" s="30">
        <v>138</v>
      </c>
      <c r="B139" s="110" t="s">
        <v>1275</v>
      </c>
      <c r="C139" s="30" t="s">
        <v>434</v>
      </c>
      <c r="D139" s="48" t="s">
        <v>135</v>
      </c>
      <c r="E139" s="48" t="s">
        <v>147</v>
      </c>
      <c r="F139" s="48" t="s">
        <v>139</v>
      </c>
      <c r="G139" s="48" t="s">
        <v>6</v>
      </c>
      <c r="H139" s="48" t="s">
        <v>1069</v>
      </c>
      <c r="I139" s="48" t="s">
        <v>430</v>
      </c>
      <c r="J139" s="48">
        <v>10</v>
      </c>
      <c r="K139" s="48">
        <v>150</v>
      </c>
      <c r="L139" s="60">
        <f t="shared" si="31"/>
        <v>3.3333333333333333E-2</v>
      </c>
      <c r="M139" s="105" t="s">
        <v>141</v>
      </c>
      <c r="N139" s="105" t="s">
        <v>1251</v>
      </c>
      <c r="O139" s="105" t="s">
        <v>432</v>
      </c>
      <c r="P139" s="81">
        <f t="shared" si="32"/>
        <v>0.4262949510264587</v>
      </c>
      <c r="Q139" s="113">
        <f t="shared" si="36"/>
        <v>10957</v>
      </c>
      <c r="R139" s="48">
        <v>5</v>
      </c>
      <c r="S139" s="81">
        <v>5.8</v>
      </c>
      <c r="T139" s="134">
        <v>250</v>
      </c>
      <c r="U139" s="93">
        <f t="shared" si="37"/>
        <v>0.14499999999999999</v>
      </c>
      <c r="V139" s="141"/>
      <c r="W139" s="135">
        <f t="shared" si="38"/>
        <v>73.984506992039627</v>
      </c>
      <c r="X139" s="140"/>
      <c r="Y139" s="76"/>
      <c r="Z139" s="50">
        <f t="shared" si="29"/>
        <v>47.705084444761006</v>
      </c>
      <c r="AA139" s="77"/>
      <c r="AB139" s="47">
        <v>607.4</v>
      </c>
      <c r="AC139" s="50">
        <f t="shared" si="33"/>
        <v>644.79830148619953</v>
      </c>
      <c r="AD139" s="56">
        <f>AB139/AB111*100</f>
        <v>136.49438202247191</v>
      </c>
      <c r="AE139" s="56">
        <f>AC139/AC111*100</f>
        <v>144.8984947159999</v>
      </c>
      <c r="AF139" s="64"/>
      <c r="AG139" s="52"/>
      <c r="AH139" s="50">
        <f t="shared" si="30"/>
        <v>63.224552153494585</v>
      </c>
      <c r="AI139" s="53"/>
      <c r="AJ139" s="45">
        <v>805</v>
      </c>
      <c r="AK139" s="50">
        <f t="shared" si="34"/>
        <v>854.56475583864119</v>
      </c>
      <c r="AL139" s="56">
        <f>AJ139/AJ111*100</f>
        <v>118.38235294117648</v>
      </c>
      <c r="AM139" s="56">
        <f>AK139/AK111*100</f>
        <v>125.67128762332959</v>
      </c>
      <c r="AN139" s="52"/>
      <c r="AO139" s="137" t="s">
        <v>435</v>
      </c>
      <c r="AT139" s="4"/>
    </row>
    <row r="140" spans="1:46" s="40" customFormat="1" x14ac:dyDescent="0.25">
      <c r="A140" s="30">
        <v>139</v>
      </c>
      <c r="B140" s="110" t="s">
        <v>1068</v>
      </c>
      <c r="C140" s="30" t="s">
        <v>7</v>
      </c>
      <c r="D140" s="48" t="s">
        <v>318</v>
      </c>
      <c r="E140" s="48" t="s">
        <v>148</v>
      </c>
      <c r="F140" s="48" t="s">
        <v>139</v>
      </c>
      <c r="G140" s="48" t="s">
        <v>6</v>
      </c>
      <c r="H140" s="48" t="s">
        <v>1069</v>
      </c>
      <c r="I140" s="48" t="s">
        <v>1070</v>
      </c>
      <c r="J140" s="48">
        <v>10</v>
      </c>
      <c r="K140" s="48">
        <v>150</v>
      </c>
      <c r="L140" s="48">
        <v>3.3000000000000002E-2</v>
      </c>
      <c r="M140" s="105" t="s">
        <v>2</v>
      </c>
      <c r="N140" s="105" t="s">
        <v>2</v>
      </c>
      <c r="O140" s="105" t="s">
        <v>4</v>
      </c>
      <c r="P140" s="81">
        <v>0</v>
      </c>
      <c r="Q140" s="95">
        <v>0</v>
      </c>
      <c r="R140" s="48">
        <v>0</v>
      </c>
      <c r="S140" s="133">
        <v>0</v>
      </c>
      <c r="T140" s="134">
        <v>0</v>
      </c>
      <c r="U140" s="93">
        <f t="shared" si="37"/>
        <v>0</v>
      </c>
      <c r="V140" s="141"/>
      <c r="W140" s="135">
        <f t="shared" si="38"/>
        <v>78.539816339744831</v>
      </c>
      <c r="X140" s="140"/>
      <c r="Y140" s="76"/>
      <c r="Z140" s="45">
        <f t="shared" si="29"/>
        <v>36.056058885250053</v>
      </c>
      <c r="AA140" s="77"/>
      <c r="AB140" s="47">
        <v>459.08</v>
      </c>
      <c r="AC140" s="50">
        <f t="shared" si="33"/>
        <v>459.08</v>
      </c>
      <c r="AD140" s="56">
        <f>AB140/AB140*100</f>
        <v>100</v>
      </c>
      <c r="AE140" s="56">
        <f>AC140/AC140*100</f>
        <v>100</v>
      </c>
      <c r="AF140" s="64"/>
      <c r="AG140" s="52"/>
      <c r="AH140" s="45">
        <f t="shared" si="30"/>
        <v>54.702196682468873</v>
      </c>
      <c r="AI140" s="53"/>
      <c r="AJ140" s="45">
        <v>696.49</v>
      </c>
      <c r="AK140" s="45">
        <v>696.49</v>
      </c>
      <c r="AL140" s="96">
        <f>AJ140/AJ140*100</f>
        <v>100</v>
      </c>
      <c r="AM140" s="96">
        <f>AK140/AK140*100</f>
        <v>100</v>
      </c>
      <c r="AN140" s="52"/>
      <c r="AO140" s="137"/>
      <c r="AT140" s="41"/>
    </row>
    <row r="141" spans="1:46" s="40" customFormat="1" x14ac:dyDescent="0.25">
      <c r="A141" s="30">
        <v>140</v>
      </c>
      <c r="B141" s="110" t="s">
        <v>1071</v>
      </c>
      <c r="C141" s="48"/>
      <c r="D141" s="48" t="s">
        <v>318</v>
      </c>
      <c r="E141" s="48" t="s">
        <v>148</v>
      </c>
      <c r="F141" s="48" t="s">
        <v>139</v>
      </c>
      <c r="G141" s="48" t="s">
        <v>6</v>
      </c>
      <c r="H141" s="48" t="s">
        <v>1069</v>
      </c>
      <c r="I141" s="48" t="s">
        <v>1070</v>
      </c>
      <c r="J141" s="48">
        <v>10</v>
      </c>
      <c r="K141" s="48">
        <v>150</v>
      </c>
      <c r="L141" s="48">
        <v>3.3000000000000002E-2</v>
      </c>
      <c r="M141" s="105" t="s">
        <v>431</v>
      </c>
      <c r="N141" s="105" t="s">
        <v>1252</v>
      </c>
      <c r="O141" s="105" t="s">
        <v>432</v>
      </c>
      <c r="P141" s="81">
        <f t="shared" ref="P141:P146" si="39">(J141*(1-SQRT(1-S141*0.01)))/(2*0.0115*Q141/365)</f>
        <v>125.86872622223885</v>
      </c>
      <c r="Q141" s="95">
        <v>10</v>
      </c>
      <c r="R141" s="48">
        <v>5</v>
      </c>
      <c r="S141" s="133">
        <v>1.58</v>
      </c>
      <c r="T141" s="134">
        <v>260</v>
      </c>
      <c r="U141" s="93">
        <f t="shared" si="37"/>
        <v>3.9500000000000007E-2</v>
      </c>
      <c r="V141" s="141"/>
      <c r="W141" s="135">
        <f t="shared" si="38"/>
        <v>77.298887241576878</v>
      </c>
      <c r="X141" s="140"/>
      <c r="Y141" s="76"/>
      <c r="Z141" s="45">
        <f t="shared" si="29"/>
        <v>35.193691701839661</v>
      </c>
      <c r="AA141" s="77"/>
      <c r="AB141" s="47">
        <v>448.1</v>
      </c>
      <c r="AC141" s="50">
        <f t="shared" si="33"/>
        <v>455.29363950416575</v>
      </c>
      <c r="AD141" s="56">
        <f>AB141/AB140*100</f>
        <v>97.608259998257395</v>
      </c>
      <c r="AE141" s="56">
        <f>AC141/AC140*100</f>
        <v>99.17522861030011</v>
      </c>
      <c r="AF141" s="64"/>
      <c r="AG141" s="52"/>
      <c r="AH141" s="45">
        <f t="shared" si="30"/>
        <v>53.433778648581999</v>
      </c>
      <c r="AI141" s="53"/>
      <c r="AJ141" s="45">
        <v>680.34</v>
      </c>
      <c r="AK141" s="45">
        <v>680.34</v>
      </c>
      <c r="AL141" s="96">
        <f>AJ141/AJ140*100</f>
        <v>97.681230168415922</v>
      </c>
      <c r="AM141" s="96">
        <f>AK141/AK140*100</f>
        <v>97.681230168415922</v>
      </c>
      <c r="AN141" s="52"/>
      <c r="AO141" s="137"/>
      <c r="AT141" s="41"/>
    </row>
    <row r="142" spans="1:46" s="40" customFormat="1" x14ac:dyDescent="0.25">
      <c r="A142" s="30">
        <v>141</v>
      </c>
      <c r="B142" s="110" t="s">
        <v>1072</v>
      </c>
      <c r="C142" s="48"/>
      <c r="D142" s="48" t="s">
        <v>318</v>
      </c>
      <c r="E142" s="48" t="s">
        <v>148</v>
      </c>
      <c r="F142" s="48" t="s">
        <v>139</v>
      </c>
      <c r="G142" s="48" t="s">
        <v>6</v>
      </c>
      <c r="H142" s="48" t="s">
        <v>1069</v>
      </c>
      <c r="I142" s="48" t="s">
        <v>1070</v>
      </c>
      <c r="J142" s="48">
        <v>10</v>
      </c>
      <c r="K142" s="48">
        <v>150</v>
      </c>
      <c r="L142" s="48">
        <v>3.3000000000000002E-2</v>
      </c>
      <c r="M142" s="105" t="s">
        <v>431</v>
      </c>
      <c r="N142" s="105" t="s">
        <v>1252</v>
      </c>
      <c r="O142" s="105" t="s">
        <v>432</v>
      </c>
      <c r="P142" s="81">
        <f t="shared" si="39"/>
        <v>99.812559545655489</v>
      </c>
      <c r="Q142" s="95">
        <v>20</v>
      </c>
      <c r="R142" s="48">
        <v>5</v>
      </c>
      <c r="S142" s="81">
        <v>2.5</v>
      </c>
      <c r="T142" s="134">
        <v>260</v>
      </c>
      <c r="U142" s="93">
        <f t="shared" si="37"/>
        <v>6.25E-2</v>
      </c>
      <c r="V142" s="141"/>
      <c r="W142" s="135">
        <f t="shared" si="38"/>
        <v>76.576320931251189</v>
      </c>
      <c r="X142" s="140"/>
      <c r="Y142" s="76"/>
      <c r="Z142" s="45">
        <f t="shared" si="29"/>
        <v>34.412220529259194</v>
      </c>
      <c r="AA142" s="77"/>
      <c r="AB142" s="47">
        <v>438.15</v>
      </c>
      <c r="AC142" s="50">
        <f t="shared" si="33"/>
        <v>449.38461538461547</v>
      </c>
      <c r="AD142" s="56">
        <f>AB142/AB140*100</f>
        <v>95.440881763527045</v>
      </c>
      <c r="AE142" s="56">
        <f>AC142/AC140*100</f>
        <v>97.888083860027777</v>
      </c>
      <c r="AF142" s="64"/>
      <c r="AG142" s="52"/>
      <c r="AH142" s="45">
        <f t="shared" si="30"/>
        <v>52.357783164727493</v>
      </c>
      <c r="AI142" s="53"/>
      <c r="AJ142" s="45">
        <v>666.64</v>
      </c>
      <c r="AK142" s="45">
        <v>666.64</v>
      </c>
      <c r="AL142" s="96">
        <f>AJ142/AJ140*100</f>
        <v>95.714224181251709</v>
      </c>
      <c r="AM142" s="96">
        <f>AK142/AK140*100</f>
        <v>95.714224181251709</v>
      </c>
      <c r="AN142" s="52"/>
      <c r="AO142" s="137"/>
      <c r="AT142" s="41"/>
    </row>
    <row r="143" spans="1:46" s="40" customFormat="1" x14ac:dyDescent="0.25">
      <c r="A143" s="30">
        <v>142</v>
      </c>
      <c r="B143" s="110" t="s">
        <v>1073</v>
      </c>
      <c r="C143" s="30"/>
      <c r="D143" s="48" t="s">
        <v>318</v>
      </c>
      <c r="E143" s="48" t="s">
        <v>148</v>
      </c>
      <c r="F143" s="48" t="s">
        <v>139</v>
      </c>
      <c r="G143" s="48" t="s">
        <v>6</v>
      </c>
      <c r="H143" s="48" t="s">
        <v>1069</v>
      </c>
      <c r="I143" s="48" t="s">
        <v>1070</v>
      </c>
      <c r="J143" s="48">
        <v>10</v>
      </c>
      <c r="K143" s="48">
        <v>150</v>
      </c>
      <c r="L143" s="48">
        <v>3.3000000000000002E-2</v>
      </c>
      <c r="M143" s="105" t="s">
        <v>431</v>
      </c>
      <c r="N143" s="105" t="s">
        <v>1252</v>
      </c>
      <c r="O143" s="105" t="s">
        <v>432</v>
      </c>
      <c r="P143" s="81">
        <f t="shared" si="39"/>
        <v>100.67171440582858</v>
      </c>
      <c r="Q143" s="95">
        <v>30</v>
      </c>
      <c r="R143" s="48">
        <v>5</v>
      </c>
      <c r="S143" s="81">
        <v>3.77</v>
      </c>
      <c r="T143" s="134">
        <v>260</v>
      </c>
      <c r="U143" s="93">
        <f t="shared" si="37"/>
        <v>9.425E-2</v>
      </c>
      <c r="V143" s="141"/>
      <c r="W143" s="135">
        <f t="shared" si="38"/>
        <v>75.578865263736446</v>
      </c>
      <c r="X143" s="140"/>
      <c r="Y143" s="76"/>
      <c r="Z143" s="45">
        <f t="shared" si="29"/>
        <v>34.270848859847661</v>
      </c>
      <c r="AA143" s="77"/>
      <c r="AB143" s="47">
        <v>436.35</v>
      </c>
      <c r="AC143" s="50">
        <f t="shared" si="33"/>
        <v>453.44487166164407</v>
      </c>
      <c r="AD143" s="56">
        <f>AB143/AB140*100</f>
        <v>95.048793238651214</v>
      </c>
      <c r="AE143" s="56">
        <f>AC143/AC140*100</f>
        <v>98.772517134626654</v>
      </c>
      <c r="AF143" s="64"/>
      <c r="AG143" s="52"/>
      <c r="AH143" s="45">
        <f t="shared" si="30"/>
        <v>52.593402613746726</v>
      </c>
      <c r="AI143" s="53"/>
      <c r="AJ143" s="45">
        <v>669.64</v>
      </c>
      <c r="AK143" s="45">
        <v>669.64</v>
      </c>
      <c r="AL143" s="96">
        <f>AJ143/AJ140*100</f>
        <v>96.144955419316858</v>
      </c>
      <c r="AM143" s="96">
        <f>AK143/AK140*100</f>
        <v>96.144955419316858</v>
      </c>
      <c r="AN143" s="52"/>
      <c r="AO143" s="137"/>
      <c r="AT143" s="41"/>
    </row>
    <row r="144" spans="1:46" s="40" customFormat="1" x14ac:dyDescent="0.25">
      <c r="A144" s="30">
        <v>143</v>
      </c>
      <c r="B144" s="110" t="s">
        <v>1074</v>
      </c>
      <c r="C144" s="30"/>
      <c r="D144" s="48" t="s">
        <v>318</v>
      </c>
      <c r="E144" s="48" t="s">
        <v>148</v>
      </c>
      <c r="F144" s="48" t="s">
        <v>139</v>
      </c>
      <c r="G144" s="48" t="s">
        <v>6</v>
      </c>
      <c r="H144" s="48" t="s">
        <v>1069</v>
      </c>
      <c r="I144" s="48" t="s">
        <v>1070</v>
      </c>
      <c r="J144" s="48">
        <v>10</v>
      </c>
      <c r="K144" s="48">
        <v>150</v>
      </c>
      <c r="L144" s="48">
        <v>3.3000000000000002E-2</v>
      </c>
      <c r="M144" s="105" t="s">
        <v>431</v>
      </c>
      <c r="N144" s="105" t="s">
        <v>1252</v>
      </c>
      <c r="O144" s="105" t="s">
        <v>432</v>
      </c>
      <c r="P144" s="81">
        <f t="shared" si="39"/>
        <v>92.552657992161727</v>
      </c>
      <c r="Q144" s="95">
        <v>45</v>
      </c>
      <c r="R144" s="48">
        <v>5</v>
      </c>
      <c r="S144" s="81">
        <v>5.18</v>
      </c>
      <c r="T144" s="134">
        <v>260</v>
      </c>
      <c r="U144" s="93">
        <f t="shared" si="37"/>
        <v>0.1295</v>
      </c>
      <c r="V144" s="141"/>
      <c r="W144" s="135">
        <f t="shared" si="38"/>
        <v>74.471453853346034</v>
      </c>
      <c r="X144" s="140"/>
      <c r="Y144" s="76"/>
      <c r="Z144" s="45">
        <f t="shared" si="29"/>
        <v>33.546711753195211</v>
      </c>
      <c r="AA144" s="77"/>
      <c r="AB144" s="47">
        <v>427.13</v>
      </c>
      <c r="AC144" s="50">
        <f t="shared" si="33"/>
        <v>450.4640371229699</v>
      </c>
      <c r="AD144" s="56">
        <f>AB144/AB140*100</f>
        <v>93.040428683453868</v>
      </c>
      <c r="AE144" s="56">
        <f>AC144/AC140*100</f>
        <v>98.123211013977937</v>
      </c>
      <c r="AF144" s="64"/>
      <c r="AG144" s="52"/>
      <c r="AH144" s="45">
        <f t="shared" si="30"/>
        <v>51.123922650030096</v>
      </c>
      <c r="AI144" s="53"/>
      <c r="AJ144" s="45">
        <v>650.92999999999995</v>
      </c>
      <c r="AK144" s="45">
        <v>650.92999999999995</v>
      </c>
      <c r="AL144" s="96">
        <f>AJ144/AJ140*100</f>
        <v>93.458628264583837</v>
      </c>
      <c r="AM144" s="96">
        <f>AK144/AK140*100</f>
        <v>93.458628264583837</v>
      </c>
      <c r="AN144" s="52"/>
      <c r="AO144" s="137"/>
      <c r="AT144" s="41"/>
    </row>
    <row r="145" spans="1:46" s="40" customFormat="1" x14ac:dyDescent="0.25">
      <c r="A145" s="30">
        <v>144</v>
      </c>
      <c r="B145" s="110" t="s">
        <v>1075</v>
      </c>
      <c r="C145" s="30"/>
      <c r="D145" s="48" t="s">
        <v>318</v>
      </c>
      <c r="E145" s="48" t="s">
        <v>148</v>
      </c>
      <c r="F145" s="48" t="s">
        <v>139</v>
      </c>
      <c r="G145" s="48" t="s">
        <v>6</v>
      </c>
      <c r="H145" s="48" t="s">
        <v>1069</v>
      </c>
      <c r="I145" s="48" t="s">
        <v>1070</v>
      </c>
      <c r="J145" s="48">
        <v>10</v>
      </c>
      <c r="K145" s="48">
        <v>150</v>
      </c>
      <c r="L145" s="48">
        <v>3.3000000000000002E-2</v>
      </c>
      <c r="M145" s="105" t="s">
        <v>431</v>
      </c>
      <c r="N145" s="105" t="s">
        <v>1252</v>
      </c>
      <c r="O145" s="105" t="s">
        <v>432</v>
      </c>
      <c r="P145" s="81">
        <f t="shared" si="39"/>
        <v>97.40780538817242</v>
      </c>
      <c r="Q145" s="95">
        <v>60</v>
      </c>
      <c r="R145" s="48">
        <v>5</v>
      </c>
      <c r="S145" s="81">
        <v>7.23</v>
      </c>
      <c r="T145" s="134">
        <v>260</v>
      </c>
      <c r="U145" s="93">
        <f t="shared" si="37"/>
        <v>0.18075000000000002</v>
      </c>
      <c r="V145" s="141"/>
      <c r="W145" s="135">
        <f t="shared" si="38"/>
        <v>72.861387618381286</v>
      </c>
      <c r="X145" s="140"/>
      <c r="Y145" s="76"/>
      <c r="Z145" s="45">
        <f t="shared" si="29"/>
        <v>32.475428658321093</v>
      </c>
      <c r="AA145" s="77"/>
      <c r="AB145" s="47">
        <v>413.49</v>
      </c>
      <c r="AC145" s="50">
        <f t="shared" si="33"/>
        <v>445.71520965829467</v>
      </c>
      <c r="AD145" s="56">
        <f>AB145/AB140*100</f>
        <v>90.069268972728068</v>
      </c>
      <c r="AE145" s="56">
        <f>AC145/AC140*100</f>
        <v>97.088788372025505</v>
      </c>
      <c r="AF145" s="64"/>
      <c r="AG145" s="52"/>
      <c r="AH145" s="45">
        <f t="shared" si="30"/>
        <v>50.297683782135984</v>
      </c>
      <c r="AI145" s="53"/>
      <c r="AJ145" s="45">
        <v>640.41</v>
      </c>
      <c r="AK145" s="45">
        <v>640.41</v>
      </c>
      <c r="AL145" s="96">
        <f>AJ145/AJ140*100</f>
        <v>91.948197389768694</v>
      </c>
      <c r="AM145" s="96">
        <f>AK145/AK140*100</f>
        <v>91.948197389768694</v>
      </c>
      <c r="AN145" s="52"/>
      <c r="AO145" s="137"/>
      <c r="AT145" s="41"/>
    </row>
    <row r="146" spans="1:46" s="40" customFormat="1" x14ac:dyDescent="0.25">
      <c r="A146" s="30">
        <v>145</v>
      </c>
      <c r="B146" s="110" t="s">
        <v>1076</v>
      </c>
      <c r="C146" s="30"/>
      <c r="D146" s="48" t="s">
        <v>318</v>
      </c>
      <c r="E146" s="48" t="s">
        <v>148</v>
      </c>
      <c r="F146" s="48" t="s">
        <v>139</v>
      </c>
      <c r="G146" s="48" t="s">
        <v>6</v>
      </c>
      <c r="H146" s="48" t="s">
        <v>1069</v>
      </c>
      <c r="I146" s="48" t="s">
        <v>1070</v>
      </c>
      <c r="J146" s="48">
        <v>10</v>
      </c>
      <c r="K146" s="48">
        <v>150</v>
      </c>
      <c r="L146" s="48">
        <v>3.3000000000000002E-2</v>
      </c>
      <c r="M146" s="105" t="s">
        <v>431</v>
      </c>
      <c r="N146" s="105" t="s">
        <v>1252</v>
      </c>
      <c r="O146" s="105" t="s">
        <v>432</v>
      </c>
      <c r="P146" s="81">
        <f t="shared" si="39"/>
        <v>76.419257494875239</v>
      </c>
      <c r="Q146" s="95">
        <v>90</v>
      </c>
      <c r="R146" s="48">
        <v>5</v>
      </c>
      <c r="S146" s="81">
        <v>8.48</v>
      </c>
      <c r="T146" s="134">
        <v>260</v>
      </c>
      <c r="U146" s="93">
        <f t="shared" si="37"/>
        <v>0.21199999999999999</v>
      </c>
      <c r="V146" s="141"/>
      <c r="W146" s="135">
        <f t="shared" si="38"/>
        <v>71.879639914134472</v>
      </c>
      <c r="X146" s="140"/>
      <c r="Y146" s="76"/>
      <c r="Z146" s="45">
        <f t="shared" si="29"/>
        <v>31.809411015760052</v>
      </c>
      <c r="AA146" s="77"/>
      <c r="AB146" s="47">
        <v>405.01</v>
      </c>
      <c r="AC146" s="50">
        <f t="shared" si="33"/>
        <v>442.53715034965029</v>
      </c>
      <c r="AD146" s="56">
        <f>AB146/AB140*100</f>
        <v>88.22209636664634</v>
      </c>
      <c r="AE146" s="56">
        <f>AC146/AC140*100</f>
        <v>96.396521379639779</v>
      </c>
      <c r="AF146" s="64"/>
      <c r="AG146" s="52"/>
      <c r="AH146" s="45">
        <f t="shared" si="30"/>
        <v>48.550958266740054</v>
      </c>
      <c r="AI146" s="53"/>
      <c r="AJ146" s="45">
        <v>618.16999999999996</v>
      </c>
      <c r="AK146" s="45">
        <v>618.16999999999996</v>
      </c>
      <c r="AL146" s="96">
        <f>AJ146/AJ140*100</f>
        <v>88.755043144912335</v>
      </c>
      <c r="AM146" s="96">
        <f>AK146/AK140*100</f>
        <v>88.755043144912335</v>
      </c>
      <c r="AN146" s="52"/>
      <c r="AO146" s="137"/>
      <c r="AT146" s="41"/>
    </row>
    <row r="147" spans="1:46" s="40" customFormat="1" x14ac:dyDescent="0.25">
      <c r="A147" s="30">
        <v>146</v>
      </c>
      <c r="B147" s="110" t="s">
        <v>1214</v>
      </c>
      <c r="C147" s="30" t="s">
        <v>1215</v>
      </c>
      <c r="D147" s="48" t="s">
        <v>318</v>
      </c>
      <c r="E147" s="48" t="s">
        <v>148</v>
      </c>
      <c r="F147" s="48" t="s">
        <v>139</v>
      </c>
      <c r="G147" s="48" t="s">
        <v>6</v>
      </c>
      <c r="H147" s="48" t="s">
        <v>1069</v>
      </c>
      <c r="I147" s="48" t="s">
        <v>1216</v>
      </c>
      <c r="J147" s="48">
        <v>12</v>
      </c>
      <c r="K147" s="48">
        <v>150</v>
      </c>
      <c r="L147" s="48">
        <v>3.3000000000000002E-2</v>
      </c>
      <c r="M147" s="105" t="s">
        <v>2</v>
      </c>
      <c r="N147" s="105" t="s">
        <v>2</v>
      </c>
      <c r="O147" s="105" t="s">
        <v>4</v>
      </c>
      <c r="P147" s="81">
        <v>0</v>
      </c>
      <c r="Q147" s="95">
        <v>0</v>
      </c>
      <c r="R147" s="48">
        <v>0</v>
      </c>
      <c r="S147" s="133">
        <v>0</v>
      </c>
      <c r="T147" s="134">
        <v>0</v>
      </c>
      <c r="U147" s="93">
        <f t="shared" si="37"/>
        <v>0</v>
      </c>
      <c r="V147" s="139">
        <v>50</v>
      </c>
      <c r="W147" s="135">
        <f t="shared" si="38"/>
        <v>113.09733552923255</v>
      </c>
      <c r="X147" s="140"/>
      <c r="Y147" s="76"/>
      <c r="Z147" s="45">
        <f t="shared" ref="Z147:Z160" si="40">AB147*(J147^2*PI()/4)*10^-3</f>
        <v>67.632206646481066</v>
      </c>
      <c r="AA147" s="77"/>
      <c r="AB147" s="50">
        <v>598</v>
      </c>
      <c r="AC147" s="45">
        <f t="shared" si="33"/>
        <v>598</v>
      </c>
      <c r="AD147" s="56">
        <f>AB147/AB147*100</f>
        <v>100</v>
      </c>
      <c r="AE147" s="56">
        <f>AC147/AC147*100</f>
        <v>100</v>
      </c>
      <c r="AF147" s="64"/>
      <c r="AG147" s="45">
        <v>12.4</v>
      </c>
      <c r="AH147" s="45">
        <f t="shared" ref="AH147:AH160" si="41">AJ147*(J147^2*PI()/4)*10^-3</f>
        <v>77.358577501995072</v>
      </c>
      <c r="AI147" s="43">
        <f>AG147/50</f>
        <v>0.248</v>
      </c>
      <c r="AJ147" s="45">
        <v>684</v>
      </c>
      <c r="AK147" s="45">
        <f t="shared" ref="AK147:AK160" si="42">AH147/(W147*10^-3)</f>
        <v>684</v>
      </c>
      <c r="AL147" s="51">
        <f>AJ147/AJ147*100</f>
        <v>100</v>
      </c>
      <c r="AM147" s="51">
        <f>AK147/AK147*100</f>
        <v>100</v>
      </c>
      <c r="AN147" s="52"/>
      <c r="AO147" s="137" t="s">
        <v>1210</v>
      </c>
      <c r="AT147" s="41"/>
    </row>
    <row r="148" spans="1:46" s="40" customFormat="1" x14ac:dyDescent="0.25">
      <c r="A148" s="30">
        <v>147</v>
      </c>
      <c r="B148" s="110" t="s">
        <v>1217</v>
      </c>
      <c r="C148" s="30" t="s">
        <v>1218</v>
      </c>
      <c r="D148" s="48" t="s">
        <v>318</v>
      </c>
      <c r="E148" s="48" t="s">
        <v>148</v>
      </c>
      <c r="F148" s="48" t="s">
        <v>139</v>
      </c>
      <c r="G148" s="48" t="s">
        <v>6</v>
      </c>
      <c r="H148" s="48" t="s">
        <v>1069</v>
      </c>
      <c r="I148" s="48" t="s">
        <v>1216</v>
      </c>
      <c r="J148" s="48">
        <v>12</v>
      </c>
      <c r="K148" s="48">
        <v>150</v>
      </c>
      <c r="L148" s="48">
        <v>3.3000000000000002E-2</v>
      </c>
      <c r="M148" s="105" t="s">
        <v>431</v>
      </c>
      <c r="N148" s="105" t="s">
        <v>1252</v>
      </c>
      <c r="O148" s="105" t="s">
        <v>432</v>
      </c>
      <c r="P148" s="81">
        <f t="shared" ref="P148:P153" si="43">(J148*(1-SQRT(1-S148*0.01)))/(2*0.0115*Q148/365)</f>
        <v>132.81532223021205</v>
      </c>
      <c r="Q148" s="95">
        <v>10</v>
      </c>
      <c r="R148" s="48">
        <v>5</v>
      </c>
      <c r="S148" s="133">
        <v>1.3900000000000006</v>
      </c>
      <c r="T148" s="134">
        <v>250</v>
      </c>
      <c r="U148" s="93">
        <f t="shared" si="37"/>
        <v>4.1700000000000015E-2</v>
      </c>
      <c r="V148" s="139">
        <v>50</v>
      </c>
      <c r="W148" s="135">
        <f t="shared" si="38"/>
        <v>111.5252825653762</v>
      </c>
      <c r="X148" s="140"/>
      <c r="Y148" s="76"/>
      <c r="Z148" s="45">
        <f t="shared" si="40"/>
        <v>66.50123329118874</v>
      </c>
      <c r="AA148" s="77"/>
      <c r="AB148" s="50">
        <v>588</v>
      </c>
      <c r="AC148" s="45">
        <f t="shared" si="33"/>
        <v>596.28840888348043</v>
      </c>
      <c r="AD148" s="56">
        <f>AB148/AB147*100</f>
        <v>98.327759197324411</v>
      </c>
      <c r="AE148" s="56">
        <f>AC148/AC147*100</f>
        <v>99.713780749745894</v>
      </c>
      <c r="AF148" s="64"/>
      <c r="AG148" s="45">
        <v>11.7</v>
      </c>
      <c r="AH148" s="45">
        <f t="shared" si="41"/>
        <v>75.888312140115048</v>
      </c>
      <c r="AI148" s="43">
        <f t="shared" ref="AI148:AI160" si="44">AG148/50</f>
        <v>0.23399999999999999</v>
      </c>
      <c r="AJ148" s="45">
        <v>671</v>
      </c>
      <c r="AK148" s="45">
        <f t="shared" si="42"/>
        <v>680.45837136193097</v>
      </c>
      <c r="AL148" s="51">
        <f>AJ148/AJ147*100</f>
        <v>98.099415204678365</v>
      </c>
      <c r="AM148" s="51">
        <f>AK148/AK147*100</f>
        <v>99.482218035370025</v>
      </c>
      <c r="AN148" s="52"/>
      <c r="AO148" s="137" t="s">
        <v>1210</v>
      </c>
      <c r="AT148" s="41"/>
    </row>
    <row r="149" spans="1:46" s="40" customFormat="1" x14ac:dyDescent="0.25">
      <c r="A149" s="30">
        <v>148</v>
      </c>
      <c r="B149" s="110" t="s">
        <v>1219</v>
      </c>
      <c r="C149" s="30" t="s">
        <v>1218</v>
      </c>
      <c r="D149" s="48" t="s">
        <v>318</v>
      </c>
      <c r="E149" s="48" t="s">
        <v>148</v>
      </c>
      <c r="F149" s="48" t="s">
        <v>139</v>
      </c>
      <c r="G149" s="48" t="s">
        <v>6</v>
      </c>
      <c r="H149" s="48" t="s">
        <v>1069</v>
      </c>
      <c r="I149" s="48" t="s">
        <v>1216</v>
      </c>
      <c r="J149" s="48">
        <v>12</v>
      </c>
      <c r="K149" s="48">
        <v>150</v>
      </c>
      <c r="L149" s="48">
        <v>3.3000000000000002E-2</v>
      </c>
      <c r="M149" s="105" t="s">
        <v>431</v>
      </c>
      <c r="N149" s="105" t="s">
        <v>1252</v>
      </c>
      <c r="O149" s="105" t="s">
        <v>432</v>
      </c>
      <c r="P149" s="81">
        <f t="shared" si="43"/>
        <v>88.487251003493299</v>
      </c>
      <c r="Q149" s="95">
        <v>20</v>
      </c>
      <c r="R149" s="48">
        <v>5</v>
      </c>
      <c r="S149" s="133">
        <v>1.8499999999999943</v>
      </c>
      <c r="T149" s="134">
        <v>250</v>
      </c>
      <c r="U149" s="93">
        <f t="shared" si="37"/>
        <v>5.5499999999999827E-2</v>
      </c>
      <c r="V149" s="139">
        <v>50</v>
      </c>
      <c r="W149" s="135">
        <f t="shared" si="38"/>
        <v>111.00503482194176</v>
      </c>
      <c r="X149" s="140"/>
      <c r="Y149" s="76"/>
      <c r="Z149" s="45">
        <f t="shared" si="40"/>
        <v>64.80477325825025</v>
      </c>
      <c r="AA149" s="77"/>
      <c r="AB149" s="50">
        <v>573</v>
      </c>
      <c r="AC149" s="45">
        <f t="shared" si="33"/>
        <v>583.80030565461016</v>
      </c>
      <c r="AD149" s="56">
        <f>AB149/AB147*100</f>
        <v>95.819397993311043</v>
      </c>
      <c r="AE149" s="56">
        <f>AC149/AC147*100</f>
        <v>97.625469173011737</v>
      </c>
      <c r="AF149" s="64"/>
      <c r="AG149" s="45">
        <v>11.5</v>
      </c>
      <c r="AH149" s="45">
        <f t="shared" si="41"/>
        <v>75.662117469056582</v>
      </c>
      <c r="AI149" s="43">
        <f t="shared" si="44"/>
        <v>0.23</v>
      </c>
      <c r="AJ149" s="45">
        <v>669</v>
      </c>
      <c r="AK149" s="45">
        <f t="shared" si="42"/>
        <v>681.6097809475292</v>
      </c>
      <c r="AL149" s="51">
        <f>AJ149/AJ147*100</f>
        <v>97.807017543859658</v>
      </c>
      <c r="AM149" s="51">
        <f>AK149/AK147*100</f>
        <v>99.6505527701066</v>
      </c>
      <c r="AN149" s="52"/>
      <c r="AO149" s="137" t="s">
        <v>1210</v>
      </c>
      <c r="AT149" s="41"/>
    </row>
    <row r="150" spans="1:46" s="40" customFormat="1" x14ac:dyDescent="0.25">
      <c r="A150" s="30">
        <v>149</v>
      </c>
      <c r="B150" s="110" t="s">
        <v>1220</v>
      </c>
      <c r="C150" s="30" t="s">
        <v>1218</v>
      </c>
      <c r="D150" s="48" t="s">
        <v>318</v>
      </c>
      <c r="E150" s="48" t="s">
        <v>148</v>
      </c>
      <c r="F150" s="48" t="s">
        <v>139</v>
      </c>
      <c r="G150" s="48" t="s">
        <v>6</v>
      </c>
      <c r="H150" s="48" t="s">
        <v>1069</v>
      </c>
      <c r="I150" s="48" t="s">
        <v>1216</v>
      </c>
      <c r="J150" s="48">
        <v>12</v>
      </c>
      <c r="K150" s="48">
        <v>150</v>
      </c>
      <c r="L150" s="48">
        <v>3.3000000000000002E-2</v>
      </c>
      <c r="M150" s="105" t="s">
        <v>431</v>
      </c>
      <c r="N150" s="105" t="s">
        <v>1252</v>
      </c>
      <c r="O150" s="105" t="s">
        <v>432</v>
      </c>
      <c r="P150" s="81">
        <f t="shared" si="43"/>
        <v>92.720648567124229</v>
      </c>
      <c r="Q150" s="95">
        <v>30</v>
      </c>
      <c r="R150" s="48">
        <v>5</v>
      </c>
      <c r="S150" s="133">
        <v>2.9000000000000057</v>
      </c>
      <c r="T150" s="134">
        <v>250</v>
      </c>
      <c r="U150" s="93">
        <f t="shared" si="37"/>
        <v>8.7000000000000174E-2</v>
      </c>
      <c r="V150" s="139">
        <v>50</v>
      </c>
      <c r="W150" s="135">
        <f t="shared" si="38"/>
        <v>109.81751279888482</v>
      </c>
      <c r="X150" s="140"/>
      <c r="Y150" s="76"/>
      <c r="Z150" s="45">
        <f t="shared" si="40"/>
        <v>63.560702567428692</v>
      </c>
      <c r="AA150" s="77"/>
      <c r="AB150" s="50">
        <v>562</v>
      </c>
      <c r="AC150" s="45">
        <f t="shared" si="33"/>
        <v>578.78475798146235</v>
      </c>
      <c r="AD150" s="56">
        <f>AB150/AB147*100</f>
        <v>93.979933110367895</v>
      </c>
      <c r="AE150" s="56">
        <f>AC150/AC147*100</f>
        <v>96.78674882633149</v>
      </c>
      <c r="AF150" s="64"/>
      <c r="AG150" s="45">
        <v>11.4</v>
      </c>
      <c r="AH150" s="45">
        <f t="shared" si="41"/>
        <v>73.626365429530381</v>
      </c>
      <c r="AI150" s="43">
        <f t="shared" si="44"/>
        <v>0.22800000000000001</v>
      </c>
      <c r="AJ150" s="45">
        <v>651</v>
      </c>
      <c r="AK150" s="45">
        <f t="shared" si="42"/>
        <v>670.44284243048378</v>
      </c>
      <c r="AL150" s="51">
        <f>AJ150/AJ147*100</f>
        <v>95.175438596491219</v>
      </c>
      <c r="AM150" s="51">
        <f>AK150/AK147*100</f>
        <v>98.017959419661366</v>
      </c>
      <c r="AN150" s="52"/>
      <c r="AO150" s="137" t="s">
        <v>1210</v>
      </c>
      <c r="AT150" s="41"/>
    </row>
    <row r="151" spans="1:46" s="40" customFormat="1" x14ac:dyDescent="0.25">
      <c r="A151" s="30">
        <v>150</v>
      </c>
      <c r="B151" s="110" t="s">
        <v>1221</v>
      </c>
      <c r="C151" s="30" t="s">
        <v>1218</v>
      </c>
      <c r="D151" s="48" t="s">
        <v>318</v>
      </c>
      <c r="E151" s="48" t="s">
        <v>148</v>
      </c>
      <c r="F151" s="48" t="s">
        <v>139</v>
      </c>
      <c r="G151" s="48" t="s">
        <v>6</v>
      </c>
      <c r="H151" s="48" t="s">
        <v>1069</v>
      </c>
      <c r="I151" s="48" t="s">
        <v>1216</v>
      </c>
      <c r="J151" s="48">
        <v>12</v>
      </c>
      <c r="K151" s="48">
        <v>150</v>
      </c>
      <c r="L151" s="48">
        <v>3.3000000000000002E-2</v>
      </c>
      <c r="M151" s="105" t="s">
        <v>431</v>
      </c>
      <c r="N151" s="105" t="s">
        <v>1252</v>
      </c>
      <c r="O151" s="105" t="s">
        <v>432</v>
      </c>
      <c r="P151" s="81">
        <f t="shared" si="43"/>
        <v>81.61600762426022</v>
      </c>
      <c r="Q151" s="95">
        <v>45</v>
      </c>
      <c r="R151" s="48">
        <v>5</v>
      </c>
      <c r="S151" s="133">
        <v>3.8199999999999932</v>
      </c>
      <c r="T151" s="134">
        <v>250</v>
      </c>
      <c r="U151" s="93">
        <f t="shared" si="37"/>
        <v>0.11459999999999979</v>
      </c>
      <c r="V151" s="139">
        <v>50</v>
      </c>
      <c r="W151" s="135">
        <f t="shared" si="38"/>
        <v>108.77701731201587</v>
      </c>
      <c r="X151" s="140"/>
      <c r="Y151" s="76"/>
      <c r="Z151" s="45">
        <f t="shared" si="40"/>
        <v>62.429729212136372</v>
      </c>
      <c r="AA151" s="77"/>
      <c r="AB151" s="50">
        <v>552</v>
      </c>
      <c r="AC151" s="45">
        <f t="shared" si="33"/>
        <v>573.92389270118531</v>
      </c>
      <c r="AD151" s="56">
        <f>AB151/AB147*100</f>
        <v>92.307692307692307</v>
      </c>
      <c r="AE151" s="56">
        <f>AC151/AC147*100</f>
        <v>95.973895100532658</v>
      </c>
      <c r="AF151" s="64"/>
      <c r="AG151" s="45">
        <v>11.5</v>
      </c>
      <c r="AH151" s="45">
        <f t="shared" si="41"/>
        <v>73.173976087413465</v>
      </c>
      <c r="AI151" s="43">
        <f t="shared" si="44"/>
        <v>0.23</v>
      </c>
      <c r="AJ151" s="45">
        <v>647</v>
      </c>
      <c r="AK151" s="45">
        <f t="shared" si="42"/>
        <v>672.69702640881678</v>
      </c>
      <c r="AL151" s="51">
        <f>AJ151/AJ147*100</f>
        <v>94.590643274853804</v>
      </c>
      <c r="AM151" s="51">
        <f>AK151/AK147*100</f>
        <v>98.347518480821179</v>
      </c>
      <c r="AN151" s="52"/>
      <c r="AO151" s="137" t="s">
        <v>1210</v>
      </c>
      <c r="AT151" s="41"/>
    </row>
    <row r="152" spans="1:46" s="40" customFormat="1" x14ac:dyDescent="0.25">
      <c r="A152" s="30">
        <v>151</v>
      </c>
      <c r="B152" s="110" t="s">
        <v>1222</v>
      </c>
      <c r="C152" s="30" t="s">
        <v>1218</v>
      </c>
      <c r="D152" s="48" t="s">
        <v>318</v>
      </c>
      <c r="E152" s="48" t="s">
        <v>148</v>
      </c>
      <c r="F152" s="48" t="s">
        <v>139</v>
      </c>
      <c r="G152" s="48" t="s">
        <v>6</v>
      </c>
      <c r="H152" s="48" t="s">
        <v>1069</v>
      </c>
      <c r="I152" s="48" t="s">
        <v>1216</v>
      </c>
      <c r="J152" s="48">
        <v>12</v>
      </c>
      <c r="K152" s="48">
        <v>150</v>
      </c>
      <c r="L152" s="48">
        <v>3.3000000000000002E-2</v>
      </c>
      <c r="M152" s="105" t="s">
        <v>431</v>
      </c>
      <c r="N152" s="105" t="s">
        <v>1252</v>
      </c>
      <c r="O152" s="105" t="s">
        <v>432</v>
      </c>
      <c r="P152" s="81">
        <f t="shared" si="43"/>
        <v>87.864003565158256</v>
      </c>
      <c r="Q152" s="95">
        <v>60</v>
      </c>
      <c r="R152" s="48">
        <v>5</v>
      </c>
      <c r="S152" s="133">
        <v>5.4599999999999937</v>
      </c>
      <c r="T152" s="134">
        <v>250</v>
      </c>
      <c r="U152" s="93">
        <f t="shared" si="37"/>
        <v>0.16379999999999983</v>
      </c>
      <c r="V152" s="139">
        <v>50</v>
      </c>
      <c r="W152" s="135">
        <f t="shared" si="38"/>
        <v>106.92222100933645</v>
      </c>
      <c r="X152" s="140"/>
      <c r="Y152" s="76"/>
      <c r="Z152" s="45">
        <f t="shared" si="40"/>
        <v>60.733269179197883</v>
      </c>
      <c r="AA152" s="77"/>
      <c r="AB152" s="50">
        <v>537</v>
      </c>
      <c r="AC152" s="45">
        <f t="shared" si="33"/>
        <v>568.01353924264856</v>
      </c>
      <c r="AD152" s="56">
        <f>AB152/AB147*100</f>
        <v>89.799331103678924</v>
      </c>
      <c r="AE152" s="56">
        <f>AC152/AC147*100</f>
        <v>94.985541679372659</v>
      </c>
      <c r="AF152" s="64"/>
      <c r="AG152" s="45">
        <v>9.8000000000000007</v>
      </c>
      <c r="AH152" s="45">
        <f t="shared" si="41"/>
        <v>71.364418718945743</v>
      </c>
      <c r="AI152" s="43">
        <f t="shared" si="44"/>
        <v>0.19600000000000001</v>
      </c>
      <c r="AJ152" s="45">
        <v>631</v>
      </c>
      <c r="AK152" s="45">
        <f t="shared" si="42"/>
        <v>667.44235244341019</v>
      </c>
      <c r="AL152" s="51">
        <f>AJ152/AJ147*100</f>
        <v>92.251461988304101</v>
      </c>
      <c r="AM152" s="51">
        <f>AK152/AK147*100</f>
        <v>97.579291292896229</v>
      </c>
      <c r="AN152" s="52"/>
      <c r="AO152" s="137" t="s">
        <v>1210</v>
      </c>
      <c r="AT152" s="41"/>
    </row>
    <row r="153" spans="1:46" s="40" customFormat="1" x14ac:dyDescent="0.25">
      <c r="A153" s="30">
        <v>152</v>
      </c>
      <c r="B153" s="110" t="s">
        <v>1223</v>
      </c>
      <c r="C153" s="30" t="s">
        <v>1218</v>
      </c>
      <c r="D153" s="48" t="s">
        <v>318</v>
      </c>
      <c r="E153" s="48" t="s">
        <v>148</v>
      </c>
      <c r="F153" s="48" t="s">
        <v>139</v>
      </c>
      <c r="G153" s="48" t="s">
        <v>6</v>
      </c>
      <c r="H153" s="48" t="s">
        <v>1069</v>
      </c>
      <c r="I153" s="48" t="s">
        <v>1216</v>
      </c>
      <c r="J153" s="48">
        <v>12</v>
      </c>
      <c r="K153" s="48">
        <v>150</v>
      </c>
      <c r="L153" s="48">
        <v>3.3000000000000002E-2</v>
      </c>
      <c r="M153" s="105" t="s">
        <v>431</v>
      </c>
      <c r="N153" s="105" t="s">
        <v>1252</v>
      </c>
      <c r="O153" s="105" t="s">
        <v>432</v>
      </c>
      <c r="P153" s="81">
        <f t="shared" si="43"/>
        <v>82.324686439417107</v>
      </c>
      <c r="Q153" s="95">
        <v>90</v>
      </c>
      <c r="R153" s="48">
        <v>5</v>
      </c>
      <c r="S153" s="133">
        <v>7.6299999999999955</v>
      </c>
      <c r="T153" s="134">
        <v>250</v>
      </c>
      <c r="U153" s="93">
        <f t="shared" si="37"/>
        <v>0.22889999999999985</v>
      </c>
      <c r="V153" s="139">
        <v>50</v>
      </c>
      <c r="W153" s="135">
        <f t="shared" si="38"/>
        <v>104.46800882835211</v>
      </c>
      <c r="X153" s="140"/>
      <c r="Y153" s="76"/>
      <c r="Z153" s="45">
        <f t="shared" si="40"/>
        <v>56.661765100145509</v>
      </c>
      <c r="AA153" s="77"/>
      <c r="AB153" s="50">
        <v>501</v>
      </c>
      <c r="AC153" s="45">
        <f t="shared" si="33"/>
        <v>542.38389087366022</v>
      </c>
      <c r="AD153" s="56">
        <f>AB153/AB147*100</f>
        <v>83.779264214046819</v>
      </c>
      <c r="AE153" s="56">
        <f>AC153/AC147*100</f>
        <v>90.699647303287662</v>
      </c>
      <c r="AF153" s="64"/>
      <c r="AG153" s="45">
        <v>9.5</v>
      </c>
      <c r="AH153" s="45">
        <f t="shared" si="41"/>
        <v>67.292914639893368</v>
      </c>
      <c r="AI153" s="43">
        <f t="shared" si="44"/>
        <v>0.19</v>
      </c>
      <c r="AJ153" s="45">
        <v>595</v>
      </c>
      <c r="AK153" s="45">
        <f t="shared" si="42"/>
        <v>644.1485330735087</v>
      </c>
      <c r="AL153" s="51">
        <f>AJ153/AJ147*100</f>
        <v>86.988304093567251</v>
      </c>
      <c r="AM153" s="51">
        <f>AK153/AK147*100</f>
        <v>94.17376214524981</v>
      </c>
      <c r="AN153" s="52"/>
      <c r="AO153" s="137" t="s">
        <v>1210</v>
      </c>
      <c r="AT153" s="41"/>
    </row>
    <row r="154" spans="1:46" s="40" customFormat="1" x14ac:dyDescent="0.25">
      <c r="A154" s="30">
        <v>153</v>
      </c>
      <c r="B154" s="110" t="s">
        <v>1224</v>
      </c>
      <c r="C154" s="30" t="s">
        <v>7</v>
      </c>
      <c r="D154" s="48" t="s">
        <v>318</v>
      </c>
      <c r="E154" s="48" t="s">
        <v>148</v>
      </c>
      <c r="F154" s="48" t="s">
        <v>139</v>
      </c>
      <c r="G154" s="48" t="s">
        <v>6</v>
      </c>
      <c r="H154" s="48" t="s">
        <v>1069</v>
      </c>
      <c r="I154" s="48" t="s">
        <v>395</v>
      </c>
      <c r="J154" s="48">
        <v>12</v>
      </c>
      <c r="K154" s="48">
        <v>150</v>
      </c>
      <c r="L154" s="48">
        <v>3.3000000000000002E-2</v>
      </c>
      <c r="M154" s="105" t="s">
        <v>2</v>
      </c>
      <c r="N154" s="105" t="s">
        <v>2</v>
      </c>
      <c r="O154" s="105" t="s">
        <v>4</v>
      </c>
      <c r="P154" s="81">
        <v>0</v>
      </c>
      <c r="Q154" s="95">
        <v>0</v>
      </c>
      <c r="R154" s="48">
        <v>0</v>
      </c>
      <c r="S154" s="133">
        <v>0</v>
      </c>
      <c r="T154" s="134">
        <v>0</v>
      </c>
      <c r="U154" s="93">
        <f t="shared" si="37"/>
        <v>0</v>
      </c>
      <c r="V154" s="139">
        <v>50</v>
      </c>
      <c r="W154" s="135">
        <f t="shared" si="38"/>
        <v>113.09733552923255</v>
      </c>
      <c r="X154" s="140"/>
      <c r="Y154" s="76"/>
      <c r="Z154" s="45">
        <f t="shared" si="40"/>
        <v>67.406011975422601</v>
      </c>
      <c r="AA154" s="77"/>
      <c r="AB154" s="50">
        <v>596</v>
      </c>
      <c r="AC154" s="45">
        <f t="shared" si="33"/>
        <v>596</v>
      </c>
      <c r="AD154" s="56">
        <f>AB154/AB154*100</f>
        <v>100</v>
      </c>
      <c r="AE154" s="56">
        <f>AC154/AC154*100</f>
        <v>100</v>
      </c>
      <c r="AF154" s="64"/>
      <c r="AG154" s="45">
        <v>13.3</v>
      </c>
      <c r="AH154" s="45">
        <f t="shared" si="41"/>
        <v>81.430081581047432</v>
      </c>
      <c r="AI154" s="43">
        <f t="shared" si="44"/>
        <v>0.26600000000000001</v>
      </c>
      <c r="AJ154" s="45">
        <v>720</v>
      </c>
      <c r="AK154" s="45">
        <f t="shared" si="42"/>
        <v>719.99999999999989</v>
      </c>
      <c r="AL154" s="51">
        <f>AJ154/AJ154*100</f>
        <v>100</v>
      </c>
      <c r="AM154" s="51">
        <f>AK154/AK154*100</f>
        <v>100</v>
      </c>
      <c r="AN154" s="52"/>
      <c r="AO154" s="137" t="s">
        <v>1210</v>
      </c>
      <c r="AT154" s="41"/>
    </row>
    <row r="155" spans="1:46" s="40" customFormat="1" x14ac:dyDescent="0.25">
      <c r="A155" s="30">
        <v>154</v>
      </c>
      <c r="B155" s="110" t="s">
        <v>1225</v>
      </c>
      <c r="C155" s="30" t="s">
        <v>1218</v>
      </c>
      <c r="D155" s="48" t="s">
        <v>318</v>
      </c>
      <c r="E155" s="48" t="s">
        <v>148</v>
      </c>
      <c r="F155" s="48" t="s">
        <v>139</v>
      </c>
      <c r="G155" s="48" t="s">
        <v>6</v>
      </c>
      <c r="H155" s="48" t="s">
        <v>1069</v>
      </c>
      <c r="I155" s="48" t="s">
        <v>395</v>
      </c>
      <c r="J155" s="48">
        <v>12</v>
      </c>
      <c r="K155" s="48">
        <v>150</v>
      </c>
      <c r="L155" s="48">
        <v>3.3000000000000002E-2</v>
      </c>
      <c r="M155" s="105" t="s">
        <v>431</v>
      </c>
      <c r="N155" s="105" t="s">
        <v>1252</v>
      </c>
      <c r="O155" s="105" t="s">
        <v>432</v>
      </c>
      <c r="P155" s="81">
        <f t="shared" ref="P155:P160" si="45">(J155*(1-SQRT(1-S155*0.01)))/(2*0.0115*Q155/365)</f>
        <v>87.802412171704077</v>
      </c>
      <c r="Q155" s="95">
        <v>10</v>
      </c>
      <c r="R155" s="48">
        <v>5</v>
      </c>
      <c r="S155" s="133">
        <v>0.92000000000000171</v>
      </c>
      <c r="T155" s="134">
        <v>250</v>
      </c>
      <c r="U155" s="93">
        <f t="shared" si="37"/>
        <v>2.7600000000000052E-2</v>
      </c>
      <c r="V155" s="139">
        <v>50</v>
      </c>
      <c r="W155" s="135">
        <f t="shared" si="38"/>
        <v>112.0568400423636</v>
      </c>
      <c r="X155" s="140"/>
      <c r="Y155" s="76"/>
      <c r="Z155" s="45">
        <f t="shared" si="40"/>
        <v>66.161941284601042</v>
      </c>
      <c r="AA155" s="77"/>
      <c r="AB155" s="47">
        <v>585</v>
      </c>
      <c r="AC155" s="45">
        <f t="shared" si="33"/>
        <v>590.43197416229316</v>
      </c>
      <c r="AD155" s="56">
        <f>AB155/AB154*100</f>
        <v>98.154362416107389</v>
      </c>
      <c r="AE155" s="56">
        <f>AC155/AC154*100</f>
        <v>99.065767476894834</v>
      </c>
      <c r="AF155" s="64"/>
      <c r="AG155" s="45">
        <v>13.5</v>
      </c>
      <c r="AH155" s="45">
        <f t="shared" si="41"/>
        <v>80.412205561284338</v>
      </c>
      <c r="AI155" s="43">
        <f t="shared" si="44"/>
        <v>0.27</v>
      </c>
      <c r="AJ155" s="45">
        <v>711</v>
      </c>
      <c r="AK155" s="45">
        <f t="shared" si="42"/>
        <v>717.60193782801775</v>
      </c>
      <c r="AL155" s="51">
        <f>AJ155/AJ154*100</f>
        <v>98.75</v>
      </c>
      <c r="AM155" s="51">
        <f>AK155/AK154*100</f>
        <v>99.666935809446926</v>
      </c>
      <c r="AN155" s="52"/>
      <c r="AO155" s="137" t="s">
        <v>1210</v>
      </c>
      <c r="AT155" s="41"/>
    </row>
    <row r="156" spans="1:46" s="40" customFormat="1" x14ac:dyDescent="0.25">
      <c r="A156" s="30">
        <v>155</v>
      </c>
      <c r="B156" s="110" t="s">
        <v>1226</v>
      </c>
      <c r="C156" s="30" t="s">
        <v>1218</v>
      </c>
      <c r="D156" s="48" t="s">
        <v>318</v>
      </c>
      <c r="E156" s="48" t="s">
        <v>148</v>
      </c>
      <c r="F156" s="48" t="s">
        <v>139</v>
      </c>
      <c r="G156" s="48" t="s">
        <v>6</v>
      </c>
      <c r="H156" s="48" t="s">
        <v>1069</v>
      </c>
      <c r="I156" s="48" t="s">
        <v>395</v>
      </c>
      <c r="J156" s="48">
        <v>12</v>
      </c>
      <c r="K156" s="48">
        <v>150</v>
      </c>
      <c r="L156" s="48">
        <v>3.3000000000000002E-2</v>
      </c>
      <c r="M156" s="105" t="s">
        <v>431</v>
      </c>
      <c r="N156" s="105" t="s">
        <v>1252</v>
      </c>
      <c r="O156" s="105" t="s">
        <v>432</v>
      </c>
      <c r="P156" s="81">
        <f t="shared" si="45"/>
        <v>84.163266620219886</v>
      </c>
      <c r="Q156" s="95">
        <v>20</v>
      </c>
      <c r="R156" s="48">
        <v>5</v>
      </c>
      <c r="S156" s="133">
        <v>1.7600000000000051</v>
      </c>
      <c r="T156" s="134">
        <v>250</v>
      </c>
      <c r="U156" s="93">
        <f t="shared" si="37"/>
        <v>5.2800000000000152E-2</v>
      </c>
      <c r="V156" s="139">
        <v>50</v>
      </c>
      <c r="W156" s="135">
        <f t="shared" si="38"/>
        <v>111.10682242391806</v>
      </c>
      <c r="X156" s="140"/>
      <c r="Y156" s="76"/>
      <c r="Z156" s="45">
        <f t="shared" si="40"/>
        <v>65.257162600367181</v>
      </c>
      <c r="AA156" s="77"/>
      <c r="AB156" s="47">
        <v>577</v>
      </c>
      <c r="AC156" s="45">
        <f t="shared" si="33"/>
        <v>587.3371335504886</v>
      </c>
      <c r="AD156" s="56">
        <f>AB156/AB154*100</f>
        <v>96.812080536912745</v>
      </c>
      <c r="AE156" s="56">
        <f>AC156/AC154*100</f>
        <v>98.546498917867225</v>
      </c>
      <c r="AF156" s="64"/>
      <c r="AG156" s="45">
        <v>13.4</v>
      </c>
      <c r="AH156" s="45">
        <f t="shared" si="41"/>
        <v>79.281232205992026</v>
      </c>
      <c r="AI156" s="43">
        <f t="shared" si="44"/>
        <v>0.26800000000000002</v>
      </c>
      <c r="AJ156" s="45">
        <v>701</v>
      </c>
      <c r="AK156" s="45">
        <f t="shared" si="42"/>
        <v>713.55863192182414</v>
      </c>
      <c r="AL156" s="51">
        <f>AJ156/AJ154*100</f>
        <v>97.361111111111114</v>
      </c>
      <c r="AM156" s="51">
        <f>AK156/AK154*100</f>
        <v>99.105365544697804</v>
      </c>
      <c r="AN156" s="52"/>
      <c r="AO156" s="137" t="s">
        <v>1210</v>
      </c>
      <c r="AT156" s="41"/>
    </row>
    <row r="157" spans="1:46" s="40" customFormat="1" x14ac:dyDescent="0.25">
      <c r="A157" s="30">
        <v>156</v>
      </c>
      <c r="B157" s="110" t="s">
        <v>1227</v>
      </c>
      <c r="C157" s="30" t="s">
        <v>1218</v>
      </c>
      <c r="D157" s="48" t="s">
        <v>318</v>
      </c>
      <c r="E157" s="48" t="s">
        <v>148</v>
      </c>
      <c r="F157" s="48" t="s">
        <v>139</v>
      </c>
      <c r="G157" s="48" t="s">
        <v>6</v>
      </c>
      <c r="H157" s="48" t="s">
        <v>1069</v>
      </c>
      <c r="I157" s="48" t="s">
        <v>395</v>
      </c>
      <c r="J157" s="48">
        <v>12</v>
      </c>
      <c r="K157" s="48">
        <v>150</v>
      </c>
      <c r="L157" s="48">
        <v>3.3000000000000002E-2</v>
      </c>
      <c r="M157" s="105" t="s">
        <v>431</v>
      </c>
      <c r="N157" s="105" t="s">
        <v>1252</v>
      </c>
      <c r="O157" s="105" t="s">
        <v>432</v>
      </c>
      <c r="P157" s="81">
        <f t="shared" si="45"/>
        <v>76.95780290551447</v>
      </c>
      <c r="Q157" s="95">
        <v>30</v>
      </c>
      <c r="R157" s="48">
        <v>5</v>
      </c>
      <c r="S157" s="133">
        <v>2.4099999999999966</v>
      </c>
      <c r="T157" s="134">
        <v>250</v>
      </c>
      <c r="U157" s="93">
        <f t="shared" si="37"/>
        <v>7.2299999999999892E-2</v>
      </c>
      <c r="V157" s="139">
        <v>50</v>
      </c>
      <c r="W157" s="135">
        <f t="shared" si="38"/>
        <v>110.37168974297803</v>
      </c>
      <c r="X157" s="140"/>
      <c r="Y157" s="76"/>
      <c r="Z157" s="45">
        <f t="shared" si="40"/>
        <v>65.257162600367181</v>
      </c>
      <c r="AA157" s="77"/>
      <c r="AB157" s="47">
        <v>577</v>
      </c>
      <c r="AC157" s="45">
        <f t="shared" si="33"/>
        <v>591.24910339174096</v>
      </c>
      <c r="AD157" s="56">
        <f>AB157/AB154*100</f>
        <v>96.812080536912745</v>
      </c>
      <c r="AE157" s="56">
        <f>AC157/AC154*100</f>
        <v>99.202869696600843</v>
      </c>
      <c r="AF157" s="64"/>
      <c r="AG157" s="45">
        <v>12.2</v>
      </c>
      <c r="AH157" s="45">
        <f t="shared" si="41"/>
        <v>79.620524212579724</v>
      </c>
      <c r="AI157" s="43">
        <f t="shared" si="44"/>
        <v>0.24399999999999999</v>
      </c>
      <c r="AJ157" s="45">
        <v>704</v>
      </c>
      <c r="AK157" s="45">
        <f t="shared" si="42"/>
        <v>721.38538784711568</v>
      </c>
      <c r="AL157" s="51">
        <f>AJ157/AJ154*100</f>
        <v>97.777777777777771</v>
      </c>
      <c r="AM157" s="51">
        <f>AK157/AK154*100</f>
        <v>100.19241497876608</v>
      </c>
      <c r="AN157" s="52"/>
      <c r="AO157" s="137" t="s">
        <v>1210</v>
      </c>
      <c r="AT157" s="41"/>
    </row>
    <row r="158" spans="1:46" s="40" customFormat="1" x14ac:dyDescent="0.25">
      <c r="A158" s="30">
        <v>157</v>
      </c>
      <c r="B158" s="110" t="s">
        <v>1228</v>
      </c>
      <c r="C158" s="30" t="s">
        <v>1218</v>
      </c>
      <c r="D158" s="48" t="s">
        <v>318</v>
      </c>
      <c r="E158" s="48" t="s">
        <v>148</v>
      </c>
      <c r="F158" s="48" t="s">
        <v>139</v>
      </c>
      <c r="G158" s="48" t="s">
        <v>6</v>
      </c>
      <c r="H158" s="48" t="s">
        <v>1069</v>
      </c>
      <c r="I158" s="48" t="s">
        <v>395</v>
      </c>
      <c r="J158" s="48">
        <v>12</v>
      </c>
      <c r="K158" s="48">
        <v>150</v>
      </c>
      <c r="L158" s="48">
        <v>3.3000000000000002E-2</v>
      </c>
      <c r="M158" s="105" t="s">
        <v>431</v>
      </c>
      <c r="N158" s="105" t="s">
        <v>1252</v>
      </c>
      <c r="O158" s="105" t="s">
        <v>432</v>
      </c>
      <c r="P158" s="81">
        <f t="shared" si="45"/>
        <v>86.14934382192682</v>
      </c>
      <c r="Q158" s="95">
        <v>45</v>
      </c>
      <c r="R158" s="48">
        <v>5</v>
      </c>
      <c r="S158" s="133">
        <v>4.0300000000000011</v>
      </c>
      <c r="T158" s="134">
        <v>250</v>
      </c>
      <c r="U158" s="93">
        <f t="shared" si="37"/>
        <v>0.12090000000000004</v>
      </c>
      <c r="V158" s="139">
        <v>50</v>
      </c>
      <c r="W158" s="135">
        <f t="shared" si="38"/>
        <v>108.53951290740446</v>
      </c>
      <c r="X158" s="140"/>
      <c r="Y158" s="76"/>
      <c r="Z158" s="45">
        <f t="shared" si="40"/>
        <v>62.316631876607133</v>
      </c>
      <c r="AA158" s="77"/>
      <c r="AB158" s="47">
        <v>551</v>
      </c>
      <c r="AC158" s="45">
        <f t="shared" si="33"/>
        <v>574.13775138063988</v>
      </c>
      <c r="AD158" s="56">
        <f>AB158/AB154*100</f>
        <v>92.449664429530202</v>
      </c>
      <c r="AE158" s="56">
        <f>AC158/AC154*100</f>
        <v>96.331837479973132</v>
      </c>
      <c r="AF158" s="64"/>
      <c r="AG158" s="45">
        <v>11.3</v>
      </c>
      <c r="AH158" s="45">
        <f t="shared" si="41"/>
        <v>76.679993488819676</v>
      </c>
      <c r="AI158" s="43">
        <f t="shared" si="44"/>
        <v>0.22600000000000001</v>
      </c>
      <c r="AJ158" s="45">
        <v>678</v>
      </c>
      <c r="AK158" s="45">
        <f t="shared" si="42"/>
        <v>706.47077211628653</v>
      </c>
      <c r="AL158" s="51">
        <f>AJ158/AJ154*100</f>
        <v>94.166666666666671</v>
      </c>
      <c r="AM158" s="51">
        <f>AK158/AK154*100</f>
        <v>98.12094057170647</v>
      </c>
      <c r="AN158" s="52"/>
      <c r="AO158" s="137" t="s">
        <v>1210</v>
      </c>
      <c r="AT158" s="41"/>
    </row>
    <row r="159" spans="1:46" s="40" customFormat="1" x14ac:dyDescent="0.25">
      <c r="A159" s="30">
        <v>158</v>
      </c>
      <c r="B159" s="110" t="s">
        <v>1229</v>
      </c>
      <c r="C159" s="30" t="s">
        <v>1218</v>
      </c>
      <c r="D159" s="48" t="s">
        <v>318</v>
      </c>
      <c r="E159" s="48" t="s">
        <v>148</v>
      </c>
      <c r="F159" s="48" t="s">
        <v>139</v>
      </c>
      <c r="G159" s="48" t="s">
        <v>6</v>
      </c>
      <c r="H159" s="48" t="s">
        <v>1069</v>
      </c>
      <c r="I159" s="48" t="s">
        <v>395</v>
      </c>
      <c r="J159" s="48">
        <v>12</v>
      </c>
      <c r="K159" s="48">
        <v>150</v>
      </c>
      <c r="L159" s="48">
        <v>3.3000000000000002E-2</v>
      </c>
      <c r="M159" s="105" t="s">
        <v>431</v>
      </c>
      <c r="N159" s="105" t="s">
        <v>1252</v>
      </c>
      <c r="O159" s="105" t="s">
        <v>432</v>
      </c>
      <c r="P159" s="81">
        <f t="shared" si="45"/>
        <v>88.843442586889438</v>
      </c>
      <c r="Q159" s="95">
        <v>60</v>
      </c>
      <c r="R159" s="48">
        <v>5</v>
      </c>
      <c r="S159" s="133">
        <v>5.519999999999996</v>
      </c>
      <c r="T159" s="134">
        <v>250</v>
      </c>
      <c r="U159" s="93">
        <f t="shared" si="37"/>
        <v>0.16559999999999986</v>
      </c>
      <c r="V159" s="139">
        <v>50</v>
      </c>
      <c r="W159" s="135">
        <f t="shared" si="38"/>
        <v>106.85436260801892</v>
      </c>
      <c r="X159" s="140"/>
      <c r="Y159" s="76"/>
      <c r="Z159" s="45">
        <f t="shared" si="40"/>
        <v>58.923711810730161</v>
      </c>
      <c r="AA159" s="77"/>
      <c r="AB159" s="47">
        <v>521</v>
      </c>
      <c r="AC159" s="45">
        <f t="shared" si="33"/>
        <v>551.43945808636749</v>
      </c>
      <c r="AD159" s="56">
        <f>AB159/AB154*100</f>
        <v>87.416107382550337</v>
      </c>
      <c r="AE159" s="56">
        <f>AC159/AC154*100</f>
        <v>92.523399007779787</v>
      </c>
      <c r="AF159" s="64"/>
      <c r="AG159" s="45">
        <v>10.6</v>
      </c>
      <c r="AH159" s="45">
        <f t="shared" si="41"/>
        <v>72.947781416354999</v>
      </c>
      <c r="AI159" s="43">
        <f t="shared" si="44"/>
        <v>0.21199999999999999</v>
      </c>
      <c r="AJ159" s="45">
        <v>645</v>
      </c>
      <c r="AK159" s="45">
        <f t="shared" si="42"/>
        <v>682.68416596104998</v>
      </c>
      <c r="AL159" s="51">
        <f>AJ159/AJ154*100</f>
        <v>89.583333333333343</v>
      </c>
      <c r="AM159" s="51">
        <f>AK159/AK154*100</f>
        <v>94.817245272368069</v>
      </c>
      <c r="AN159" s="52"/>
      <c r="AO159" s="137" t="s">
        <v>1210</v>
      </c>
      <c r="AT159" s="41"/>
    </row>
    <row r="160" spans="1:46" s="40" customFormat="1" x14ac:dyDescent="0.25">
      <c r="A160" s="30">
        <v>159</v>
      </c>
      <c r="B160" s="110" t="s">
        <v>1230</v>
      </c>
      <c r="C160" s="30" t="s">
        <v>1218</v>
      </c>
      <c r="D160" s="48" t="s">
        <v>318</v>
      </c>
      <c r="E160" s="48" t="s">
        <v>148</v>
      </c>
      <c r="F160" s="48" t="s">
        <v>139</v>
      </c>
      <c r="G160" s="48" t="s">
        <v>6</v>
      </c>
      <c r="H160" s="48" t="s">
        <v>1069</v>
      </c>
      <c r="I160" s="48" t="s">
        <v>395</v>
      </c>
      <c r="J160" s="48">
        <v>12</v>
      </c>
      <c r="K160" s="48">
        <v>150</v>
      </c>
      <c r="L160" s="48">
        <v>3.3000000000000002E-2</v>
      </c>
      <c r="M160" s="105" t="s">
        <v>431</v>
      </c>
      <c r="N160" s="105" t="s">
        <v>1252</v>
      </c>
      <c r="O160" s="105" t="s">
        <v>432</v>
      </c>
      <c r="P160" s="81">
        <f t="shared" si="45"/>
        <v>96.685790368459834</v>
      </c>
      <c r="Q160" s="95">
        <v>90</v>
      </c>
      <c r="R160" s="48">
        <v>5</v>
      </c>
      <c r="S160" s="133">
        <v>8.9300000000000068</v>
      </c>
      <c r="T160" s="134">
        <v>250</v>
      </c>
      <c r="U160" s="93">
        <f t="shared" si="37"/>
        <v>0.26790000000000025</v>
      </c>
      <c r="V160" s="139">
        <v>50</v>
      </c>
      <c r="W160" s="135">
        <f t="shared" si="38"/>
        <v>102.99774346647207</v>
      </c>
      <c r="X160" s="140"/>
      <c r="Y160" s="76"/>
      <c r="Z160" s="45">
        <f t="shared" si="40"/>
        <v>56.887959771203974</v>
      </c>
      <c r="AA160" s="77"/>
      <c r="AB160" s="47">
        <v>503</v>
      </c>
      <c r="AC160" s="45">
        <f t="shared" si="33"/>
        <v>552.32238937081377</v>
      </c>
      <c r="AD160" s="56">
        <f>AB160/AB154*100</f>
        <v>84.395973154362409</v>
      </c>
      <c r="AE160" s="56">
        <f>AC160/AC154*100</f>
        <v>92.671541840740574</v>
      </c>
      <c r="AF160" s="64"/>
      <c r="AG160" s="45">
        <v>9.9</v>
      </c>
      <c r="AH160" s="45">
        <f t="shared" si="41"/>
        <v>71.025126712358045</v>
      </c>
      <c r="AI160" s="43">
        <f t="shared" si="44"/>
        <v>0.19800000000000001</v>
      </c>
      <c r="AJ160" s="45">
        <v>628</v>
      </c>
      <c r="AK160" s="45">
        <f t="shared" si="42"/>
        <v>689.57944438344146</v>
      </c>
      <c r="AL160" s="51">
        <f>AJ160/AJ154*100</f>
        <v>87.222222222222229</v>
      </c>
      <c r="AM160" s="51">
        <f>AK160/AK154*100</f>
        <v>95.77492283103355</v>
      </c>
      <c r="AN160" s="52"/>
      <c r="AO160" s="137" t="s">
        <v>1210</v>
      </c>
      <c r="AT160" s="41"/>
    </row>
    <row r="161" spans="1:46" s="1" customFormat="1" x14ac:dyDescent="0.25">
      <c r="A161" s="30">
        <v>160</v>
      </c>
      <c r="B161" s="110" t="s">
        <v>501</v>
      </c>
      <c r="C161" s="30" t="s">
        <v>7</v>
      </c>
      <c r="D161" s="48" t="s">
        <v>135</v>
      </c>
      <c r="E161" s="48" t="s">
        <v>148</v>
      </c>
      <c r="F161" s="48" t="s">
        <v>139</v>
      </c>
      <c r="G161" s="48" t="s">
        <v>6</v>
      </c>
      <c r="H161" s="48" t="s">
        <v>38</v>
      </c>
      <c r="I161" s="48" t="s">
        <v>206</v>
      </c>
      <c r="J161" s="48">
        <v>16</v>
      </c>
      <c r="K161" s="48">
        <v>200</v>
      </c>
      <c r="L161" s="103"/>
      <c r="M161" s="105" t="s">
        <v>2</v>
      </c>
      <c r="N161" s="105" t="s">
        <v>2</v>
      </c>
      <c r="O161" s="105" t="s">
        <v>4</v>
      </c>
      <c r="P161" s="81">
        <v>0</v>
      </c>
      <c r="Q161" s="95">
        <v>0</v>
      </c>
      <c r="R161" s="48">
        <v>0</v>
      </c>
      <c r="S161" s="133">
        <v>0</v>
      </c>
      <c r="T161" s="134">
        <v>0</v>
      </c>
      <c r="U161" s="93">
        <f t="shared" si="37"/>
        <v>0</v>
      </c>
      <c r="V161" s="139">
        <v>50</v>
      </c>
      <c r="W161" s="135">
        <f t="shared" si="38"/>
        <v>201.06192982974676</v>
      </c>
      <c r="X161" s="136"/>
      <c r="Y161" s="76"/>
      <c r="Z161" s="50">
        <f t="shared" ref="Z161:Z192" si="46">AC161*W161*10^-3</f>
        <v>108.75640846420832</v>
      </c>
      <c r="AA161" s="77"/>
      <c r="AB161" s="50">
        <f t="shared" ref="AB161:AB192" si="47">Z161/((J161^2*PI()/4)*10^-3)</f>
        <v>540.91</v>
      </c>
      <c r="AC161" s="50">
        <v>540.91</v>
      </c>
      <c r="AD161" s="56">
        <f>AB161/AB161*100</f>
        <v>100</v>
      </c>
      <c r="AE161" s="56">
        <f>AC161/AC161*100</f>
        <v>100</v>
      </c>
      <c r="AF161" s="64"/>
      <c r="AG161" s="45">
        <v>5.35</v>
      </c>
      <c r="AH161" s="50">
        <f>AK161*W161*10^-3</f>
        <v>130.50929865248864</v>
      </c>
      <c r="AI161" s="49">
        <v>0.107</v>
      </c>
      <c r="AJ161" s="50">
        <f t="shared" ref="AJ161:AJ192" si="48">AH161/((J161^2*PI()/4)*10^-3)</f>
        <v>649.1</v>
      </c>
      <c r="AK161" s="45">
        <v>649.1</v>
      </c>
      <c r="AL161" s="96">
        <f>AJ161/AJ161*100</f>
        <v>100</v>
      </c>
      <c r="AM161" s="96">
        <f>AK161/AK161*100</f>
        <v>100</v>
      </c>
      <c r="AN161" s="52"/>
      <c r="AO161" s="137" t="s">
        <v>589</v>
      </c>
      <c r="AT161" s="4"/>
    </row>
    <row r="162" spans="1:46" s="1" customFormat="1" x14ac:dyDescent="0.25">
      <c r="A162" s="30">
        <v>161</v>
      </c>
      <c r="B162" s="110" t="s">
        <v>502</v>
      </c>
      <c r="C162" s="48"/>
      <c r="D162" s="48" t="s">
        <v>135</v>
      </c>
      <c r="E162" s="48" t="s">
        <v>148</v>
      </c>
      <c r="F162" s="48" t="s">
        <v>139</v>
      </c>
      <c r="G162" s="48" t="s">
        <v>6</v>
      </c>
      <c r="H162" s="48" t="s">
        <v>38</v>
      </c>
      <c r="I162" s="48" t="s">
        <v>206</v>
      </c>
      <c r="J162" s="48">
        <v>16</v>
      </c>
      <c r="K162" s="48">
        <v>200</v>
      </c>
      <c r="L162" s="103"/>
      <c r="M162" s="105" t="s">
        <v>140</v>
      </c>
      <c r="N162" s="105" t="s">
        <v>503</v>
      </c>
      <c r="O162" s="105" t="s">
        <v>150</v>
      </c>
      <c r="P162" s="81">
        <v>10</v>
      </c>
      <c r="Q162" s="111"/>
      <c r="R162" s="116"/>
      <c r="S162" s="81">
        <v>4.01</v>
      </c>
      <c r="T162" s="134">
        <v>460</v>
      </c>
      <c r="U162" s="93">
        <f t="shared" si="37"/>
        <v>0.16039999999999999</v>
      </c>
      <c r="V162" s="139">
        <v>50</v>
      </c>
      <c r="W162" s="135">
        <f t="shared" si="38"/>
        <v>192.9993464435739</v>
      </c>
      <c r="X162" s="136"/>
      <c r="Y162" s="76"/>
      <c r="Z162" s="50">
        <f t="shared" si="46"/>
        <v>99.875231791085056</v>
      </c>
      <c r="AA162" s="77"/>
      <c r="AB162" s="50">
        <f t="shared" si="47"/>
        <v>496.73865099999995</v>
      </c>
      <c r="AC162" s="50">
        <v>517.49</v>
      </c>
      <c r="AD162" s="56">
        <f>AB162/AB161*100</f>
        <v>91.833881976668934</v>
      </c>
      <c r="AE162" s="56">
        <f>AC162/AC161*100</f>
        <v>95.67025937771534</v>
      </c>
      <c r="AF162" s="64"/>
      <c r="AG162" s="45">
        <v>4.25</v>
      </c>
      <c r="AH162" s="50">
        <v>104.05</v>
      </c>
      <c r="AI162" s="49">
        <v>8.5000000000000006E-2</v>
      </c>
      <c r="AJ162" s="50">
        <f t="shared" si="48"/>
        <v>517.5022446472409</v>
      </c>
      <c r="AK162" s="45">
        <v>632.38</v>
      </c>
      <c r="AL162" s="96">
        <f>AJ162/AJ161*100</f>
        <v>79.726119957978881</v>
      </c>
      <c r="AM162" s="96">
        <f>AK162/AK161*100</f>
        <v>97.42412571252504</v>
      </c>
      <c r="AN162" s="52"/>
      <c r="AO162" s="137" t="s">
        <v>589</v>
      </c>
      <c r="AT162" s="4"/>
    </row>
    <row r="163" spans="1:46" s="1" customFormat="1" x14ac:dyDescent="0.25">
      <c r="A163" s="30">
        <v>162</v>
      </c>
      <c r="B163" s="110" t="s">
        <v>504</v>
      </c>
      <c r="C163" s="48"/>
      <c r="D163" s="48" t="s">
        <v>135</v>
      </c>
      <c r="E163" s="48" t="s">
        <v>148</v>
      </c>
      <c r="F163" s="48" t="s">
        <v>139</v>
      </c>
      <c r="G163" s="48" t="s">
        <v>6</v>
      </c>
      <c r="H163" s="48" t="s">
        <v>38</v>
      </c>
      <c r="I163" s="48" t="s">
        <v>206</v>
      </c>
      <c r="J163" s="48">
        <v>16</v>
      </c>
      <c r="K163" s="48">
        <v>200</v>
      </c>
      <c r="L163" s="103"/>
      <c r="M163" s="105" t="s">
        <v>140</v>
      </c>
      <c r="N163" s="105" t="s">
        <v>503</v>
      </c>
      <c r="O163" s="105" t="s">
        <v>150</v>
      </c>
      <c r="P163" s="81">
        <v>10</v>
      </c>
      <c r="Q163" s="111"/>
      <c r="R163" s="116"/>
      <c r="S163" s="81">
        <v>4.97</v>
      </c>
      <c r="T163" s="134">
        <v>460</v>
      </c>
      <c r="U163" s="93">
        <f t="shared" si="37"/>
        <v>0.19879999999999998</v>
      </c>
      <c r="V163" s="139">
        <v>50</v>
      </c>
      <c r="W163" s="135">
        <f t="shared" si="38"/>
        <v>191.06915191720836</v>
      </c>
      <c r="X163" s="136"/>
      <c r="Y163" s="76"/>
      <c r="Z163" s="50">
        <f t="shared" si="46"/>
        <v>101.99653467644418</v>
      </c>
      <c r="AA163" s="77"/>
      <c r="AB163" s="50">
        <f t="shared" si="47"/>
        <v>507.28914600000007</v>
      </c>
      <c r="AC163" s="50">
        <v>533.82000000000005</v>
      </c>
      <c r="AD163" s="56">
        <f>AB163/AB161*100</f>
        <v>93.784390379175846</v>
      </c>
      <c r="AE163" s="56">
        <f>AC163/AC161*100</f>
        <v>98.689245900427068</v>
      </c>
      <c r="AF163" s="64"/>
      <c r="AG163" s="45">
        <v>5.15</v>
      </c>
      <c r="AH163" s="47">
        <v>122.93</v>
      </c>
      <c r="AI163" s="49">
        <v>0.10300000000000001</v>
      </c>
      <c r="AJ163" s="47">
        <f t="shared" si="48"/>
        <v>611.40366107145917</v>
      </c>
      <c r="AK163" s="45">
        <v>636.94000000000005</v>
      </c>
      <c r="AL163" s="96">
        <f>AJ163/AJ161*100</f>
        <v>94.19252211854247</v>
      </c>
      <c r="AM163" s="96">
        <f>AK163/AK161*100</f>
        <v>98.12663688183639</v>
      </c>
      <c r="AN163" s="52"/>
      <c r="AO163" s="137" t="s">
        <v>589</v>
      </c>
      <c r="AT163" s="4"/>
    </row>
    <row r="164" spans="1:46" s="1" customFormat="1" x14ac:dyDescent="0.25">
      <c r="A164" s="30">
        <v>163</v>
      </c>
      <c r="B164" s="110" t="s">
        <v>505</v>
      </c>
      <c r="C164" s="30"/>
      <c r="D164" s="48" t="s">
        <v>135</v>
      </c>
      <c r="E164" s="48" t="s">
        <v>148</v>
      </c>
      <c r="F164" s="48" t="s">
        <v>139</v>
      </c>
      <c r="G164" s="48" t="s">
        <v>6</v>
      </c>
      <c r="H164" s="48" t="s">
        <v>38</v>
      </c>
      <c r="I164" s="48" t="s">
        <v>206</v>
      </c>
      <c r="J164" s="48">
        <v>16</v>
      </c>
      <c r="K164" s="48">
        <v>200</v>
      </c>
      <c r="L164" s="103"/>
      <c r="M164" s="105" t="s">
        <v>140</v>
      </c>
      <c r="N164" s="105" t="s">
        <v>503</v>
      </c>
      <c r="O164" s="105" t="s">
        <v>150</v>
      </c>
      <c r="P164" s="81">
        <v>10</v>
      </c>
      <c r="Q164" s="111"/>
      <c r="R164" s="116"/>
      <c r="S164" s="81">
        <v>5.12</v>
      </c>
      <c r="T164" s="134">
        <v>460</v>
      </c>
      <c r="U164" s="93">
        <f t="shared" si="37"/>
        <v>0.20480000000000001</v>
      </c>
      <c r="V164" s="139">
        <v>50</v>
      </c>
      <c r="W164" s="135">
        <f t="shared" si="38"/>
        <v>190.76755902246373</v>
      </c>
      <c r="X164" s="136"/>
      <c r="Y164" s="76"/>
      <c r="Z164" s="50">
        <f t="shared" si="46"/>
        <v>101.30138919210869</v>
      </c>
      <c r="AA164" s="77"/>
      <c r="AB164" s="50">
        <f t="shared" si="47"/>
        <v>503.83177599999999</v>
      </c>
      <c r="AC164" s="50">
        <v>531.02</v>
      </c>
      <c r="AD164" s="56">
        <f>AB164/AB161*100</f>
        <v>93.145213806363358</v>
      </c>
      <c r="AE164" s="56">
        <f>AC164/AC161*100</f>
        <v>98.171599711597125</v>
      </c>
      <c r="AF164" s="64"/>
      <c r="AG164" s="45">
        <v>4.95</v>
      </c>
      <c r="AH164" s="47">
        <v>117.38</v>
      </c>
      <c r="AI164" s="49">
        <v>9.9000000000000005E-2</v>
      </c>
      <c r="AJ164" s="47">
        <f t="shared" si="48"/>
        <v>583.80022562895851</v>
      </c>
      <c r="AK164" s="45">
        <v>652.91999999999996</v>
      </c>
      <c r="AL164" s="96">
        <f>AJ164/AJ161*100</f>
        <v>89.939951568164929</v>
      </c>
      <c r="AM164" s="96">
        <f>AK164/AK161*100</f>
        <v>100.5885071637652</v>
      </c>
      <c r="AN164" s="52"/>
      <c r="AO164" s="137" t="s">
        <v>589</v>
      </c>
      <c r="AT164" s="4"/>
    </row>
    <row r="165" spans="1:46" s="1" customFormat="1" x14ac:dyDescent="0.25">
      <c r="A165" s="30">
        <v>164</v>
      </c>
      <c r="B165" s="110" t="s">
        <v>506</v>
      </c>
      <c r="C165" s="30"/>
      <c r="D165" s="48" t="s">
        <v>135</v>
      </c>
      <c r="E165" s="48" t="s">
        <v>148</v>
      </c>
      <c r="F165" s="48" t="s">
        <v>139</v>
      </c>
      <c r="G165" s="48" t="s">
        <v>6</v>
      </c>
      <c r="H165" s="48" t="s">
        <v>38</v>
      </c>
      <c r="I165" s="48" t="s">
        <v>206</v>
      </c>
      <c r="J165" s="48">
        <v>16</v>
      </c>
      <c r="K165" s="48">
        <v>200</v>
      </c>
      <c r="L165" s="103"/>
      <c r="M165" s="105" t="s">
        <v>140</v>
      </c>
      <c r="N165" s="105" t="s">
        <v>503</v>
      </c>
      <c r="O165" s="105" t="s">
        <v>150</v>
      </c>
      <c r="P165" s="81">
        <v>10</v>
      </c>
      <c r="Q165" s="111"/>
      <c r="R165" s="116"/>
      <c r="S165" s="81">
        <v>5.9</v>
      </c>
      <c r="T165" s="134">
        <v>460</v>
      </c>
      <c r="U165" s="93">
        <f t="shared" si="37"/>
        <v>0.23600000000000002</v>
      </c>
      <c r="V165" s="139">
        <v>50</v>
      </c>
      <c r="W165" s="135">
        <f t="shared" si="38"/>
        <v>189.1992759697917</v>
      </c>
      <c r="X165" s="136"/>
      <c r="Y165" s="76"/>
      <c r="Z165" s="50">
        <f t="shared" si="46"/>
        <v>98.854729701456463</v>
      </c>
      <c r="AA165" s="77"/>
      <c r="AB165" s="50">
        <f t="shared" si="47"/>
        <v>491.66308999999995</v>
      </c>
      <c r="AC165" s="50">
        <v>522.49</v>
      </c>
      <c r="AD165" s="56">
        <f>AB165/AB161*100</f>
        <v>90.895544545303281</v>
      </c>
      <c r="AE165" s="56">
        <f>AC165/AC161*100</f>
        <v>96.594627572054506</v>
      </c>
      <c r="AF165" s="64"/>
      <c r="AG165" s="45">
        <v>4.5</v>
      </c>
      <c r="AH165" s="50">
        <f>AK165*W165*10^-3</f>
        <v>119.4415029197295</v>
      </c>
      <c r="AI165" s="49">
        <v>0.09</v>
      </c>
      <c r="AJ165" s="47">
        <f t="shared" si="48"/>
        <v>594.05329999999992</v>
      </c>
      <c r="AK165" s="45">
        <v>631.29999999999995</v>
      </c>
      <c r="AL165" s="96">
        <f>AJ165/AJ161*100</f>
        <v>91.519534740409782</v>
      </c>
      <c r="AM165" s="96">
        <f>AK165/AK161*100</f>
        <v>97.25774148821445</v>
      </c>
      <c r="AN165" s="52"/>
      <c r="AO165" s="137" t="s">
        <v>589</v>
      </c>
      <c r="AT165" s="4"/>
    </row>
    <row r="166" spans="1:46" s="1" customFormat="1" x14ac:dyDescent="0.25">
      <c r="A166" s="30">
        <v>165</v>
      </c>
      <c r="B166" s="110" t="s">
        <v>507</v>
      </c>
      <c r="C166" s="30"/>
      <c r="D166" s="48" t="s">
        <v>135</v>
      </c>
      <c r="E166" s="48" t="s">
        <v>148</v>
      </c>
      <c r="F166" s="48" t="s">
        <v>139</v>
      </c>
      <c r="G166" s="48" t="s">
        <v>6</v>
      </c>
      <c r="H166" s="48" t="s">
        <v>38</v>
      </c>
      <c r="I166" s="48" t="s">
        <v>206</v>
      </c>
      <c r="J166" s="48">
        <v>16</v>
      </c>
      <c r="K166" s="48">
        <v>200</v>
      </c>
      <c r="L166" s="103"/>
      <c r="M166" s="105" t="s">
        <v>140</v>
      </c>
      <c r="N166" s="105" t="s">
        <v>503</v>
      </c>
      <c r="O166" s="105" t="s">
        <v>150</v>
      </c>
      <c r="P166" s="81">
        <v>10</v>
      </c>
      <c r="Q166" s="111"/>
      <c r="R166" s="116"/>
      <c r="S166" s="81">
        <v>6.55</v>
      </c>
      <c r="T166" s="134">
        <v>460</v>
      </c>
      <c r="U166" s="93">
        <f t="shared" si="37"/>
        <v>0.26200000000000001</v>
      </c>
      <c r="V166" s="139">
        <v>50</v>
      </c>
      <c r="W166" s="135">
        <f t="shared" si="38"/>
        <v>187.89237342589834</v>
      </c>
      <c r="X166" s="136"/>
      <c r="Y166" s="76"/>
      <c r="Z166" s="50">
        <f t="shared" si="46"/>
        <v>105.61430310269746</v>
      </c>
      <c r="AA166" s="77"/>
      <c r="AB166" s="50">
        <f t="shared" si="47"/>
        <v>525.28244999999993</v>
      </c>
      <c r="AC166" s="50">
        <v>562.1</v>
      </c>
      <c r="AD166" s="56">
        <f>AB166/AB161*100</f>
        <v>97.110877964910983</v>
      </c>
      <c r="AE166" s="56">
        <f>AC166/AC161*100</f>
        <v>103.9174724076094</v>
      </c>
      <c r="AF166" s="64"/>
      <c r="AG166" s="45">
        <v>4.4000000000000004</v>
      </c>
      <c r="AH166" s="50">
        <v>121.74</v>
      </c>
      <c r="AI166" s="49">
        <v>8.8000000000000009E-2</v>
      </c>
      <c r="AJ166" s="47">
        <f t="shared" si="48"/>
        <v>605.48508662522931</v>
      </c>
      <c r="AK166" s="45">
        <v>672.61</v>
      </c>
      <c r="AL166" s="96">
        <f>AJ166/AJ161*100</f>
        <v>93.280709694227284</v>
      </c>
      <c r="AM166" s="96">
        <f>AK166/AK161*100</f>
        <v>103.62193806809428</v>
      </c>
      <c r="AN166" s="52"/>
      <c r="AO166" s="137" t="s">
        <v>589</v>
      </c>
      <c r="AT166" s="4"/>
    </row>
    <row r="167" spans="1:46" s="1" customFormat="1" x14ac:dyDescent="0.25">
      <c r="A167" s="30">
        <v>166</v>
      </c>
      <c r="B167" s="110" t="s">
        <v>508</v>
      </c>
      <c r="C167" s="30"/>
      <c r="D167" s="48" t="s">
        <v>135</v>
      </c>
      <c r="E167" s="48" t="s">
        <v>148</v>
      </c>
      <c r="F167" s="48" t="s">
        <v>139</v>
      </c>
      <c r="G167" s="48" t="s">
        <v>6</v>
      </c>
      <c r="H167" s="48" t="s">
        <v>38</v>
      </c>
      <c r="I167" s="48" t="s">
        <v>206</v>
      </c>
      <c r="J167" s="48">
        <v>16</v>
      </c>
      <c r="K167" s="48">
        <v>200</v>
      </c>
      <c r="L167" s="103"/>
      <c r="M167" s="105" t="s">
        <v>140</v>
      </c>
      <c r="N167" s="105" t="s">
        <v>503</v>
      </c>
      <c r="O167" s="105" t="s">
        <v>150</v>
      </c>
      <c r="P167" s="81">
        <v>10</v>
      </c>
      <c r="Q167" s="111"/>
      <c r="R167" s="116"/>
      <c r="S167" s="81">
        <v>6.8</v>
      </c>
      <c r="T167" s="134">
        <v>460</v>
      </c>
      <c r="U167" s="93">
        <f t="shared" si="37"/>
        <v>0.27200000000000002</v>
      </c>
      <c r="V167" s="139">
        <v>50</v>
      </c>
      <c r="W167" s="135">
        <f t="shared" si="38"/>
        <v>187.38971860132395</v>
      </c>
      <c r="X167" s="136"/>
      <c r="Y167" s="76"/>
      <c r="Z167" s="50">
        <f t="shared" si="46"/>
        <v>85.871338549056702</v>
      </c>
      <c r="AA167" s="77"/>
      <c r="AB167" s="50">
        <f t="shared" si="47"/>
        <v>427.08899999999994</v>
      </c>
      <c r="AC167" s="50">
        <v>458.25</v>
      </c>
      <c r="AD167" s="56">
        <f>AB167/AB161*100</f>
        <v>78.957497550424279</v>
      </c>
      <c r="AE167" s="56">
        <f>AC167/AC161*100</f>
        <v>84.718345011184866</v>
      </c>
      <c r="AF167" s="64"/>
      <c r="AG167" s="45">
        <v>5.05</v>
      </c>
      <c r="AH167" s="50">
        <f>AK167*W167*10^-3</f>
        <v>115.53700490083229</v>
      </c>
      <c r="AI167" s="49">
        <v>0.10099999999999999</v>
      </c>
      <c r="AJ167" s="47">
        <f t="shared" si="48"/>
        <v>574.63391999999988</v>
      </c>
      <c r="AK167" s="45">
        <v>616.55999999999995</v>
      </c>
      <c r="AL167" s="96">
        <f>AJ167/AJ161*100</f>
        <v>88.52779540902786</v>
      </c>
      <c r="AM167" s="96">
        <f>AK167/AK161*100</f>
        <v>94.986904945308879</v>
      </c>
      <c r="AN167" s="52"/>
      <c r="AO167" s="137" t="s">
        <v>589</v>
      </c>
      <c r="AT167" s="4"/>
    </row>
    <row r="168" spans="1:46" s="1" customFormat="1" x14ac:dyDescent="0.25">
      <c r="A168" s="30">
        <v>167</v>
      </c>
      <c r="B168" s="110" t="s">
        <v>509</v>
      </c>
      <c r="C168" s="30"/>
      <c r="D168" s="48" t="s">
        <v>135</v>
      </c>
      <c r="E168" s="48" t="s">
        <v>148</v>
      </c>
      <c r="F168" s="48" t="s">
        <v>139</v>
      </c>
      <c r="G168" s="48" t="s">
        <v>6</v>
      </c>
      <c r="H168" s="48" t="s">
        <v>38</v>
      </c>
      <c r="I168" s="48" t="s">
        <v>206</v>
      </c>
      <c r="J168" s="48">
        <v>16</v>
      </c>
      <c r="K168" s="48">
        <v>200</v>
      </c>
      <c r="L168" s="103"/>
      <c r="M168" s="105" t="s">
        <v>140</v>
      </c>
      <c r="N168" s="105" t="s">
        <v>503</v>
      </c>
      <c r="O168" s="105" t="s">
        <v>150</v>
      </c>
      <c r="P168" s="81">
        <v>10</v>
      </c>
      <c r="Q168" s="111"/>
      <c r="R168" s="116"/>
      <c r="S168" s="81">
        <v>7.1</v>
      </c>
      <c r="T168" s="134">
        <v>460</v>
      </c>
      <c r="U168" s="93">
        <f t="shared" si="37"/>
        <v>0.28399999999999997</v>
      </c>
      <c r="V168" s="139">
        <v>50</v>
      </c>
      <c r="W168" s="135">
        <f t="shared" si="38"/>
        <v>186.78653281183475</v>
      </c>
      <c r="X168" s="136"/>
      <c r="Y168" s="76"/>
      <c r="Z168" s="50">
        <f t="shared" si="46"/>
        <v>98.662514496539245</v>
      </c>
      <c r="AA168" s="77"/>
      <c r="AB168" s="50">
        <f t="shared" si="47"/>
        <v>490.70709000000005</v>
      </c>
      <c r="AC168" s="50">
        <v>528.21</v>
      </c>
      <c r="AD168" s="56">
        <f>AB168/AB161*100</f>
        <v>90.718805346545651</v>
      </c>
      <c r="AE168" s="56">
        <f>AC168/AC161*100</f>
        <v>97.65210478637853</v>
      </c>
      <c r="AF168" s="64"/>
      <c r="AG168" s="45">
        <v>4.25</v>
      </c>
      <c r="AH168" s="50">
        <f>AK168*W168*10^-3</f>
        <v>119.70028168713618</v>
      </c>
      <c r="AI168" s="49">
        <v>8.5000000000000006E-2</v>
      </c>
      <c r="AJ168" s="47">
        <f t="shared" si="48"/>
        <v>595.34036000000003</v>
      </c>
      <c r="AK168" s="45">
        <v>640.84</v>
      </c>
      <c r="AL168" s="96">
        <f>AJ168/AJ161*100</f>
        <v>91.717818517947919</v>
      </c>
      <c r="AM168" s="96">
        <f>AK168/AK161*100</f>
        <v>98.727468802957944</v>
      </c>
      <c r="AN168" s="52"/>
      <c r="AO168" s="137" t="s">
        <v>589</v>
      </c>
      <c r="AT168" s="4"/>
    </row>
    <row r="169" spans="1:46" s="1" customFormat="1" x14ac:dyDescent="0.25">
      <c r="A169" s="30">
        <v>168</v>
      </c>
      <c r="B169" s="110" t="s">
        <v>510</v>
      </c>
      <c r="C169" s="30"/>
      <c r="D169" s="48" t="s">
        <v>135</v>
      </c>
      <c r="E169" s="48" t="s">
        <v>148</v>
      </c>
      <c r="F169" s="48" t="s">
        <v>139</v>
      </c>
      <c r="G169" s="48" t="s">
        <v>6</v>
      </c>
      <c r="H169" s="48" t="s">
        <v>38</v>
      </c>
      <c r="I169" s="48" t="s">
        <v>206</v>
      </c>
      <c r="J169" s="48">
        <v>16</v>
      </c>
      <c r="K169" s="48">
        <v>200</v>
      </c>
      <c r="L169" s="103"/>
      <c r="M169" s="105" t="s">
        <v>140</v>
      </c>
      <c r="N169" s="105" t="s">
        <v>503</v>
      </c>
      <c r="O169" s="105" t="s">
        <v>150</v>
      </c>
      <c r="P169" s="81">
        <v>10</v>
      </c>
      <c r="Q169" s="111"/>
      <c r="R169" s="116"/>
      <c r="S169" s="81">
        <v>7.1</v>
      </c>
      <c r="T169" s="134">
        <v>460</v>
      </c>
      <c r="U169" s="93">
        <f t="shared" si="37"/>
        <v>0.28399999999999997</v>
      </c>
      <c r="V169" s="139">
        <v>50</v>
      </c>
      <c r="W169" s="135">
        <f t="shared" si="38"/>
        <v>186.78653281183475</v>
      </c>
      <c r="X169" s="136"/>
      <c r="Y169" s="76"/>
      <c r="Z169" s="50">
        <f t="shared" si="46"/>
        <v>97.640792162058503</v>
      </c>
      <c r="AA169" s="77"/>
      <c r="AB169" s="50">
        <f t="shared" si="47"/>
        <v>485.62546000000003</v>
      </c>
      <c r="AC169" s="50">
        <v>522.74</v>
      </c>
      <c r="AD169" s="56">
        <f>AB169/AB161*100</f>
        <v>89.779345917065697</v>
      </c>
      <c r="AE169" s="56">
        <f>AC169/AC161*100</f>
        <v>96.640845981771463</v>
      </c>
      <c r="AF169" s="64"/>
      <c r="AG169" s="45">
        <v>4.45</v>
      </c>
      <c r="AH169" s="50">
        <f>AK169*W169*10^-3</f>
        <v>120.34656309066513</v>
      </c>
      <c r="AI169" s="49">
        <v>8.900000000000001E-2</v>
      </c>
      <c r="AJ169" s="47">
        <f t="shared" si="48"/>
        <v>598.55470000000003</v>
      </c>
      <c r="AK169" s="45">
        <v>644.29999999999995</v>
      </c>
      <c r="AL169" s="96">
        <f>AJ169/AJ161*100</f>
        <v>92.213018024957634</v>
      </c>
      <c r="AM169" s="96">
        <f>AK169/AK161*100</f>
        <v>99.260514558619619</v>
      </c>
      <c r="AN169" s="52"/>
      <c r="AO169" s="137" t="s">
        <v>589</v>
      </c>
      <c r="AT169" s="4"/>
    </row>
    <row r="170" spans="1:46" s="1" customFormat="1" x14ac:dyDescent="0.25">
      <c r="A170" s="30">
        <v>169</v>
      </c>
      <c r="B170" s="110" t="s">
        <v>511</v>
      </c>
      <c r="C170" s="30"/>
      <c r="D170" s="48" t="s">
        <v>135</v>
      </c>
      <c r="E170" s="48" t="s">
        <v>148</v>
      </c>
      <c r="F170" s="48" t="s">
        <v>139</v>
      </c>
      <c r="G170" s="48" t="s">
        <v>6</v>
      </c>
      <c r="H170" s="48" t="s">
        <v>38</v>
      </c>
      <c r="I170" s="48" t="s">
        <v>206</v>
      </c>
      <c r="J170" s="48">
        <v>16</v>
      </c>
      <c r="K170" s="48">
        <v>200</v>
      </c>
      <c r="L170" s="103"/>
      <c r="M170" s="105" t="s">
        <v>140</v>
      </c>
      <c r="N170" s="105" t="s">
        <v>503</v>
      </c>
      <c r="O170" s="105" t="s">
        <v>150</v>
      </c>
      <c r="P170" s="81">
        <v>10</v>
      </c>
      <c r="Q170" s="111"/>
      <c r="R170" s="116"/>
      <c r="S170" s="81">
        <v>7.43</v>
      </c>
      <c r="T170" s="134">
        <v>460</v>
      </c>
      <c r="U170" s="93">
        <f t="shared" si="37"/>
        <v>0.29719999999999996</v>
      </c>
      <c r="V170" s="139">
        <v>50</v>
      </c>
      <c r="W170" s="135">
        <f t="shared" si="38"/>
        <v>186.12302844339658</v>
      </c>
      <c r="X170" s="136"/>
      <c r="Y170" s="76"/>
      <c r="Z170" s="50">
        <f t="shared" si="46"/>
        <v>97.824402519564813</v>
      </c>
      <c r="AA170" s="77"/>
      <c r="AB170" s="50">
        <f t="shared" si="47"/>
        <v>486.53866299999999</v>
      </c>
      <c r="AC170" s="50">
        <v>525.59</v>
      </c>
      <c r="AD170" s="56">
        <f>AB170/AB161*100</f>
        <v>89.948173078700705</v>
      </c>
      <c r="AE170" s="56">
        <f>AC170/AC161*100</f>
        <v>97.167735852544794</v>
      </c>
      <c r="AF170" s="64"/>
      <c r="AG170" s="45">
        <v>4.8</v>
      </c>
      <c r="AH170" s="50">
        <v>120.01</v>
      </c>
      <c r="AI170" s="49">
        <v>9.6000000000000002E-2</v>
      </c>
      <c r="AJ170" s="47">
        <f t="shared" si="48"/>
        <v>596.88077251432378</v>
      </c>
      <c r="AK170" s="45">
        <v>645.23</v>
      </c>
      <c r="AL170" s="96">
        <f>AJ170/AJ161*100</f>
        <v>91.955133648794302</v>
      </c>
      <c r="AM170" s="96">
        <f>AK170/AK161*100</f>
        <v>99.403789862887066</v>
      </c>
      <c r="AN170" s="52"/>
      <c r="AO170" s="137" t="s">
        <v>589</v>
      </c>
      <c r="AT170" s="4"/>
    </row>
    <row r="171" spans="1:46" s="1" customFormat="1" x14ac:dyDescent="0.25">
      <c r="A171" s="30">
        <v>170</v>
      </c>
      <c r="B171" s="110" t="s">
        <v>512</v>
      </c>
      <c r="C171" s="30"/>
      <c r="D171" s="48" t="s">
        <v>135</v>
      </c>
      <c r="E171" s="48" t="s">
        <v>148</v>
      </c>
      <c r="F171" s="48" t="s">
        <v>139</v>
      </c>
      <c r="G171" s="48" t="s">
        <v>6</v>
      </c>
      <c r="H171" s="48" t="s">
        <v>38</v>
      </c>
      <c r="I171" s="48" t="s">
        <v>206</v>
      </c>
      <c r="J171" s="48">
        <v>16</v>
      </c>
      <c r="K171" s="48">
        <v>200</v>
      </c>
      <c r="L171" s="103"/>
      <c r="M171" s="105" t="s">
        <v>140</v>
      </c>
      <c r="N171" s="105" t="s">
        <v>503</v>
      </c>
      <c r="O171" s="105" t="s">
        <v>150</v>
      </c>
      <c r="P171" s="81">
        <v>10</v>
      </c>
      <c r="Q171" s="111"/>
      <c r="R171" s="116"/>
      <c r="S171" s="81">
        <v>7.55</v>
      </c>
      <c r="T171" s="134">
        <v>460</v>
      </c>
      <c r="U171" s="93">
        <f t="shared" si="37"/>
        <v>0.30199999999999999</v>
      </c>
      <c r="V171" s="139">
        <v>50</v>
      </c>
      <c r="W171" s="135">
        <f t="shared" si="38"/>
        <v>185.88175412760089</v>
      </c>
      <c r="X171" s="136"/>
      <c r="Y171" s="76"/>
      <c r="Z171" s="50">
        <f t="shared" si="46"/>
        <v>94.01527360265797</v>
      </c>
      <c r="AA171" s="77"/>
      <c r="AB171" s="50">
        <f t="shared" si="47"/>
        <v>467.59360999999996</v>
      </c>
      <c r="AC171" s="50">
        <v>505.78</v>
      </c>
      <c r="AD171" s="56">
        <f>AB171/AB161*100</f>
        <v>86.445732192046734</v>
      </c>
      <c r="AE171" s="56">
        <f>AC171/AC161*100</f>
        <v>93.505389066573002</v>
      </c>
      <c r="AF171" s="64"/>
      <c r="AG171" s="45">
        <v>3.95</v>
      </c>
      <c r="AH171" s="50">
        <v>117.93</v>
      </c>
      <c r="AI171" s="49">
        <v>7.9000000000000001E-2</v>
      </c>
      <c r="AJ171" s="47">
        <f t="shared" si="48"/>
        <v>586.53570121335053</v>
      </c>
      <c r="AK171" s="45">
        <v>634.04999999999995</v>
      </c>
      <c r="AL171" s="96">
        <f>AJ171/AJ161*100</f>
        <v>90.361377478562716</v>
      </c>
      <c r="AM171" s="96">
        <f>AK171/AK161*100</f>
        <v>97.681405022338609</v>
      </c>
      <c r="AN171" s="52"/>
      <c r="AO171" s="137" t="s">
        <v>589</v>
      </c>
      <c r="AT171" s="4"/>
    </row>
    <row r="172" spans="1:46" s="1" customFormat="1" x14ac:dyDescent="0.25">
      <c r="A172" s="30">
        <v>171</v>
      </c>
      <c r="B172" s="110" t="s">
        <v>513</v>
      </c>
      <c r="C172" s="30"/>
      <c r="D172" s="48" t="s">
        <v>135</v>
      </c>
      <c r="E172" s="48" t="s">
        <v>148</v>
      </c>
      <c r="F172" s="48" t="s">
        <v>139</v>
      </c>
      <c r="G172" s="48" t="s">
        <v>6</v>
      </c>
      <c r="H172" s="48" t="s">
        <v>38</v>
      </c>
      <c r="I172" s="48" t="s">
        <v>206</v>
      </c>
      <c r="J172" s="48">
        <v>16</v>
      </c>
      <c r="K172" s="48">
        <v>200</v>
      </c>
      <c r="L172" s="103"/>
      <c r="M172" s="105" t="s">
        <v>140</v>
      </c>
      <c r="N172" s="105" t="s">
        <v>503</v>
      </c>
      <c r="O172" s="105" t="s">
        <v>150</v>
      </c>
      <c r="P172" s="81">
        <v>10</v>
      </c>
      <c r="Q172" s="111"/>
      <c r="R172" s="116"/>
      <c r="S172" s="81">
        <v>7.92</v>
      </c>
      <c r="T172" s="134">
        <v>460</v>
      </c>
      <c r="U172" s="93">
        <f t="shared" si="37"/>
        <v>0.31679999999999997</v>
      </c>
      <c r="V172" s="139">
        <v>50</v>
      </c>
      <c r="W172" s="135">
        <f t="shared" si="38"/>
        <v>185.1378249872308</v>
      </c>
      <c r="X172" s="136"/>
      <c r="Y172" s="76"/>
      <c r="Z172" s="50">
        <f t="shared" si="46"/>
        <v>98.173034455978879</v>
      </c>
      <c r="AA172" s="77"/>
      <c r="AB172" s="50">
        <f t="shared" si="47"/>
        <v>488.27261599999991</v>
      </c>
      <c r="AC172" s="50">
        <v>530.27</v>
      </c>
      <c r="AD172" s="56">
        <f>AB172/AB161*100</f>
        <v>90.268735279436498</v>
      </c>
      <c r="AE172" s="56">
        <f>AC172/AC161*100</f>
        <v>98.032944482446254</v>
      </c>
      <c r="AF172" s="64"/>
      <c r="AG172" s="45">
        <v>3.75</v>
      </c>
      <c r="AH172" s="50">
        <v>117.75</v>
      </c>
      <c r="AI172" s="49">
        <v>7.4999999999999997E-2</v>
      </c>
      <c r="AJ172" s="47">
        <f t="shared" si="48"/>
        <v>585.64045465845857</v>
      </c>
      <c r="AK172" s="45">
        <v>633.08000000000004</v>
      </c>
      <c r="AL172" s="96">
        <f>AJ172/AJ161*100</f>
        <v>90.223456271523432</v>
      </c>
      <c r="AM172" s="96">
        <f>AK172/AK161*100</f>
        <v>97.531967339393006</v>
      </c>
      <c r="AN172" s="52"/>
      <c r="AO172" s="137" t="s">
        <v>589</v>
      </c>
      <c r="AT172" s="4"/>
    </row>
    <row r="173" spans="1:46" s="1" customFormat="1" x14ac:dyDescent="0.25">
      <c r="A173" s="30">
        <v>172</v>
      </c>
      <c r="B173" s="110" t="s">
        <v>514</v>
      </c>
      <c r="C173" s="30"/>
      <c r="D173" s="48" t="s">
        <v>135</v>
      </c>
      <c r="E173" s="48" t="s">
        <v>148</v>
      </c>
      <c r="F173" s="48" t="s">
        <v>139</v>
      </c>
      <c r="G173" s="48" t="s">
        <v>6</v>
      </c>
      <c r="H173" s="48" t="s">
        <v>38</v>
      </c>
      <c r="I173" s="48" t="s">
        <v>206</v>
      </c>
      <c r="J173" s="48">
        <v>16</v>
      </c>
      <c r="K173" s="48">
        <v>200</v>
      </c>
      <c r="L173" s="103"/>
      <c r="M173" s="105" t="s">
        <v>140</v>
      </c>
      <c r="N173" s="105" t="s">
        <v>503</v>
      </c>
      <c r="O173" s="105" t="s">
        <v>150</v>
      </c>
      <c r="P173" s="81">
        <v>10</v>
      </c>
      <c r="Q173" s="111"/>
      <c r="R173" s="116"/>
      <c r="S173" s="81">
        <v>7.9</v>
      </c>
      <c r="T173" s="134">
        <v>460</v>
      </c>
      <c r="U173" s="93">
        <f t="shared" si="37"/>
        <v>0.316</v>
      </c>
      <c r="V173" s="139">
        <v>50</v>
      </c>
      <c r="W173" s="135">
        <f t="shared" si="38"/>
        <v>185.17803737319679</v>
      </c>
      <c r="X173" s="136"/>
      <c r="Y173" s="76"/>
      <c r="Z173" s="50">
        <f t="shared" si="46"/>
        <v>102.36641905990318</v>
      </c>
      <c r="AA173" s="77"/>
      <c r="AB173" s="50">
        <f t="shared" si="47"/>
        <v>509.12880000000001</v>
      </c>
      <c r="AC173" s="50">
        <v>552.79999999999995</v>
      </c>
      <c r="AD173" s="56">
        <f>AB173/AB161*100</f>
        <v>94.124493908413612</v>
      </c>
      <c r="AE173" s="56">
        <f>AC173/AC161*100</f>
        <v>102.19814756613854</v>
      </c>
      <c r="AF173" s="64"/>
      <c r="AG173" s="45">
        <v>4.55</v>
      </c>
      <c r="AH173" s="50">
        <f>AK173*W173*10^-3</f>
        <v>123.25079811485233</v>
      </c>
      <c r="AI173" s="49">
        <v>9.0999999999999998E-2</v>
      </c>
      <c r="AJ173" s="47">
        <f t="shared" si="48"/>
        <v>612.99918000000014</v>
      </c>
      <c r="AK173" s="45">
        <v>665.58</v>
      </c>
      <c r="AL173" s="96">
        <f>AJ173/AJ161*100</f>
        <v>94.438326914188892</v>
      </c>
      <c r="AM173" s="96">
        <f>AK173/AK161*100</f>
        <v>102.53890001540596</v>
      </c>
      <c r="AN173" s="52"/>
      <c r="AO173" s="137" t="s">
        <v>589</v>
      </c>
      <c r="AT173" s="4"/>
    </row>
    <row r="174" spans="1:46" s="1" customFormat="1" x14ac:dyDescent="0.25">
      <c r="A174" s="30">
        <v>173</v>
      </c>
      <c r="B174" s="110" t="s">
        <v>515</v>
      </c>
      <c r="C174" s="30"/>
      <c r="D174" s="48" t="s">
        <v>135</v>
      </c>
      <c r="E174" s="48" t="s">
        <v>148</v>
      </c>
      <c r="F174" s="48" t="s">
        <v>139</v>
      </c>
      <c r="G174" s="48" t="s">
        <v>6</v>
      </c>
      <c r="H174" s="48" t="s">
        <v>38</v>
      </c>
      <c r="I174" s="48" t="s">
        <v>206</v>
      </c>
      <c r="J174" s="48">
        <v>16</v>
      </c>
      <c r="K174" s="48">
        <v>200</v>
      </c>
      <c r="L174" s="103"/>
      <c r="M174" s="105" t="s">
        <v>140</v>
      </c>
      <c r="N174" s="105" t="s">
        <v>503</v>
      </c>
      <c r="O174" s="105" t="s">
        <v>150</v>
      </c>
      <c r="P174" s="81">
        <v>10</v>
      </c>
      <c r="Q174" s="111"/>
      <c r="R174" s="116"/>
      <c r="S174" s="81">
        <v>8.01</v>
      </c>
      <c r="T174" s="134">
        <v>460</v>
      </c>
      <c r="U174" s="93">
        <f t="shared" si="37"/>
        <v>0.32040000000000002</v>
      </c>
      <c r="V174" s="139">
        <v>50</v>
      </c>
      <c r="W174" s="135">
        <f t="shared" si="38"/>
        <v>184.95686925038402</v>
      </c>
      <c r="X174" s="136"/>
      <c r="Y174" s="76"/>
      <c r="Z174" s="50">
        <f t="shared" si="46"/>
        <v>100.47227051419362</v>
      </c>
      <c r="AA174" s="77"/>
      <c r="AB174" s="50">
        <f t="shared" si="47"/>
        <v>499.708078</v>
      </c>
      <c r="AC174" s="50">
        <v>543.22</v>
      </c>
      <c r="AD174" s="56">
        <f>AB174/AB161*100</f>
        <v>92.382850751511342</v>
      </c>
      <c r="AE174" s="56">
        <f>AC174/AC161*100</f>
        <v>100.42705810578471</v>
      </c>
      <c r="AF174" s="64"/>
      <c r="AG174" s="45">
        <v>3.7000000000000006</v>
      </c>
      <c r="AH174" s="50">
        <v>118.87</v>
      </c>
      <c r="AI174" s="49">
        <v>7.400000000000001E-2</v>
      </c>
      <c r="AJ174" s="47">
        <f t="shared" si="48"/>
        <v>591.21087766667495</v>
      </c>
      <c r="AK174" s="45">
        <v>642.54999999999995</v>
      </c>
      <c r="AL174" s="96">
        <f>AJ174/AJ161*100</f>
        <v>91.081632670878903</v>
      </c>
      <c r="AM174" s="96">
        <f>AK174/AK161*100</f>
        <v>98.990910491449696</v>
      </c>
      <c r="AN174" s="52"/>
      <c r="AO174" s="137" t="s">
        <v>589</v>
      </c>
      <c r="AT174" s="4"/>
    </row>
    <row r="175" spans="1:46" s="1" customFormat="1" x14ac:dyDescent="0.25">
      <c r="A175" s="30">
        <v>174</v>
      </c>
      <c r="B175" s="110" t="s">
        <v>516</v>
      </c>
      <c r="C175" s="30"/>
      <c r="D175" s="48" t="s">
        <v>135</v>
      </c>
      <c r="E175" s="48" t="s">
        <v>148</v>
      </c>
      <c r="F175" s="48" t="s">
        <v>139</v>
      </c>
      <c r="G175" s="48" t="s">
        <v>6</v>
      </c>
      <c r="H175" s="48" t="s">
        <v>38</v>
      </c>
      <c r="I175" s="48" t="s">
        <v>206</v>
      </c>
      <c r="J175" s="48">
        <v>16</v>
      </c>
      <c r="K175" s="48">
        <v>200</v>
      </c>
      <c r="L175" s="103"/>
      <c r="M175" s="105" t="s">
        <v>140</v>
      </c>
      <c r="N175" s="105" t="s">
        <v>503</v>
      </c>
      <c r="O175" s="105" t="s">
        <v>150</v>
      </c>
      <c r="P175" s="81">
        <v>10</v>
      </c>
      <c r="Q175" s="111"/>
      <c r="R175" s="116"/>
      <c r="S175" s="81">
        <v>8.1</v>
      </c>
      <c r="T175" s="134">
        <v>460</v>
      </c>
      <c r="U175" s="93">
        <f t="shared" si="37"/>
        <v>0.32400000000000001</v>
      </c>
      <c r="V175" s="139">
        <v>50</v>
      </c>
      <c r="W175" s="135">
        <f t="shared" si="38"/>
        <v>184.77591351353726</v>
      </c>
      <c r="X175" s="136"/>
      <c r="Y175" s="76"/>
      <c r="Z175" s="50">
        <f t="shared" si="46"/>
        <v>92.029491484552381</v>
      </c>
      <c r="AA175" s="77"/>
      <c r="AB175" s="50">
        <f t="shared" si="47"/>
        <v>457.71714000000003</v>
      </c>
      <c r="AC175" s="50">
        <v>498.06</v>
      </c>
      <c r="AD175" s="56">
        <f>AB175/AB161*100</f>
        <v>84.619833243977752</v>
      </c>
      <c r="AE175" s="56">
        <f>AC175/AC161*100</f>
        <v>92.078164574513323</v>
      </c>
      <c r="AF175" s="64"/>
      <c r="AG175" s="45">
        <v>4.2</v>
      </c>
      <c r="AH175" s="50">
        <f>AK175*W175*10^-3</f>
        <v>113.84598359309571</v>
      </c>
      <c r="AI175" s="49">
        <v>8.4000000000000005E-2</v>
      </c>
      <c r="AJ175" s="47">
        <f t="shared" si="48"/>
        <v>566.22346999999991</v>
      </c>
      <c r="AK175" s="45">
        <v>616.13</v>
      </c>
      <c r="AL175" s="96">
        <f>AJ175/AJ161*100</f>
        <v>87.232085965182534</v>
      </c>
      <c r="AM175" s="96">
        <f>AK175/AK161*100</f>
        <v>94.92065937451855</v>
      </c>
      <c r="AN175" s="52"/>
      <c r="AO175" s="137" t="s">
        <v>589</v>
      </c>
      <c r="AT175" s="4"/>
    </row>
    <row r="176" spans="1:46" s="1" customFormat="1" x14ac:dyDescent="0.25">
      <c r="A176" s="30">
        <v>175</v>
      </c>
      <c r="B176" s="110" t="s">
        <v>517</v>
      </c>
      <c r="C176" s="30"/>
      <c r="D176" s="48" t="s">
        <v>135</v>
      </c>
      <c r="E176" s="48" t="s">
        <v>148</v>
      </c>
      <c r="F176" s="48" t="s">
        <v>139</v>
      </c>
      <c r="G176" s="48" t="s">
        <v>6</v>
      </c>
      <c r="H176" s="48" t="s">
        <v>38</v>
      </c>
      <c r="I176" s="48" t="s">
        <v>206</v>
      </c>
      <c r="J176" s="48">
        <v>16</v>
      </c>
      <c r="K176" s="48">
        <v>200</v>
      </c>
      <c r="L176" s="103"/>
      <c r="M176" s="105" t="s">
        <v>140</v>
      </c>
      <c r="N176" s="105" t="s">
        <v>503</v>
      </c>
      <c r="O176" s="105" t="s">
        <v>150</v>
      </c>
      <c r="P176" s="81">
        <v>10</v>
      </c>
      <c r="Q176" s="111"/>
      <c r="R176" s="116"/>
      <c r="S176" s="81">
        <v>8.1</v>
      </c>
      <c r="T176" s="134">
        <v>460</v>
      </c>
      <c r="U176" s="93">
        <f t="shared" si="37"/>
        <v>0.32400000000000001</v>
      </c>
      <c r="V176" s="139">
        <v>50</v>
      </c>
      <c r="W176" s="135">
        <f t="shared" si="38"/>
        <v>184.77591351353726</v>
      </c>
      <c r="X176" s="136"/>
      <c r="Y176" s="76"/>
      <c r="Z176" s="50">
        <f t="shared" si="46"/>
        <v>86.715336211903036</v>
      </c>
      <c r="AA176" s="77"/>
      <c r="AB176" s="50">
        <f t="shared" si="47"/>
        <v>431.28669999999994</v>
      </c>
      <c r="AC176" s="50">
        <v>469.3</v>
      </c>
      <c r="AD176" s="56">
        <f>AB176/AB161*100</f>
        <v>79.733541624299789</v>
      </c>
      <c r="AE176" s="56">
        <f>AC176/AC161*100</f>
        <v>86.761198720674429</v>
      </c>
      <c r="AF176" s="64"/>
      <c r="AG176" s="45">
        <v>3.9</v>
      </c>
      <c r="AH176" s="50">
        <f>AK176*W176*10^-3</f>
        <v>112.82786830963612</v>
      </c>
      <c r="AI176" s="49">
        <v>7.8E-2</v>
      </c>
      <c r="AJ176" s="47">
        <f t="shared" si="48"/>
        <v>561.15977999999996</v>
      </c>
      <c r="AK176" s="45">
        <v>610.62</v>
      </c>
      <c r="AL176" s="96">
        <f>AJ176/AJ161*100</f>
        <v>86.451976582961009</v>
      </c>
      <c r="AM176" s="96">
        <f>AK176/AK161*100</f>
        <v>94.071791711600667</v>
      </c>
      <c r="AN176" s="52"/>
      <c r="AO176" s="137" t="s">
        <v>589</v>
      </c>
      <c r="AT176" s="4"/>
    </row>
    <row r="177" spans="1:46" s="1" customFormat="1" x14ac:dyDescent="0.25">
      <c r="A177" s="30">
        <v>176</v>
      </c>
      <c r="B177" s="110" t="s">
        <v>518</v>
      </c>
      <c r="C177" s="30"/>
      <c r="D177" s="48" t="s">
        <v>135</v>
      </c>
      <c r="E177" s="48" t="s">
        <v>148</v>
      </c>
      <c r="F177" s="48" t="s">
        <v>139</v>
      </c>
      <c r="G177" s="48" t="s">
        <v>6</v>
      </c>
      <c r="H177" s="48" t="s">
        <v>38</v>
      </c>
      <c r="I177" s="48" t="s">
        <v>206</v>
      </c>
      <c r="J177" s="48">
        <v>16</v>
      </c>
      <c r="K177" s="48">
        <v>200</v>
      </c>
      <c r="L177" s="103"/>
      <c r="M177" s="105" t="s">
        <v>140</v>
      </c>
      <c r="N177" s="105" t="s">
        <v>503</v>
      </c>
      <c r="O177" s="105" t="s">
        <v>150</v>
      </c>
      <c r="P177" s="81">
        <v>10</v>
      </c>
      <c r="Q177" s="111"/>
      <c r="R177" s="116"/>
      <c r="S177" s="81">
        <v>8.52</v>
      </c>
      <c r="T177" s="134">
        <v>460</v>
      </c>
      <c r="U177" s="93">
        <f t="shared" si="37"/>
        <v>0.34079999999999999</v>
      </c>
      <c r="V177" s="139">
        <v>50</v>
      </c>
      <c r="W177" s="135">
        <f t="shared" si="38"/>
        <v>183.93145340825234</v>
      </c>
      <c r="X177" s="136"/>
      <c r="Y177" s="76"/>
      <c r="Z177" s="50">
        <f t="shared" si="46"/>
        <v>101.17885320534553</v>
      </c>
      <c r="AA177" s="77"/>
      <c r="AB177" s="50">
        <f t="shared" si="47"/>
        <v>503.22233199999999</v>
      </c>
      <c r="AC177" s="50">
        <v>550.09</v>
      </c>
      <c r="AD177" s="56">
        <f>AB177/AB161*100</f>
        <v>93.032543676397182</v>
      </c>
      <c r="AE177" s="56">
        <f>AC177/AC161*100</f>
        <v>101.69714000480671</v>
      </c>
      <c r="AF177" s="64"/>
      <c r="AG177" s="45">
        <v>4.45</v>
      </c>
      <c r="AH177" s="50">
        <v>110.61</v>
      </c>
      <c r="AI177" s="49">
        <v>8.900000000000001E-2</v>
      </c>
      <c r="AJ177" s="47">
        <f t="shared" si="48"/>
        <v>550.12900798107944</v>
      </c>
      <c r="AK177" s="45">
        <v>653.04</v>
      </c>
      <c r="AL177" s="96">
        <f>AJ177/AJ161*100</f>
        <v>84.752581725632325</v>
      </c>
      <c r="AM177" s="96">
        <f>AK177/AK161*100</f>
        <v>100.60699429979971</v>
      </c>
      <c r="AN177" s="52"/>
      <c r="AO177" s="137" t="s">
        <v>589</v>
      </c>
      <c r="AT177" s="4"/>
    </row>
    <row r="178" spans="1:46" s="1" customFormat="1" x14ac:dyDescent="0.25">
      <c r="A178" s="30">
        <v>177</v>
      </c>
      <c r="B178" s="110" t="s">
        <v>519</v>
      </c>
      <c r="C178" s="30"/>
      <c r="D178" s="48" t="s">
        <v>135</v>
      </c>
      <c r="E178" s="48" t="s">
        <v>148</v>
      </c>
      <c r="F178" s="48" t="s">
        <v>139</v>
      </c>
      <c r="G178" s="48" t="s">
        <v>6</v>
      </c>
      <c r="H178" s="48" t="s">
        <v>38</v>
      </c>
      <c r="I178" s="48" t="s">
        <v>206</v>
      </c>
      <c r="J178" s="48">
        <v>16</v>
      </c>
      <c r="K178" s="48">
        <v>200</v>
      </c>
      <c r="L178" s="103"/>
      <c r="M178" s="105" t="s">
        <v>140</v>
      </c>
      <c r="N178" s="105" t="s">
        <v>503</v>
      </c>
      <c r="O178" s="105" t="s">
        <v>150</v>
      </c>
      <c r="P178" s="81">
        <v>10</v>
      </c>
      <c r="Q178" s="111"/>
      <c r="R178" s="116"/>
      <c r="S178" s="81">
        <v>8.8000000000000007</v>
      </c>
      <c r="T178" s="134">
        <v>460</v>
      </c>
      <c r="U178" s="93">
        <f t="shared" si="37"/>
        <v>0.35200000000000004</v>
      </c>
      <c r="V178" s="139">
        <v>50</v>
      </c>
      <c r="W178" s="135">
        <f t="shared" si="38"/>
        <v>183.36848000472907</v>
      </c>
      <c r="X178" s="136"/>
      <c r="Y178" s="76"/>
      <c r="Z178" s="50">
        <f t="shared" si="46"/>
        <v>86.34271617982678</v>
      </c>
      <c r="AA178" s="77"/>
      <c r="AB178" s="50">
        <f t="shared" si="47"/>
        <v>429.43344000000008</v>
      </c>
      <c r="AC178" s="50">
        <v>470.87</v>
      </c>
      <c r="AD178" s="56">
        <f>AB178/AB161*100</f>
        <v>79.390922704331615</v>
      </c>
      <c r="AE178" s="56">
        <f>AC178/AC161*100</f>
        <v>87.05145033369692</v>
      </c>
      <c r="AF178" s="64"/>
      <c r="AG178" s="45">
        <v>3.8</v>
      </c>
      <c r="AH178" s="50">
        <f>AK178*W178*10^-3</f>
        <v>110.44100182204826</v>
      </c>
      <c r="AI178" s="49">
        <v>7.5999999999999998E-2</v>
      </c>
      <c r="AJ178" s="47">
        <f t="shared" si="48"/>
        <v>549.28848000000005</v>
      </c>
      <c r="AK178" s="45">
        <v>602.29</v>
      </c>
      <c r="AL178" s="96">
        <f>AJ178/AJ161*100</f>
        <v>84.623090432907105</v>
      </c>
      <c r="AM178" s="96">
        <f>AK178/AK161*100</f>
        <v>92.788476351871822</v>
      </c>
      <c r="AN178" s="52"/>
      <c r="AO178" s="137" t="s">
        <v>589</v>
      </c>
      <c r="AT178" s="4"/>
    </row>
    <row r="179" spans="1:46" s="1" customFormat="1" x14ac:dyDescent="0.25">
      <c r="A179" s="30">
        <v>178</v>
      </c>
      <c r="B179" s="110" t="s">
        <v>520</v>
      </c>
      <c r="C179" s="30"/>
      <c r="D179" s="48" t="s">
        <v>135</v>
      </c>
      <c r="E179" s="48" t="s">
        <v>148</v>
      </c>
      <c r="F179" s="48" t="s">
        <v>139</v>
      </c>
      <c r="G179" s="48" t="s">
        <v>6</v>
      </c>
      <c r="H179" s="48" t="s">
        <v>38</v>
      </c>
      <c r="I179" s="48" t="s">
        <v>206</v>
      </c>
      <c r="J179" s="48">
        <v>16</v>
      </c>
      <c r="K179" s="48">
        <v>200</v>
      </c>
      <c r="L179" s="103"/>
      <c r="M179" s="105" t="s">
        <v>140</v>
      </c>
      <c r="N179" s="105" t="s">
        <v>503</v>
      </c>
      <c r="O179" s="105" t="s">
        <v>150</v>
      </c>
      <c r="P179" s="81">
        <v>10</v>
      </c>
      <c r="Q179" s="111"/>
      <c r="R179" s="116"/>
      <c r="S179" s="81">
        <v>9</v>
      </c>
      <c r="T179" s="134">
        <v>460</v>
      </c>
      <c r="U179" s="93">
        <f t="shared" si="37"/>
        <v>0.36</v>
      </c>
      <c r="V179" s="139">
        <v>50</v>
      </c>
      <c r="W179" s="135">
        <f t="shared" si="38"/>
        <v>182.96635614506957</v>
      </c>
      <c r="X179" s="136"/>
      <c r="Y179" s="76"/>
      <c r="Z179" s="50">
        <f t="shared" si="46"/>
        <v>94.787550464514737</v>
      </c>
      <c r="AA179" s="77"/>
      <c r="AB179" s="50">
        <f t="shared" si="47"/>
        <v>471.43459999999999</v>
      </c>
      <c r="AC179" s="50">
        <v>518.05999999999995</v>
      </c>
      <c r="AD179" s="56">
        <f>AB179/AB161*100</f>
        <v>87.15582999020171</v>
      </c>
      <c r="AE179" s="56">
        <f>AC179/AC161*100</f>
        <v>95.775637351869989</v>
      </c>
      <c r="AF179" s="64"/>
      <c r="AG179" s="45">
        <v>4.0999999999999996</v>
      </c>
      <c r="AH179" s="50">
        <f>AK179*W179*10^-3</f>
        <v>116.33915755484249</v>
      </c>
      <c r="AI179" s="49">
        <v>8.199999999999999E-2</v>
      </c>
      <c r="AJ179" s="47">
        <f t="shared" si="48"/>
        <v>578.62350000000004</v>
      </c>
      <c r="AK179" s="45">
        <v>635.85</v>
      </c>
      <c r="AL179" s="96">
        <f>AJ179/AJ161*100</f>
        <v>89.142427977199205</v>
      </c>
      <c r="AM179" s="96">
        <f>AK179/AK161*100</f>
        <v>97.958712062856264</v>
      </c>
      <c r="AN179" s="52"/>
      <c r="AO179" s="137" t="s">
        <v>589</v>
      </c>
      <c r="AT179" s="4"/>
    </row>
    <row r="180" spans="1:46" s="1" customFormat="1" x14ac:dyDescent="0.25">
      <c r="A180" s="30">
        <v>179</v>
      </c>
      <c r="B180" s="110" t="s">
        <v>521</v>
      </c>
      <c r="C180" s="30"/>
      <c r="D180" s="48" t="s">
        <v>135</v>
      </c>
      <c r="E180" s="48" t="s">
        <v>148</v>
      </c>
      <c r="F180" s="48" t="s">
        <v>139</v>
      </c>
      <c r="G180" s="48" t="s">
        <v>6</v>
      </c>
      <c r="H180" s="48" t="s">
        <v>38</v>
      </c>
      <c r="I180" s="48" t="s">
        <v>206</v>
      </c>
      <c r="J180" s="48">
        <v>16</v>
      </c>
      <c r="K180" s="48">
        <v>200</v>
      </c>
      <c r="L180" s="103"/>
      <c r="M180" s="105" t="s">
        <v>140</v>
      </c>
      <c r="N180" s="105" t="s">
        <v>503</v>
      </c>
      <c r="O180" s="105" t="s">
        <v>150</v>
      </c>
      <c r="P180" s="81">
        <v>10</v>
      </c>
      <c r="Q180" s="111"/>
      <c r="R180" s="116"/>
      <c r="S180" s="81">
        <v>9.09</v>
      </c>
      <c r="T180" s="134">
        <v>460</v>
      </c>
      <c r="U180" s="93">
        <f t="shared" si="37"/>
        <v>0.36359999999999998</v>
      </c>
      <c r="V180" s="139">
        <v>50</v>
      </c>
      <c r="W180" s="135">
        <f t="shared" si="38"/>
        <v>182.78540040822276</v>
      </c>
      <c r="X180" s="136"/>
      <c r="Y180" s="76"/>
      <c r="Z180" s="50">
        <f t="shared" si="46"/>
        <v>96.677026129913102</v>
      </c>
      <c r="AA180" s="77"/>
      <c r="AB180" s="50">
        <f t="shared" si="47"/>
        <v>480.83208099999996</v>
      </c>
      <c r="AC180" s="50">
        <v>528.91</v>
      </c>
      <c r="AD180" s="56">
        <f>AB180/AB161*100</f>
        <v>88.893176498863028</v>
      </c>
      <c r="AE180" s="56">
        <f>AC180/AC161*100</f>
        <v>97.781516333585998</v>
      </c>
      <c r="AF180" s="64"/>
      <c r="AG180" s="45">
        <v>5.15</v>
      </c>
      <c r="AH180" s="50">
        <v>112.07</v>
      </c>
      <c r="AI180" s="49">
        <v>0.10300000000000001</v>
      </c>
      <c r="AJ180" s="47">
        <f t="shared" si="48"/>
        <v>557.39045225964719</v>
      </c>
      <c r="AK180" s="45">
        <v>647.79999999999995</v>
      </c>
      <c r="AL180" s="96">
        <f>AJ180/AJ161*100</f>
        <v>85.871275960506424</v>
      </c>
      <c r="AM180" s="96">
        <f>AK180/AK161*100</f>
        <v>99.799722692959463</v>
      </c>
      <c r="AN180" s="52"/>
      <c r="AO180" s="137" t="s">
        <v>589</v>
      </c>
      <c r="AT180" s="4"/>
    </row>
    <row r="181" spans="1:46" s="1" customFormat="1" x14ac:dyDescent="0.25">
      <c r="A181" s="30">
        <v>180</v>
      </c>
      <c r="B181" s="110" t="s">
        <v>522</v>
      </c>
      <c r="C181" s="30"/>
      <c r="D181" s="48" t="s">
        <v>135</v>
      </c>
      <c r="E181" s="48" t="s">
        <v>148</v>
      </c>
      <c r="F181" s="48" t="s">
        <v>139</v>
      </c>
      <c r="G181" s="48" t="s">
        <v>6</v>
      </c>
      <c r="H181" s="48" t="s">
        <v>38</v>
      </c>
      <c r="I181" s="48" t="s">
        <v>206</v>
      </c>
      <c r="J181" s="48">
        <v>16</v>
      </c>
      <c r="K181" s="48">
        <v>200</v>
      </c>
      <c r="L181" s="103"/>
      <c r="M181" s="105" t="s">
        <v>140</v>
      </c>
      <c r="N181" s="105" t="s">
        <v>503</v>
      </c>
      <c r="O181" s="105" t="s">
        <v>150</v>
      </c>
      <c r="P181" s="81">
        <v>10</v>
      </c>
      <c r="Q181" s="111"/>
      <c r="R181" s="116"/>
      <c r="S181" s="81">
        <v>9.16</v>
      </c>
      <c r="T181" s="134">
        <v>460</v>
      </c>
      <c r="U181" s="93">
        <f t="shared" si="37"/>
        <v>0.3664</v>
      </c>
      <c r="V181" s="139">
        <v>50</v>
      </c>
      <c r="W181" s="135">
        <f t="shared" si="38"/>
        <v>182.64465705734193</v>
      </c>
      <c r="X181" s="136"/>
      <c r="Y181" s="76"/>
      <c r="Z181" s="50">
        <f t="shared" si="46"/>
        <v>101.20523092204375</v>
      </c>
      <c r="AA181" s="77"/>
      <c r="AB181" s="50">
        <f t="shared" si="47"/>
        <v>503.35352399999999</v>
      </c>
      <c r="AC181" s="50">
        <v>554.11</v>
      </c>
      <c r="AD181" s="56">
        <f>AB181/AB161*100</f>
        <v>93.056797618827531</v>
      </c>
      <c r="AE181" s="56">
        <f>AC181/AC161*100</f>
        <v>102.44033203305543</v>
      </c>
      <c r="AF181" s="64"/>
      <c r="AG181" s="45">
        <f>AI181*V181</f>
        <v>3.2</v>
      </c>
      <c r="AH181" s="50">
        <v>126.36</v>
      </c>
      <c r="AI181" s="49">
        <v>6.4000000000000001E-2</v>
      </c>
      <c r="AJ181" s="47">
        <f t="shared" si="48"/>
        <v>628.46308153412167</v>
      </c>
      <c r="AK181" s="45">
        <v>658.14</v>
      </c>
      <c r="AL181" s="96">
        <f>AJ181/AJ161*100</f>
        <v>96.820687341568572</v>
      </c>
      <c r="AM181" s="96">
        <f>AK181/AK161*100</f>
        <v>101.39269758126636</v>
      </c>
      <c r="AN181" s="52"/>
      <c r="AO181" s="137" t="s">
        <v>589</v>
      </c>
      <c r="AT181" s="4"/>
    </row>
    <row r="182" spans="1:46" s="1" customFormat="1" x14ac:dyDescent="0.25">
      <c r="A182" s="30">
        <v>181</v>
      </c>
      <c r="B182" s="110" t="s">
        <v>523</v>
      </c>
      <c r="C182" s="30"/>
      <c r="D182" s="48" t="s">
        <v>135</v>
      </c>
      <c r="E182" s="48" t="s">
        <v>148</v>
      </c>
      <c r="F182" s="48" t="s">
        <v>139</v>
      </c>
      <c r="G182" s="48" t="s">
        <v>6</v>
      </c>
      <c r="H182" s="48" t="s">
        <v>38</v>
      </c>
      <c r="I182" s="48" t="s">
        <v>206</v>
      </c>
      <c r="J182" s="48">
        <v>16</v>
      </c>
      <c r="K182" s="48">
        <v>200</v>
      </c>
      <c r="L182" s="103"/>
      <c r="M182" s="105" t="s">
        <v>140</v>
      </c>
      <c r="N182" s="105" t="s">
        <v>503</v>
      </c>
      <c r="O182" s="105" t="s">
        <v>150</v>
      </c>
      <c r="P182" s="81">
        <v>10</v>
      </c>
      <c r="Q182" s="111"/>
      <c r="R182" s="116"/>
      <c r="S182" s="81">
        <v>9.6999999999999993</v>
      </c>
      <c r="T182" s="134">
        <v>460</v>
      </c>
      <c r="U182" s="93">
        <f t="shared" si="37"/>
        <v>0.38799999999999996</v>
      </c>
      <c r="V182" s="139">
        <v>50</v>
      </c>
      <c r="W182" s="135">
        <f t="shared" si="38"/>
        <v>181.55892263626134</v>
      </c>
      <c r="X182" s="136"/>
      <c r="Y182" s="76"/>
      <c r="Z182" s="50">
        <f t="shared" si="46"/>
        <v>97.513481758709602</v>
      </c>
      <c r="AA182" s="77"/>
      <c r="AB182" s="50">
        <f t="shared" si="47"/>
        <v>484.99227000000002</v>
      </c>
      <c r="AC182" s="50">
        <v>537.09</v>
      </c>
      <c r="AD182" s="56">
        <f>AB182/AB161*100</f>
        <v>89.662285777670974</v>
      </c>
      <c r="AE182" s="56">
        <f>AC182/AC161*100</f>
        <v>99.293782699524897</v>
      </c>
      <c r="AF182" s="64"/>
      <c r="AG182" s="45">
        <f>AI182*V182</f>
        <v>2.5</v>
      </c>
      <c r="AH182" s="50">
        <f>AK182*W182*10^-3</f>
        <v>112.42128489637304</v>
      </c>
      <c r="AI182" s="49">
        <v>0.05</v>
      </c>
      <c r="AJ182" s="47">
        <f t="shared" si="48"/>
        <v>559.13760000000013</v>
      </c>
      <c r="AK182" s="45">
        <v>619.20000000000005</v>
      </c>
      <c r="AL182" s="96">
        <f>AJ182/AJ161*100</f>
        <v>86.140440610075501</v>
      </c>
      <c r="AM182" s="96">
        <f>AK182/AK161*100</f>
        <v>95.393621938068094</v>
      </c>
      <c r="AN182" s="52"/>
      <c r="AO182" s="137" t="s">
        <v>589</v>
      </c>
      <c r="AT182" s="4"/>
    </row>
    <row r="183" spans="1:46" s="1" customFormat="1" x14ac:dyDescent="0.25">
      <c r="A183" s="30">
        <v>182</v>
      </c>
      <c r="B183" s="110" t="s">
        <v>524</v>
      </c>
      <c r="C183" s="30"/>
      <c r="D183" s="48" t="s">
        <v>135</v>
      </c>
      <c r="E183" s="48" t="s">
        <v>148</v>
      </c>
      <c r="F183" s="48" t="s">
        <v>139</v>
      </c>
      <c r="G183" s="48" t="s">
        <v>6</v>
      </c>
      <c r="H183" s="48" t="s">
        <v>38</v>
      </c>
      <c r="I183" s="48" t="s">
        <v>206</v>
      </c>
      <c r="J183" s="48">
        <v>16</v>
      </c>
      <c r="K183" s="48">
        <v>200</v>
      </c>
      <c r="L183" s="103"/>
      <c r="M183" s="105" t="s">
        <v>140</v>
      </c>
      <c r="N183" s="105" t="s">
        <v>503</v>
      </c>
      <c r="O183" s="105" t="s">
        <v>150</v>
      </c>
      <c r="P183" s="81">
        <v>10</v>
      </c>
      <c r="Q183" s="111"/>
      <c r="R183" s="116"/>
      <c r="S183" s="81">
        <v>10.09</v>
      </c>
      <c r="T183" s="134">
        <v>460</v>
      </c>
      <c r="U183" s="93">
        <f t="shared" si="37"/>
        <v>0.40360000000000001</v>
      </c>
      <c r="V183" s="139">
        <v>50</v>
      </c>
      <c r="W183" s="135">
        <f t="shared" si="38"/>
        <v>180.7747811099253</v>
      </c>
      <c r="X183" s="136"/>
      <c r="Y183" s="76"/>
      <c r="Z183" s="50">
        <f t="shared" si="46"/>
        <v>94.657290884779087</v>
      </c>
      <c r="AA183" s="77"/>
      <c r="AB183" s="50">
        <f t="shared" si="47"/>
        <v>470.78674199999995</v>
      </c>
      <c r="AC183" s="50">
        <v>523.62</v>
      </c>
      <c r="AD183" s="56">
        <f>AB183/AB161*100</f>
        <v>87.03605812427206</v>
      </c>
      <c r="AE183" s="56">
        <f>AC183/AC161*100</f>
        <v>96.803534783975167</v>
      </c>
      <c r="AF183" s="64"/>
      <c r="AG183" s="45">
        <f>AI183*V183</f>
        <v>4.55</v>
      </c>
      <c r="AH183" s="50">
        <v>112.77</v>
      </c>
      <c r="AI183" s="49">
        <v>9.0999999999999998E-2</v>
      </c>
      <c r="AJ183" s="47">
        <f t="shared" si="48"/>
        <v>560.87196663978239</v>
      </c>
      <c r="AK183" s="45">
        <v>626.51</v>
      </c>
      <c r="AL183" s="96">
        <f>AJ183/AJ161*100</f>
        <v>86.40763621010359</v>
      </c>
      <c r="AM183" s="96">
        <f>AK183/AK161*100</f>
        <v>96.519796641503618</v>
      </c>
      <c r="AN183" s="52"/>
      <c r="AO183" s="137" t="s">
        <v>589</v>
      </c>
      <c r="AT183" s="4"/>
    </row>
    <row r="184" spans="1:46" s="1" customFormat="1" x14ac:dyDescent="0.25">
      <c r="A184" s="30">
        <v>183</v>
      </c>
      <c r="B184" s="110" t="s">
        <v>525</v>
      </c>
      <c r="C184" s="30"/>
      <c r="D184" s="48" t="s">
        <v>135</v>
      </c>
      <c r="E184" s="48" t="s">
        <v>148</v>
      </c>
      <c r="F184" s="48" t="s">
        <v>139</v>
      </c>
      <c r="G184" s="48" t="s">
        <v>6</v>
      </c>
      <c r="H184" s="48" t="s">
        <v>38</v>
      </c>
      <c r="I184" s="48" t="s">
        <v>206</v>
      </c>
      <c r="J184" s="48">
        <v>16</v>
      </c>
      <c r="K184" s="48">
        <v>200</v>
      </c>
      <c r="L184" s="103"/>
      <c r="M184" s="105" t="s">
        <v>140</v>
      </c>
      <c r="N184" s="105" t="s">
        <v>503</v>
      </c>
      <c r="O184" s="105" t="s">
        <v>150</v>
      </c>
      <c r="P184" s="81">
        <v>10</v>
      </c>
      <c r="Q184" s="111"/>
      <c r="R184" s="116"/>
      <c r="S184" s="81">
        <v>10.36</v>
      </c>
      <c r="T184" s="134">
        <v>460</v>
      </c>
      <c r="U184" s="93">
        <f t="shared" si="37"/>
        <v>0.41439999999999999</v>
      </c>
      <c r="V184" s="139">
        <v>50</v>
      </c>
      <c r="W184" s="135">
        <f t="shared" si="38"/>
        <v>180.23191389938498</v>
      </c>
      <c r="X184" s="136"/>
      <c r="Y184" s="76"/>
      <c r="Z184" s="50">
        <f t="shared" si="46"/>
        <v>85.552484889760066</v>
      </c>
      <c r="AA184" s="77"/>
      <c r="AB184" s="50">
        <f t="shared" si="47"/>
        <v>425.50315199999994</v>
      </c>
      <c r="AC184" s="50">
        <v>474.68</v>
      </c>
      <c r="AD184" s="56">
        <f>AB184/AB161*100</f>
        <v>78.664316059973004</v>
      </c>
      <c r="AE184" s="56">
        <f>AC184/AC161*100</f>
        <v>87.755818897783371</v>
      </c>
      <c r="AF184" s="64"/>
      <c r="AG184" s="45">
        <v>4.45</v>
      </c>
      <c r="AH184" s="50">
        <v>104.9</v>
      </c>
      <c r="AI184" s="49">
        <v>8.900000000000001E-2</v>
      </c>
      <c r="AJ184" s="47">
        <f t="shared" si="48"/>
        <v>521.72979782311938</v>
      </c>
      <c r="AK184" s="45">
        <v>582.36</v>
      </c>
      <c r="AL184" s="96">
        <f>AJ184/AJ161*100</f>
        <v>80.377414546775441</v>
      </c>
      <c r="AM184" s="96">
        <f>AK184/AK161*100</f>
        <v>89.718071175473739</v>
      </c>
      <c r="AN184" s="52"/>
      <c r="AO184" s="137" t="s">
        <v>589</v>
      </c>
      <c r="AT184" s="4"/>
    </row>
    <row r="185" spans="1:46" s="1" customFormat="1" x14ac:dyDescent="0.25">
      <c r="A185" s="30">
        <v>184</v>
      </c>
      <c r="B185" s="110" t="s">
        <v>526</v>
      </c>
      <c r="C185" s="110"/>
      <c r="D185" s="48" t="s">
        <v>135</v>
      </c>
      <c r="E185" s="48" t="s">
        <v>148</v>
      </c>
      <c r="F185" s="48" t="s">
        <v>139</v>
      </c>
      <c r="G185" s="48" t="s">
        <v>6</v>
      </c>
      <c r="H185" s="48" t="s">
        <v>38</v>
      </c>
      <c r="I185" s="48" t="s">
        <v>206</v>
      </c>
      <c r="J185" s="48">
        <v>16</v>
      </c>
      <c r="K185" s="48">
        <v>200</v>
      </c>
      <c r="L185" s="103"/>
      <c r="M185" s="105" t="s">
        <v>140</v>
      </c>
      <c r="N185" s="105" t="s">
        <v>503</v>
      </c>
      <c r="O185" s="105" t="s">
        <v>150</v>
      </c>
      <c r="P185" s="81">
        <v>10</v>
      </c>
      <c r="Q185" s="111"/>
      <c r="R185" s="116"/>
      <c r="S185" s="81">
        <v>11.4</v>
      </c>
      <c r="T185" s="134">
        <v>460</v>
      </c>
      <c r="U185" s="93">
        <f t="shared" si="37"/>
        <v>0.45600000000000002</v>
      </c>
      <c r="V185" s="139">
        <v>50</v>
      </c>
      <c r="W185" s="135">
        <f t="shared" si="38"/>
        <v>178.14086982915563</v>
      </c>
      <c r="X185" s="136"/>
      <c r="Y185" s="76"/>
      <c r="Z185" s="50">
        <f t="shared" si="46"/>
        <v>92.287659023692356</v>
      </c>
      <c r="AA185" s="77"/>
      <c r="AB185" s="50">
        <f t="shared" si="47"/>
        <v>459.00115999999991</v>
      </c>
      <c r="AC185" s="50">
        <v>518.05999999999995</v>
      </c>
      <c r="AD185" s="56">
        <f>AB185/AB161*100</f>
        <v>84.857214693756816</v>
      </c>
      <c r="AE185" s="56">
        <f>AC185/AC161*100</f>
        <v>95.775637351869989</v>
      </c>
      <c r="AF185" s="64"/>
      <c r="AG185" s="45">
        <v>3.6000000000000005</v>
      </c>
      <c r="AH185" s="50">
        <f>AK185*W185*10^-3</f>
        <v>113.56124169869014</v>
      </c>
      <c r="AI185" s="49">
        <v>7.2000000000000008E-2</v>
      </c>
      <c r="AJ185" s="47">
        <f t="shared" si="48"/>
        <v>564.80727999999999</v>
      </c>
      <c r="AK185" s="45">
        <v>637.48</v>
      </c>
      <c r="AL185" s="96">
        <f>AJ185/AJ161*100</f>
        <v>87.013908488676634</v>
      </c>
      <c r="AM185" s="96">
        <f>AK185/AK161*100</f>
        <v>98.209828993991678</v>
      </c>
      <c r="AN185" s="52"/>
      <c r="AO185" s="137" t="s">
        <v>589</v>
      </c>
      <c r="AT185" s="4"/>
    </row>
    <row r="186" spans="1:46" s="1" customFormat="1" x14ac:dyDescent="0.25">
      <c r="A186" s="30">
        <v>185</v>
      </c>
      <c r="B186" s="110" t="s">
        <v>527</v>
      </c>
      <c r="C186" s="30"/>
      <c r="D186" s="48" t="s">
        <v>135</v>
      </c>
      <c r="E186" s="48" t="s">
        <v>148</v>
      </c>
      <c r="F186" s="48" t="s">
        <v>139</v>
      </c>
      <c r="G186" s="48" t="s">
        <v>6</v>
      </c>
      <c r="H186" s="48" t="s">
        <v>38</v>
      </c>
      <c r="I186" s="48" t="s">
        <v>206</v>
      </c>
      <c r="J186" s="48">
        <v>16</v>
      </c>
      <c r="K186" s="48">
        <v>200</v>
      </c>
      <c r="L186" s="103"/>
      <c r="M186" s="105" t="s">
        <v>140</v>
      </c>
      <c r="N186" s="105" t="s">
        <v>503</v>
      </c>
      <c r="O186" s="105" t="s">
        <v>150</v>
      </c>
      <c r="P186" s="81">
        <v>10</v>
      </c>
      <c r="Q186" s="111"/>
      <c r="R186" s="116"/>
      <c r="S186" s="81">
        <v>11.42</v>
      </c>
      <c r="T186" s="134">
        <v>460</v>
      </c>
      <c r="U186" s="93">
        <f t="shared" si="37"/>
        <v>0.45679999999999998</v>
      </c>
      <c r="V186" s="139">
        <v>50</v>
      </c>
      <c r="W186" s="135">
        <f t="shared" si="38"/>
        <v>178.10065744318968</v>
      </c>
      <c r="X186" s="136"/>
      <c r="Y186" s="76"/>
      <c r="Z186" s="50">
        <f t="shared" si="46"/>
        <v>81.725048680956448</v>
      </c>
      <c r="AA186" s="77"/>
      <c r="AB186" s="50">
        <f t="shared" si="47"/>
        <v>406.46704599999998</v>
      </c>
      <c r="AC186" s="50">
        <v>458.87</v>
      </c>
      <c r="AD186" s="56">
        <f>AB186/AB161*100</f>
        <v>75.145041873879208</v>
      </c>
      <c r="AE186" s="56">
        <f>AC186/AC161*100</f>
        <v>84.832966667282918</v>
      </c>
      <c r="AF186" s="64"/>
      <c r="AG186" s="45">
        <v>3.5000000000000004</v>
      </c>
      <c r="AH186" s="50">
        <v>103.62</v>
      </c>
      <c r="AI186" s="49">
        <v>7.0000000000000007E-2</v>
      </c>
      <c r="AJ186" s="47">
        <f t="shared" si="48"/>
        <v>515.3636000994436</v>
      </c>
      <c r="AK186" s="45">
        <v>578.87</v>
      </c>
      <c r="AL186" s="96">
        <f>AJ186/AJ161*100</f>
        <v>79.396641518940626</v>
      </c>
      <c r="AM186" s="96">
        <f>AK186/AK161*100</f>
        <v>89.180403635803415</v>
      </c>
      <c r="AN186" s="52"/>
      <c r="AO186" s="137" t="s">
        <v>589</v>
      </c>
      <c r="AT186" s="4"/>
    </row>
    <row r="187" spans="1:46" s="1" customFormat="1" x14ac:dyDescent="0.25">
      <c r="A187" s="30">
        <v>186</v>
      </c>
      <c r="B187" s="110" t="s">
        <v>528</v>
      </c>
      <c r="C187" s="30"/>
      <c r="D187" s="48" t="s">
        <v>135</v>
      </c>
      <c r="E187" s="48" t="s">
        <v>148</v>
      </c>
      <c r="F187" s="48" t="s">
        <v>139</v>
      </c>
      <c r="G187" s="48" t="s">
        <v>6</v>
      </c>
      <c r="H187" s="48" t="s">
        <v>38</v>
      </c>
      <c r="I187" s="48" t="s">
        <v>206</v>
      </c>
      <c r="J187" s="48">
        <v>16</v>
      </c>
      <c r="K187" s="48">
        <v>200</v>
      </c>
      <c r="L187" s="103"/>
      <c r="M187" s="105" t="s">
        <v>140</v>
      </c>
      <c r="N187" s="105" t="s">
        <v>503</v>
      </c>
      <c r="O187" s="105" t="s">
        <v>150</v>
      </c>
      <c r="P187" s="81">
        <v>10</v>
      </c>
      <c r="Q187" s="111"/>
      <c r="R187" s="116"/>
      <c r="S187" s="81">
        <v>11.76</v>
      </c>
      <c r="T187" s="134">
        <v>460</v>
      </c>
      <c r="U187" s="93">
        <f t="shared" si="37"/>
        <v>0.47039999999999998</v>
      </c>
      <c r="V187" s="139">
        <v>50</v>
      </c>
      <c r="W187" s="135">
        <f t="shared" si="38"/>
        <v>177.4170468817685</v>
      </c>
      <c r="X187" s="136"/>
      <c r="Y187" s="76"/>
      <c r="Z187" s="50">
        <f t="shared" si="46"/>
        <v>83.26359427208277</v>
      </c>
      <c r="AA187" s="77"/>
      <c r="AB187" s="50">
        <f t="shared" si="47"/>
        <v>414.11914399999984</v>
      </c>
      <c r="AC187" s="50">
        <v>469.31</v>
      </c>
      <c r="AD187" s="56">
        <f>AB187/AB161*100</f>
        <v>76.559713076112459</v>
      </c>
      <c r="AE187" s="56">
        <f>AC187/AC161*100</f>
        <v>86.763047457063109</v>
      </c>
      <c r="AF187" s="64"/>
      <c r="AG187" s="45">
        <v>4.2</v>
      </c>
      <c r="AH187" s="50">
        <v>105.42</v>
      </c>
      <c r="AI187" s="49">
        <v>8.4000000000000005E-2</v>
      </c>
      <c r="AJ187" s="47">
        <f t="shared" si="48"/>
        <v>524.31606564836272</v>
      </c>
      <c r="AK187" s="45">
        <v>616.48</v>
      </c>
      <c r="AL187" s="96">
        <f>AJ187/AJ161*100</f>
        <v>80.775853589333337</v>
      </c>
      <c r="AM187" s="96">
        <f>AK187/AK161*100</f>
        <v>94.974580187952554</v>
      </c>
      <c r="AN187" s="52"/>
      <c r="AO187" s="137" t="s">
        <v>589</v>
      </c>
      <c r="AT187" s="4"/>
    </row>
    <row r="188" spans="1:46" s="1" customFormat="1" x14ac:dyDescent="0.25">
      <c r="A188" s="30">
        <v>187</v>
      </c>
      <c r="B188" s="110" t="s">
        <v>529</v>
      </c>
      <c r="C188" s="30"/>
      <c r="D188" s="48" t="s">
        <v>135</v>
      </c>
      <c r="E188" s="48" t="s">
        <v>148</v>
      </c>
      <c r="F188" s="48" t="s">
        <v>139</v>
      </c>
      <c r="G188" s="48" t="s">
        <v>6</v>
      </c>
      <c r="H188" s="48" t="s">
        <v>38</v>
      </c>
      <c r="I188" s="48" t="s">
        <v>206</v>
      </c>
      <c r="J188" s="48">
        <v>16</v>
      </c>
      <c r="K188" s="48">
        <v>200</v>
      </c>
      <c r="L188" s="103"/>
      <c r="M188" s="105" t="s">
        <v>140</v>
      </c>
      <c r="N188" s="105" t="s">
        <v>503</v>
      </c>
      <c r="O188" s="105" t="s">
        <v>150</v>
      </c>
      <c r="P188" s="81">
        <v>10</v>
      </c>
      <c r="Q188" s="111"/>
      <c r="R188" s="116"/>
      <c r="S188" s="81">
        <v>11.91</v>
      </c>
      <c r="T188" s="134">
        <v>460</v>
      </c>
      <c r="U188" s="93">
        <f t="shared" si="37"/>
        <v>0.47639999999999999</v>
      </c>
      <c r="V188" s="139">
        <v>50</v>
      </c>
      <c r="W188" s="135">
        <f t="shared" si="38"/>
        <v>177.11545398702395</v>
      </c>
      <c r="X188" s="136"/>
      <c r="Y188" s="76"/>
      <c r="Z188" s="50">
        <f t="shared" si="46"/>
        <v>87.815613241306352</v>
      </c>
      <c r="AA188" s="77"/>
      <c r="AB188" s="50">
        <f t="shared" si="47"/>
        <v>436.75902900000006</v>
      </c>
      <c r="AC188" s="50">
        <v>495.81</v>
      </c>
      <c r="AD188" s="56">
        <f>AB188/AB161*100</f>
        <v>80.745230999611778</v>
      </c>
      <c r="AE188" s="56">
        <f>AC188/AC161*100</f>
        <v>91.662198887060697</v>
      </c>
      <c r="AF188" s="64"/>
      <c r="AG188" s="45">
        <v>3.1</v>
      </c>
      <c r="AH188" s="50">
        <v>105.2</v>
      </c>
      <c r="AI188" s="49">
        <v>6.2E-2</v>
      </c>
      <c r="AJ188" s="47">
        <f t="shared" si="48"/>
        <v>523.22187541460596</v>
      </c>
      <c r="AK188" s="45">
        <v>591</v>
      </c>
      <c r="AL188" s="96">
        <f>AJ188/AJ161*100</f>
        <v>80.607283225174228</v>
      </c>
      <c r="AM188" s="96">
        <f>AK188/AK161*100</f>
        <v>91.049144969958391</v>
      </c>
      <c r="AN188" s="52"/>
      <c r="AO188" s="137" t="s">
        <v>589</v>
      </c>
      <c r="AT188" s="4"/>
    </row>
    <row r="189" spans="1:46" s="1" customFormat="1" x14ac:dyDescent="0.25">
      <c r="A189" s="30">
        <v>188</v>
      </c>
      <c r="B189" s="110" t="s">
        <v>530</v>
      </c>
      <c r="C189" s="30"/>
      <c r="D189" s="48" t="s">
        <v>135</v>
      </c>
      <c r="E189" s="48" t="s">
        <v>148</v>
      </c>
      <c r="F189" s="48" t="s">
        <v>139</v>
      </c>
      <c r="G189" s="48" t="s">
        <v>6</v>
      </c>
      <c r="H189" s="48" t="s">
        <v>38</v>
      </c>
      <c r="I189" s="48" t="s">
        <v>206</v>
      </c>
      <c r="J189" s="48">
        <v>16</v>
      </c>
      <c r="K189" s="48">
        <v>200</v>
      </c>
      <c r="L189" s="103"/>
      <c r="M189" s="105" t="s">
        <v>140</v>
      </c>
      <c r="N189" s="105" t="s">
        <v>503</v>
      </c>
      <c r="O189" s="105" t="s">
        <v>150</v>
      </c>
      <c r="P189" s="81">
        <v>10</v>
      </c>
      <c r="Q189" s="111"/>
      <c r="R189" s="116"/>
      <c r="S189" s="81">
        <v>12.31</v>
      </c>
      <c r="T189" s="134">
        <v>460</v>
      </c>
      <c r="U189" s="93">
        <f t="shared" si="37"/>
        <v>0.4924</v>
      </c>
      <c r="V189" s="139">
        <v>50</v>
      </c>
      <c r="W189" s="135">
        <f t="shared" si="38"/>
        <v>176.31120626770493</v>
      </c>
      <c r="X189" s="136"/>
      <c r="Y189" s="76"/>
      <c r="Z189" s="50">
        <f t="shared" si="46"/>
        <v>91.218128786722502</v>
      </c>
      <c r="AA189" s="77"/>
      <c r="AB189" s="50">
        <f t="shared" si="47"/>
        <v>453.68175299999996</v>
      </c>
      <c r="AC189" s="50">
        <v>517.37</v>
      </c>
      <c r="AD189" s="56">
        <f>AB189/AB161*100</f>
        <v>83.873796565047783</v>
      </c>
      <c r="AE189" s="56">
        <f>AC189/AC161*100</f>
        <v>95.648074541051201</v>
      </c>
      <c r="AF189" s="64"/>
      <c r="AG189" s="45">
        <v>3.4000000000000004</v>
      </c>
      <c r="AH189" s="50">
        <v>109.32</v>
      </c>
      <c r="AI189" s="49">
        <v>6.8000000000000005E-2</v>
      </c>
      <c r="AJ189" s="47">
        <f t="shared" si="48"/>
        <v>543.71307433768743</v>
      </c>
      <c r="AK189" s="45">
        <v>617.62</v>
      </c>
      <c r="AL189" s="96">
        <f>AJ189/AJ161*100</f>
        <v>83.764146408517547</v>
      </c>
      <c r="AM189" s="96">
        <f>AK189/AK161*100</f>
        <v>95.150207980280385</v>
      </c>
      <c r="AN189" s="52"/>
      <c r="AO189" s="137" t="s">
        <v>589</v>
      </c>
      <c r="AT189" s="4"/>
    </row>
    <row r="190" spans="1:46" s="1" customFormat="1" x14ac:dyDescent="0.25">
      <c r="A190" s="30">
        <v>189</v>
      </c>
      <c r="B190" s="110" t="s">
        <v>531</v>
      </c>
      <c r="C190" s="30"/>
      <c r="D190" s="48" t="s">
        <v>135</v>
      </c>
      <c r="E190" s="48" t="s">
        <v>148</v>
      </c>
      <c r="F190" s="48" t="s">
        <v>139</v>
      </c>
      <c r="G190" s="48" t="s">
        <v>6</v>
      </c>
      <c r="H190" s="48" t="s">
        <v>38</v>
      </c>
      <c r="I190" s="48" t="s">
        <v>206</v>
      </c>
      <c r="J190" s="48">
        <v>16</v>
      </c>
      <c r="K190" s="48">
        <v>200</v>
      </c>
      <c r="L190" s="103"/>
      <c r="M190" s="105" t="s">
        <v>140</v>
      </c>
      <c r="N190" s="105" t="s">
        <v>503</v>
      </c>
      <c r="O190" s="105" t="s">
        <v>150</v>
      </c>
      <c r="P190" s="81">
        <v>10</v>
      </c>
      <c r="Q190" s="111"/>
      <c r="R190" s="116"/>
      <c r="S190" s="81">
        <v>12.35</v>
      </c>
      <c r="T190" s="134">
        <v>460</v>
      </c>
      <c r="U190" s="93">
        <f t="shared" si="37"/>
        <v>0.49399999999999999</v>
      </c>
      <c r="V190" s="139">
        <v>50</v>
      </c>
      <c r="W190" s="135">
        <f t="shared" si="38"/>
        <v>176.23078149577304</v>
      </c>
      <c r="X190" s="136"/>
      <c r="Y190" s="76"/>
      <c r="Z190" s="50">
        <f t="shared" si="46"/>
        <v>86.564559870723727</v>
      </c>
      <c r="AA190" s="77"/>
      <c r="AB190" s="50">
        <f t="shared" si="47"/>
        <v>430.53680000000003</v>
      </c>
      <c r="AC190" s="50">
        <v>491.2</v>
      </c>
      <c r="AD190" s="56">
        <f>AB190/AB161*100</f>
        <v>79.594904882512807</v>
      </c>
      <c r="AE190" s="56">
        <f>AC190/AC161*100</f>
        <v>90.809931411879987</v>
      </c>
      <c r="AF190" s="64"/>
      <c r="AG190" s="45">
        <v>3.9</v>
      </c>
      <c r="AH190" s="50">
        <v>109.25</v>
      </c>
      <c r="AI190" s="49">
        <v>7.8E-2</v>
      </c>
      <c r="AJ190" s="47">
        <f t="shared" si="48"/>
        <v>543.36492289967396</v>
      </c>
      <c r="AK190" s="45">
        <v>593.73</v>
      </c>
      <c r="AL190" s="96">
        <f>AJ190/AJ161*100</f>
        <v>83.710510383557832</v>
      </c>
      <c r="AM190" s="96">
        <f>AK190/AK161*100</f>
        <v>91.469727314743494</v>
      </c>
      <c r="AN190" s="52"/>
      <c r="AO190" s="137" t="s">
        <v>589</v>
      </c>
      <c r="AT190" s="4"/>
    </row>
    <row r="191" spans="1:46" s="1" customFormat="1" x14ac:dyDescent="0.25">
      <c r="A191" s="30">
        <v>190</v>
      </c>
      <c r="B191" s="110" t="s">
        <v>532</v>
      </c>
      <c r="C191" s="30"/>
      <c r="D191" s="48" t="s">
        <v>135</v>
      </c>
      <c r="E191" s="48" t="s">
        <v>148</v>
      </c>
      <c r="F191" s="48" t="s">
        <v>139</v>
      </c>
      <c r="G191" s="48" t="s">
        <v>6</v>
      </c>
      <c r="H191" s="48" t="s">
        <v>38</v>
      </c>
      <c r="I191" s="48" t="s">
        <v>206</v>
      </c>
      <c r="J191" s="48">
        <v>16</v>
      </c>
      <c r="K191" s="48">
        <v>200</v>
      </c>
      <c r="L191" s="103"/>
      <c r="M191" s="105" t="s">
        <v>140</v>
      </c>
      <c r="N191" s="105" t="s">
        <v>503</v>
      </c>
      <c r="O191" s="105" t="s">
        <v>150</v>
      </c>
      <c r="P191" s="81">
        <v>10</v>
      </c>
      <c r="Q191" s="111"/>
      <c r="R191" s="116"/>
      <c r="S191" s="81">
        <v>12.42</v>
      </c>
      <c r="T191" s="134">
        <v>460</v>
      </c>
      <c r="U191" s="93">
        <f t="shared" si="37"/>
        <v>0.49680000000000002</v>
      </c>
      <c r="V191" s="139">
        <v>50</v>
      </c>
      <c r="W191" s="135">
        <f t="shared" si="38"/>
        <v>176.09003814489222</v>
      </c>
      <c r="X191" s="136"/>
      <c r="Y191" s="76"/>
      <c r="Z191" s="50">
        <f t="shared" si="46"/>
        <v>90.180991235143651</v>
      </c>
      <c r="AA191" s="77"/>
      <c r="AB191" s="50">
        <f t="shared" si="47"/>
        <v>448.52345399999996</v>
      </c>
      <c r="AC191" s="50">
        <v>512.13</v>
      </c>
      <c r="AD191" s="56">
        <f>AB191/AB161*100</f>
        <v>82.920163058549477</v>
      </c>
      <c r="AE191" s="56">
        <f>AC191/AC161*100</f>
        <v>94.679336673383744</v>
      </c>
      <c r="AF191" s="64"/>
      <c r="AG191" s="45">
        <v>3.4000000000000004</v>
      </c>
      <c r="AH191" s="50">
        <v>107.83</v>
      </c>
      <c r="AI191" s="49">
        <v>6.8000000000000005E-2</v>
      </c>
      <c r="AJ191" s="47">
        <f t="shared" si="48"/>
        <v>536.302422299971</v>
      </c>
      <c r="AK191" s="45">
        <v>609.23</v>
      </c>
      <c r="AL191" s="96">
        <f>AJ191/AJ161*100</f>
        <v>82.622465305803573</v>
      </c>
      <c r="AM191" s="96">
        <f>AK191/AK161*100</f>
        <v>93.857649052534271</v>
      </c>
      <c r="AN191" s="52"/>
      <c r="AO191" s="137" t="s">
        <v>589</v>
      </c>
      <c r="AT191" s="4"/>
    </row>
    <row r="192" spans="1:46" s="1" customFormat="1" x14ac:dyDescent="0.25">
      <c r="A192" s="30">
        <v>191</v>
      </c>
      <c r="B192" s="110" t="s">
        <v>533</v>
      </c>
      <c r="C192" s="30"/>
      <c r="D192" s="48" t="s">
        <v>135</v>
      </c>
      <c r="E192" s="48" t="s">
        <v>148</v>
      </c>
      <c r="F192" s="48" t="s">
        <v>139</v>
      </c>
      <c r="G192" s="48" t="s">
        <v>6</v>
      </c>
      <c r="H192" s="48" t="s">
        <v>38</v>
      </c>
      <c r="I192" s="48" t="s">
        <v>206</v>
      </c>
      <c r="J192" s="48">
        <v>16</v>
      </c>
      <c r="K192" s="48">
        <v>200</v>
      </c>
      <c r="L192" s="103"/>
      <c r="M192" s="105" t="s">
        <v>140</v>
      </c>
      <c r="N192" s="105" t="s">
        <v>503</v>
      </c>
      <c r="O192" s="105" t="s">
        <v>150</v>
      </c>
      <c r="P192" s="81">
        <v>10</v>
      </c>
      <c r="Q192" s="111"/>
      <c r="R192" s="116"/>
      <c r="S192" s="81">
        <v>13</v>
      </c>
      <c r="T192" s="134">
        <v>460</v>
      </c>
      <c r="U192" s="93">
        <f t="shared" si="37"/>
        <v>0.52</v>
      </c>
      <c r="V192" s="139">
        <v>50</v>
      </c>
      <c r="W192" s="135">
        <f t="shared" si="38"/>
        <v>174.92387895187966</v>
      </c>
      <c r="X192" s="136"/>
      <c r="Y192" s="76"/>
      <c r="Z192" s="50">
        <f t="shared" si="46"/>
        <v>88.235103020907147</v>
      </c>
      <c r="AA192" s="77"/>
      <c r="AB192" s="50">
        <f t="shared" si="47"/>
        <v>438.84539999999998</v>
      </c>
      <c r="AC192" s="50">
        <v>504.42</v>
      </c>
      <c r="AD192" s="56">
        <f>AB192/AB161*100</f>
        <v>81.130945998410084</v>
      </c>
      <c r="AE192" s="56">
        <f>AC192/AC161*100</f>
        <v>93.253960917712746</v>
      </c>
      <c r="AF192" s="64"/>
      <c r="AG192" s="45">
        <v>2.8</v>
      </c>
      <c r="AH192" s="50">
        <v>104.61</v>
      </c>
      <c r="AI192" s="49">
        <v>5.5999999999999994E-2</v>
      </c>
      <c r="AJ192" s="47">
        <f t="shared" si="48"/>
        <v>520.28745615134903</v>
      </c>
      <c r="AK192" s="45">
        <v>594.38</v>
      </c>
      <c r="AL192" s="96">
        <f>AJ192/AJ161*100</f>
        <v>80.155208157656602</v>
      </c>
      <c r="AM192" s="96">
        <f>AK192/AK161*100</f>
        <v>91.569865968263741</v>
      </c>
      <c r="AN192" s="52"/>
      <c r="AO192" s="137" t="s">
        <v>589</v>
      </c>
      <c r="AT192" s="4"/>
    </row>
    <row r="193" spans="1:46" s="1" customFormat="1" x14ac:dyDescent="0.25">
      <c r="A193" s="30">
        <v>192</v>
      </c>
      <c r="B193" s="110" t="s">
        <v>534</v>
      </c>
      <c r="C193" s="30"/>
      <c r="D193" s="48" t="s">
        <v>135</v>
      </c>
      <c r="E193" s="48" t="s">
        <v>148</v>
      </c>
      <c r="F193" s="48" t="s">
        <v>139</v>
      </c>
      <c r="G193" s="48" t="s">
        <v>6</v>
      </c>
      <c r="H193" s="48" t="s">
        <v>38</v>
      </c>
      <c r="I193" s="48" t="s">
        <v>206</v>
      </c>
      <c r="J193" s="48">
        <v>16</v>
      </c>
      <c r="K193" s="48">
        <v>200</v>
      </c>
      <c r="L193" s="103"/>
      <c r="M193" s="105" t="s">
        <v>140</v>
      </c>
      <c r="N193" s="105" t="s">
        <v>503</v>
      </c>
      <c r="O193" s="105" t="s">
        <v>150</v>
      </c>
      <c r="P193" s="81">
        <v>10</v>
      </c>
      <c r="Q193" s="114"/>
      <c r="R193" s="116"/>
      <c r="S193" s="81">
        <v>13.34</v>
      </c>
      <c r="T193" s="134">
        <v>460</v>
      </c>
      <c r="U193" s="93">
        <f t="shared" si="37"/>
        <v>0.53359999999999996</v>
      </c>
      <c r="V193" s="139">
        <v>50</v>
      </c>
      <c r="W193" s="135">
        <f t="shared" si="38"/>
        <v>174.24026839045857</v>
      </c>
      <c r="X193" s="136"/>
      <c r="Y193" s="76"/>
      <c r="Z193" s="50">
        <f t="shared" ref="Z193:Z224" si="49">AC193*W193*10^-3</f>
        <v>88.289286396129256</v>
      </c>
      <c r="AA193" s="77"/>
      <c r="AB193" s="50">
        <f t="shared" ref="AB193:AB224" si="50">Z193/((J193^2*PI()/4)*10^-3)</f>
        <v>439.11488600000001</v>
      </c>
      <c r="AC193" s="50">
        <v>506.71</v>
      </c>
      <c r="AD193" s="56">
        <f>AB193/AB161*100</f>
        <v>81.180766855854031</v>
      </c>
      <c r="AE193" s="56">
        <f>AC193/AC161*100</f>
        <v>93.67732155072008</v>
      </c>
      <c r="AF193" s="64"/>
      <c r="AG193" s="45">
        <v>3.95</v>
      </c>
      <c r="AH193" s="50">
        <v>108.76</v>
      </c>
      <c r="AI193" s="49">
        <v>7.9000000000000001E-2</v>
      </c>
      <c r="AJ193" s="47">
        <f t="shared" ref="AJ193:AJ224" si="51">AH193/((J193^2*PI()/4)*10^-3)</f>
        <v>540.9278628335793</v>
      </c>
      <c r="AK193" s="45">
        <v>621.47</v>
      </c>
      <c r="AL193" s="96">
        <f>AJ193/AJ161*100</f>
        <v>83.335058208839826</v>
      </c>
      <c r="AM193" s="96">
        <f>AK193/AK161*100</f>
        <v>95.743336928054234</v>
      </c>
      <c r="AN193" s="52"/>
      <c r="AO193" s="137" t="s">
        <v>589</v>
      </c>
      <c r="AT193" s="4"/>
    </row>
    <row r="194" spans="1:46" s="1" customFormat="1" x14ac:dyDescent="0.25">
      <c r="A194" s="30">
        <v>193</v>
      </c>
      <c r="B194" s="110" t="s">
        <v>535</v>
      </c>
      <c r="C194" s="30"/>
      <c r="D194" s="48" t="s">
        <v>135</v>
      </c>
      <c r="E194" s="48" t="s">
        <v>148</v>
      </c>
      <c r="F194" s="48" t="s">
        <v>139</v>
      </c>
      <c r="G194" s="48" t="s">
        <v>6</v>
      </c>
      <c r="H194" s="48" t="s">
        <v>38</v>
      </c>
      <c r="I194" s="48" t="s">
        <v>206</v>
      </c>
      <c r="J194" s="48">
        <v>16</v>
      </c>
      <c r="K194" s="48">
        <v>200</v>
      </c>
      <c r="L194" s="103"/>
      <c r="M194" s="105" t="s">
        <v>140</v>
      </c>
      <c r="N194" s="105" t="s">
        <v>503</v>
      </c>
      <c r="O194" s="105" t="s">
        <v>150</v>
      </c>
      <c r="P194" s="81">
        <v>10</v>
      </c>
      <c r="Q194" s="111"/>
      <c r="R194" s="116"/>
      <c r="S194" s="81">
        <v>13.64</v>
      </c>
      <c r="T194" s="134">
        <v>460</v>
      </c>
      <c r="U194" s="93">
        <f t="shared" ref="U194:U257" si="52">S194/100*J194/4</f>
        <v>0.54559999999999997</v>
      </c>
      <c r="V194" s="139">
        <v>50</v>
      </c>
      <c r="W194" s="135">
        <f t="shared" ref="W194:W257" si="53">(J194-J194*(1-SQRT(1-S194*0.01)))^2*(PI()/4)</f>
        <v>173.63708260096931</v>
      </c>
      <c r="X194" s="136"/>
      <c r="Y194" s="76"/>
      <c r="Z194" s="50">
        <f t="shared" si="49"/>
        <v>91.626552117705501</v>
      </c>
      <c r="AA194" s="77"/>
      <c r="AB194" s="50">
        <f t="shared" si="50"/>
        <v>455.71308400000004</v>
      </c>
      <c r="AC194" s="50">
        <v>527.69000000000005</v>
      </c>
      <c r="AD194" s="56">
        <f>AB194/AB161*100</f>
        <v>84.249336118762841</v>
      </c>
      <c r="AE194" s="56">
        <f>AC194/AC161*100</f>
        <v>97.555970494167255</v>
      </c>
      <c r="AF194" s="64"/>
      <c r="AG194" s="45">
        <v>3.8</v>
      </c>
      <c r="AH194" s="50">
        <v>110.18</v>
      </c>
      <c r="AI194" s="49">
        <v>7.5999999999999998E-2</v>
      </c>
      <c r="AJ194" s="47">
        <f t="shared" si="51"/>
        <v>547.99036343328214</v>
      </c>
      <c r="AK194" s="50">
        <v>633.20000000000005</v>
      </c>
      <c r="AL194" s="96">
        <f>AJ194/AJ161*100</f>
        <v>84.42310328659407</v>
      </c>
      <c r="AM194" s="96">
        <f>AK194/AK161*100</f>
        <v>97.550454475427514</v>
      </c>
      <c r="AN194" s="52"/>
      <c r="AO194" s="137" t="s">
        <v>589</v>
      </c>
      <c r="AT194" s="4"/>
    </row>
    <row r="195" spans="1:46" s="1" customFormat="1" x14ac:dyDescent="0.25">
      <c r="A195" s="30">
        <v>194</v>
      </c>
      <c r="B195" s="110" t="s">
        <v>536</v>
      </c>
      <c r="C195" s="30"/>
      <c r="D195" s="48" t="s">
        <v>135</v>
      </c>
      <c r="E195" s="48" t="s">
        <v>148</v>
      </c>
      <c r="F195" s="48" t="s">
        <v>139</v>
      </c>
      <c r="G195" s="48" t="s">
        <v>6</v>
      </c>
      <c r="H195" s="48" t="s">
        <v>38</v>
      </c>
      <c r="I195" s="48" t="s">
        <v>206</v>
      </c>
      <c r="J195" s="48">
        <v>16</v>
      </c>
      <c r="K195" s="48">
        <v>200</v>
      </c>
      <c r="L195" s="103"/>
      <c r="M195" s="105" t="s">
        <v>140</v>
      </c>
      <c r="N195" s="105" t="s">
        <v>503</v>
      </c>
      <c r="O195" s="105" t="s">
        <v>150</v>
      </c>
      <c r="P195" s="81">
        <v>10</v>
      </c>
      <c r="Q195" s="111"/>
      <c r="R195" s="116"/>
      <c r="S195" s="81">
        <v>13.67</v>
      </c>
      <c r="T195" s="134">
        <v>460</v>
      </c>
      <c r="U195" s="93">
        <f t="shared" si="52"/>
        <v>0.54679999999999995</v>
      </c>
      <c r="V195" s="139">
        <v>50</v>
      </c>
      <c r="W195" s="135">
        <f t="shared" si="53"/>
        <v>173.57676402202034</v>
      </c>
      <c r="X195" s="136"/>
      <c r="Y195" s="76"/>
      <c r="Z195" s="50">
        <f t="shared" si="49"/>
        <v>89.291358948207701</v>
      </c>
      <c r="AA195" s="77"/>
      <c r="AB195" s="50">
        <f t="shared" si="50"/>
        <v>444.09878599999985</v>
      </c>
      <c r="AC195" s="50">
        <v>514.41999999999996</v>
      </c>
      <c r="AD195" s="56">
        <f>AB195/AB161*100</f>
        <v>82.102158584607395</v>
      </c>
      <c r="AE195" s="56">
        <f>AC195/AC161*100</f>
        <v>95.102697306391079</v>
      </c>
      <c r="AF195" s="64"/>
      <c r="AG195" s="45">
        <v>3.45</v>
      </c>
      <c r="AH195" s="50">
        <v>107.95</v>
      </c>
      <c r="AI195" s="49">
        <v>6.9000000000000006E-2</v>
      </c>
      <c r="AJ195" s="47">
        <f t="shared" si="51"/>
        <v>536.89925333656572</v>
      </c>
      <c r="AK195" s="50">
        <v>620.41999999999996</v>
      </c>
      <c r="AL195" s="96">
        <f>AJ195/AJ161*100</f>
        <v>82.714412777163105</v>
      </c>
      <c r="AM195" s="96">
        <f>AK195/AK161*100</f>
        <v>95.581574487752263</v>
      </c>
      <c r="AN195" s="52"/>
      <c r="AO195" s="137" t="s">
        <v>589</v>
      </c>
      <c r="AT195" s="4"/>
    </row>
    <row r="196" spans="1:46" s="1" customFormat="1" x14ac:dyDescent="0.25">
      <c r="A196" s="30">
        <v>195</v>
      </c>
      <c r="B196" s="110" t="s">
        <v>537</v>
      </c>
      <c r="C196" s="30"/>
      <c r="D196" s="48" t="s">
        <v>135</v>
      </c>
      <c r="E196" s="48" t="s">
        <v>148</v>
      </c>
      <c r="F196" s="48" t="s">
        <v>139</v>
      </c>
      <c r="G196" s="48" t="s">
        <v>6</v>
      </c>
      <c r="H196" s="48" t="s">
        <v>38</v>
      </c>
      <c r="I196" s="48" t="s">
        <v>206</v>
      </c>
      <c r="J196" s="48">
        <v>16</v>
      </c>
      <c r="K196" s="48">
        <v>200</v>
      </c>
      <c r="L196" s="103"/>
      <c r="M196" s="105" t="s">
        <v>140</v>
      </c>
      <c r="N196" s="105" t="s">
        <v>503</v>
      </c>
      <c r="O196" s="105" t="s">
        <v>150</v>
      </c>
      <c r="P196" s="81">
        <v>10</v>
      </c>
      <c r="Q196" s="114"/>
      <c r="R196" s="116"/>
      <c r="S196" s="81">
        <v>14</v>
      </c>
      <c r="T196" s="134">
        <v>460</v>
      </c>
      <c r="U196" s="93">
        <f t="shared" si="52"/>
        <v>0.56000000000000005</v>
      </c>
      <c r="V196" s="139">
        <v>50</v>
      </c>
      <c r="W196" s="135">
        <f t="shared" si="53"/>
        <v>172.9132596535822</v>
      </c>
      <c r="X196" s="136"/>
      <c r="Y196" s="76"/>
      <c r="Z196" s="50">
        <f t="shared" si="49"/>
        <v>87.649731318400811</v>
      </c>
      <c r="AA196" s="77"/>
      <c r="AB196" s="50">
        <f t="shared" si="50"/>
        <v>435.93399999999991</v>
      </c>
      <c r="AC196" s="50">
        <v>506.9</v>
      </c>
      <c r="AD196" s="56">
        <f>AB196/AB161*100</f>
        <v>80.592704886210271</v>
      </c>
      <c r="AE196" s="56">
        <f>AC196/AC161*100</f>
        <v>93.712447542104968</v>
      </c>
      <c r="AF196" s="64"/>
      <c r="AG196" s="45">
        <v>3.5000000000000004</v>
      </c>
      <c r="AH196" s="50">
        <f>AK196*W196*10^-3</f>
        <v>107.59008842165193</v>
      </c>
      <c r="AI196" s="49">
        <v>7.0000000000000007E-2</v>
      </c>
      <c r="AJ196" s="47">
        <f t="shared" si="51"/>
        <v>535.10919999999999</v>
      </c>
      <c r="AK196" s="50">
        <v>622.22</v>
      </c>
      <c r="AL196" s="96">
        <f>AJ196/AJ161*100</f>
        <v>82.438638114312127</v>
      </c>
      <c r="AM196" s="96">
        <f>AK196/AK161*100</f>
        <v>95.858881528269919</v>
      </c>
      <c r="AN196" s="52"/>
      <c r="AO196" s="137" t="s">
        <v>589</v>
      </c>
      <c r="AT196" s="4"/>
    </row>
    <row r="197" spans="1:46" s="1" customFormat="1" x14ac:dyDescent="0.25">
      <c r="A197" s="30">
        <v>196</v>
      </c>
      <c r="B197" s="110" t="s">
        <v>538</v>
      </c>
      <c r="C197" s="30"/>
      <c r="D197" s="48" t="s">
        <v>135</v>
      </c>
      <c r="E197" s="48" t="s">
        <v>148</v>
      </c>
      <c r="F197" s="48" t="s">
        <v>139</v>
      </c>
      <c r="G197" s="48" t="s">
        <v>6</v>
      </c>
      <c r="H197" s="48" t="s">
        <v>38</v>
      </c>
      <c r="I197" s="48" t="s">
        <v>206</v>
      </c>
      <c r="J197" s="48">
        <v>16</v>
      </c>
      <c r="K197" s="48">
        <v>200</v>
      </c>
      <c r="L197" s="103"/>
      <c r="M197" s="105" t="s">
        <v>140</v>
      </c>
      <c r="N197" s="105" t="s">
        <v>503</v>
      </c>
      <c r="O197" s="105" t="s">
        <v>150</v>
      </c>
      <c r="P197" s="81">
        <v>10</v>
      </c>
      <c r="Q197" s="111"/>
      <c r="R197" s="103"/>
      <c r="S197" s="81">
        <v>15.12</v>
      </c>
      <c r="T197" s="134">
        <v>460</v>
      </c>
      <c r="U197" s="93">
        <f t="shared" si="52"/>
        <v>0.6048</v>
      </c>
      <c r="V197" s="139">
        <v>50</v>
      </c>
      <c r="W197" s="135">
        <f t="shared" si="53"/>
        <v>170.66136603948905</v>
      </c>
      <c r="X197" s="136"/>
      <c r="Y197" s="109"/>
      <c r="Z197" s="50">
        <f t="shared" si="49"/>
        <v>88.622740770646274</v>
      </c>
      <c r="AA197" s="77"/>
      <c r="AB197" s="50">
        <f t="shared" si="50"/>
        <v>440.77335199999999</v>
      </c>
      <c r="AC197" s="50">
        <v>519.29</v>
      </c>
      <c r="AD197" s="56">
        <f>AB197/AB161*100</f>
        <v>81.487373500212612</v>
      </c>
      <c r="AE197" s="56">
        <f>AC197/AC161*100</f>
        <v>96.003031927677426</v>
      </c>
      <c r="AF197" s="64"/>
      <c r="AG197" s="45">
        <v>2.0499999999999998</v>
      </c>
      <c r="AH197" s="50">
        <v>104.41</v>
      </c>
      <c r="AI197" s="49">
        <v>4.0999999999999995E-2</v>
      </c>
      <c r="AJ197" s="47">
        <f t="shared" si="51"/>
        <v>519.29273775702472</v>
      </c>
      <c r="AK197" s="50">
        <v>574.25</v>
      </c>
      <c r="AL197" s="96">
        <f>AJ197/AJ161*100</f>
        <v>80.00196237205742</v>
      </c>
      <c r="AM197" s="96">
        <f>AK197/AK161*100</f>
        <v>88.468648898474811</v>
      </c>
      <c r="AN197" s="52"/>
      <c r="AO197" s="137" t="s">
        <v>589</v>
      </c>
      <c r="AT197" s="4"/>
    </row>
    <row r="198" spans="1:46" s="1" customFormat="1" x14ac:dyDescent="0.25">
      <c r="A198" s="30">
        <v>197</v>
      </c>
      <c r="B198" s="110" t="s">
        <v>539</v>
      </c>
      <c r="C198" s="30"/>
      <c r="D198" s="48" t="s">
        <v>135</v>
      </c>
      <c r="E198" s="48" t="s">
        <v>148</v>
      </c>
      <c r="F198" s="48" t="s">
        <v>139</v>
      </c>
      <c r="G198" s="48" t="s">
        <v>6</v>
      </c>
      <c r="H198" s="48" t="s">
        <v>38</v>
      </c>
      <c r="I198" s="48" t="s">
        <v>206</v>
      </c>
      <c r="J198" s="48">
        <v>16</v>
      </c>
      <c r="K198" s="48">
        <v>200</v>
      </c>
      <c r="L198" s="103"/>
      <c r="M198" s="105" t="s">
        <v>140</v>
      </c>
      <c r="N198" s="105" t="s">
        <v>503</v>
      </c>
      <c r="O198" s="105" t="s">
        <v>150</v>
      </c>
      <c r="P198" s="81">
        <v>10</v>
      </c>
      <c r="Q198" s="111"/>
      <c r="R198" s="103"/>
      <c r="S198" s="81">
        <v>15.21</v>
      </c>
      <c r="T198" s="134">
        <v>460</v>
      </c>
      <c r="U198" s="93">
        <f t="shared" si="52"/>
        <v>0.60840000000000005</v>
      </c>
      <c r="V198" s="139">
        <v>50</v>
      </c>
      <c r="W198" s="135">
        <f t="shared" si="53"/>
        <v>170.48041030264224</v>
      </c>
      <c r="X198" s="136"/>
      <c r="Y198" s="76"/>
      <c r="Z198" s="50">
        <f t="shared" si="49"/>
        <v>88.840751416912923</v>
      </c>
      <c r="AA198" s="77"/>
      <c r="AB198" s="50">
        <f t="shared" si="50"/>
        <v>441.85764799999987</v>
      </c>
      <c r="AC198" s="50">
        <v>521.12</v>
      </c>
      <c r="AD198" s="56">
        <f>AB198/AB161*100</f>
        <v>81.68783124734243</v>
      </c>
      <c r="AE198" s="56">
        <f>AC198/AC161*100</f>
        <v>96.341350686805569</v>
      </c>
      <c r="AF198" s="64"/>
      <c r="AG198" s="45">
        <v>3.95</v>
      </c>
      <c r="AH198" s="50">
        <v>110.82</v>
      </c>
      <c r="AI198" s="49">
        <v>7.9000000000000001E-2</v>
      </c>
      <c r="AJ198" s="47">
        <f t="shared" si="51"/>
        <v>551.17346229511998</v>
      </c>
      <c r="AK198" s="50">
        <v>622.61</v>
      </c>
      <c r="AL198" s="96">
        <f>AJ198/AJ161*100</f>
        <v>84.913489800511471</v>
      </c>
      <c r="AM198" s="96">
        <f>AK198/AK161*100</f>
        <v>95.918964720382078</v>
      </c>
      <c r="AN198" s="52"/>
      <c r="AO198" s="137" t="s">
        <v>589</v>
      </c>
      <c r="AT198" s="4"/>
    </row>
    <row r="199" spans="1:46" s="1" customFormat="1" x14ac:dyDescent="0.25">
      <c r="A199" s="30">
        <v>198</v>
      </c>
      <c r="B199" s="110" t="s">
        <v>540</v>
      </c>
      <c r="C199" s="30"/>
      <c r="D199" s="48" t="s">
        <v>135</v>
      </c>
      <c r="E199" s="48" t="s">
        <v>148</v>
      </c>
      <c r="F199" s="48" t="s">
        <v>139</v>
      </c>
      <c r="G199" s="48" t="s">
        <v>6</v>
      </c>
      <c r="H199" s="48" t="s">
        <v>38</v>
      </c>
      <c r="I199" s="48" t="s">
        <v>206</v>
      </c>
      <c r="J199" s="48">
        <v>16</v>
      </c>
      <c r="K199" s="48">
        <v>200</v>
      </c>
      <c r="L199" s="103"/>
      <c r="M199" s="105" t="s">
        <v>140</v>
      </c>
      <c r="N199" s="105" t="s">
        <v>503</v>
      </c>
      <c r="O199" s="105" t="s">
        <v>150</v>
      </c>
      <c r="P199" s="81">
        <v>10</v>
      </c>
      <c r="Q199" s="111"/>
      <c r="R199" s="103"/>
      <c r="S199" s="81">
        <v>15.3</v>
      </c>
      <c r="T199" s="134">
        <v>460</v>
      </c>
      <c r="U199" s="93">
        <f t="shared" si="52"/>
        <v>0.61199999999999999</v>
      </c>
      <c r="V199" s="139">
        <v>50</v>
      </c>
      <c r="W199" s="135">
        <f t="shared" si="53"/>
        <v>170.29945456579551</v>
      </c>
      <c r="X199" s="136"/>
      <c r="Y199" s="76"/>
      <c r="Z199" s="50">
        <f t="shared" si="49"/>
        <v>89.531532248875678</v>
      </c>
      <c r="AA199" s="77"/>
      <c r="AB199" s="50">
        <f t="shared" si="50"/>
        <v>445.29331000000002</v>
      </c>
      <c r="AC199" s="50">
        <v>525.73</v>
      </c>
      <c r="AD199" s="56">
        <f>AB199/AB161*100</f>
        <v>82.322994583202387</v>
      </c>
      <c r="AE199" s="56">
        <f>AC199/AC161*100</f>
        <v>97.193618161986294</v>
      </c>
      <c r="AF199" s="64"/>
      <c r="AG199" s="45">
        <v>3.7000000000000006</v>
      </c>
      <c r="AH199" s="50">
        <f>AK199*W199*10^-3</f>
        <v>109.5962139858177</v>
      </c>
      <c r="AI199" s="49">
        <v>7.400000000000001E-2</v>
      </c>
      <c r="AJ199" s="47">
        <f t="shared" si="51"/>
        <v>545.08685000000003</v>
      </c>
      <c r="AK199" s="50">
        <v>643.54999999999995</v>
      </c>
      <c r="AL199" s="96">
        <f>AJ199/AJ161*100</f>
        <v>83.975789554768141</v>
      </c>
      <c r="AM199" s="96">
        <f>AK199/AK161*100</f>
        <v>99.144969958403934</v>
      </c>
      <c r="AN199" s="52"/>
      <c r="AO199" s="137" t="s">
        <v>589</v>
      </c>
      <c r="AT199" s="4"/>
    </row>
    <row r="200" spans="1:46" s="1" customFormat="1" x14ac:dyDescent="0.25">
      <c r="A200" s="30">
        <v>199</v>
      </c>
      <c r="B200" s="110" t="s">
        <v>541</v>
      </c>
      <c r="C200" s="30" t="s">
        <v>7</v>
      </c>
      <c r="D200" s="48" t="s">
        <v>135</v>
      </c>
      <c r="E200" s="48" t="s">
        <v>148</v>
      </c>
      <c r="F200" s="48" t="s">
        <v>139</v>
      </c>
      <c r="G200" s="48" t="s">
        <v>6</v>
      </c>
      <c r="H200" s="48" t="s">
        <v>38</v>
      </c>
      <c r="I200" s="48" t="s">
        <v>206</v>
      </c>
      <c r="J200" s="48">
        <v>20</v>
      </c>
      <c r="K200" s="48">
        <v>200</v>
      </c>
      <c r="L200" s="108"/>
      <c r="M200" s="105" t="s">
        <v>2</v>
      </c>
      <c r="N200" s="105" t="s">
        <v>2</v>
      </c>
      <c r="O200" s="105" t="s">
        <v>4</v>
      </c>
      <c r="P200" s="81">
        <v>0</v>
      </c>
      <c r="Q200" s="95">
        <v>0</v>
      </c>
      <c r="R200" s="48">
        <v>0</v>
      </c>
      <c r="S200" s="133">
        <v>0</v>
      </c>
      <c r="T200" s="134">
        <v>0</v>
      </c>
      <c r="U200" s="93">
        <f t="shared" si="52"/>
        <v>0</v>
      </c>
      <c r="V200" s="139">
        <v>50</v>
      </c>
      <c r="W200" s="135">
        <f t="shared" si="53"/>
        <v>314.15926535897933</v>
      </c>
      <c r="X200" s="136"/>
      <c r="Y200" s="76"/>
      <c r="Z200" s="50">
        <f t="shared" si="49"/>
        <v>172.85042780051043</v>
      </c>
      <c r="AA200" s="77"/>
      <c r="AB200" s="50">
        <f t="shared" si="50"/>
        <v>550.20000000000005</v>
      </c>
      <c r="AC200" s="50">
        <v>550.20000000000005</v>
      </c>
      <c r="AD200" s="56">
        <f>AB200/AB200*100</f>
        <v>100</v>
      </c>
      <c r="AE200" s="56">
        <f>AC200/AC200*100</f>
        <v>100</v>
      </c>
      <c r="AF200" s="64"/>
      <c r="AG200" s="45">
        <v>6.4</v>
      </c>
      <c r="AH200" s="50">
        <v>209.27</v>
      </c>
      <c r="AI200" s="49">
        <v>0.128</v>
      </c>
      <c r="AJ200" s="47">
        <f t="shared" si="51"/>
        <v>666.12709881681883</v>
      </c>
      <c r="AK200" s="50">
        <v>666.12</v>
      </c>
      <c r="AL200" s="96">
        <f>AJ200/AJ200*100</f>
        <v>100</v>
      </c>
      <c r="AM200" s="96">
        <f>AK200/AK200*100</f>
        <v>100</v>
      </c>
      <c r="AN200" s="52"/>
      <c r="AO200" s="137" t="s">
        <v>589</v>
      </c>
      <c r="AT200" s="4"/>
    </row>
    <row r="201" spans="1:46" s="1" customFormat="1" x14ac:dyDescent="0.25">
      <c r="A201" s="30">
        <v>200</v>
      </c>
      <c r="B201" s="110" t="s">
        <v>542</v>
      </c>
      <c r="C201" s="30"/>
      <c r="D201" s="48" t="s">
        <v>135</v>
      </c>
      <c r="E201" s="48" t="s">
        <v>148</v>
      </c>
      <c r="F201" s="48" t="s">
        <v>139</v>
      </c>
      <c r="G201" s="48" t="s">
        <v>6</v>
      </c>
      <c r="H201" s="48" t="s">
        <v>38</v>
      </c>
      <c r="I201" s="48" t="s">
        <v>206</v>
      </c>
      <c r="J201" s="48">
        <v>20</v>
      </c>
      <c r="K201" s="48">
        <v>200</v>
      </c>
      <c r="L201" s="108"/>
      <c r="M201" s="105" t="s">
        <v>140</v>
      </c>
      <c r="N201" s="105" t="s">
        <v>503</v>
      </c>
      <c r="O201" s="105" t="s">
        <v>150</v>
      </c>
      <c r="P201" s="81">
        <v>10</v>
      </c>
      <c r="Q201" s="111"/>
      <c r="R201" s="116"/>
      <c r="S201" s="133">
        <v>2.1</v>
      </c>
      <c r="T201" s="134">
        <v>460</v>
      </c>
      <c r="U201" s="93">
        <f t="shared" si="52"/>
        <v>0.10500000000000001</v>
      </c>
      <c r="V201" s="139">
        <v>50</v>
      </c>
      <c r="W201" s="135">
        <f t="shared" si="53"/>
        <v>307.56192078644074</v>
      </c>
      <c r="X201" s="136"/>
      <c r="Y201" s="76"/>
      <c r="Z201" s="50">
        <f t="shared" si="49"/>
        <v>153.41188608827665</v>
      </c>
      <c r="AA201" s="77"/>
      <c r="AB201" s="50">
        <f t="shared" si="50"/>
        <v>488.3252</v>
      </c>
      <c r="AC201" s="50">
        <v>498.8</v>
      </c>
      <c r="AD201" s="56">
        <f>AB201/AB200*100</f>
        <v>88.754125772446386</v>
      </c>
      <c r="AE201" s="56">
        <f>AC201/AC200*100</f>
        <v>90.657942566339514</v>
      </c>
      <c r="AF201" s="64"/>
      <c r="AG201" s="45">
        <v>4.05</v>
      </c>
      <c r="AH201" s="50">
        <f t="shared" ref="AH201:AH213" si="54">AK201*W201*10^-3</f>
        <v>193.13350815784548</v>
      </c>
      <c r="AI201" s="49">
        <v>8.1000000000000003E-2</v>
      </c>
      <c r="AJ201" s="47">
        <f t="shared" si="51"/>
        <v>614.76305000000002</v>
      </c>
      <c r="AK201" s="50">
        <v>627.95000000000005</v>
      </c>
      <c r="AL201" s="96">
        <f>AJ201/AJ200*100</f>
        <v>92.289151888873448</v>
      </c>
      <c r="AM201" s="96">
        <f>AK201/AK200*100</f>
        <v>94.269801237014363</v>
      </c>
      <c r="AN201" s="52"/>
      <c r="AO201" s="137" t="s">
        <v>589</v>
      </c>
      <c r="AT201" s="4"/>
    </row>
    <row r="202" spans="1:46" s="1" customFormat="1" x14ac:dyDescent="0.25">
      <c r="A202" s="30">
        <v>201</v>
      </c>
      <c r="B202" s="110" t="s">
        <v>543</v>
      </c>
      <c r="C202" s="30"/>
      <c r="D202" s="48" t="s">
        <v>135</v>
      </c>
      <c r="E202" s="48" t="s">
        <v>148</v>
      </c>
      <c r="F202" s="48" t="s">
        <v>139</v>
      </c>
      <c r="G202" s="48" t="s">
        <v>6</v>
      </c>
      <c r="H202" s="48" t="s">
        <v>38</v>
      </c>
      <c r="I202" s="48" t="s">
        <v>206</v>
      </c>
      <c r="J202" s="48">
        <v>20</v>
      </c>
      <c r="K202" s="48">
        <v>200</v>
      </c>
      <c r="L202" s="108"/>
      <c r="M202" s="105" t="s">
        <v>140</v>
      </c>
      <c r="N202" s="105" t="s">
        <v>503</v>
      </c>
      <c r="O202" s="105" t="s">
        <v>150</v>
      </c>
      <c r="P202" s="81">
        <v>10</v>
      </c>
      <c r="Q202" s="111"/>
      <c r="R202" s="116"/>
      <c r="S202" s="133">
        <v>2.2999999999999998</v>
      </c>
      <c r="T202" s="134">
        <v>460</v>
      </c>
      <c r="U202" s="93">
        <f t="shared" si="52"/>
        <v>0.11499999999999999</v>
      </c>
      <c r="V202" s="139">
        <v>50</v>
      </c>
      <c r="W202" s="135">
        <f t="shared" si="53"/>
        <v>306.93360225572286</v>
      </c>
      <c r="X202" s="136"/>
      <c r="Y202" s="76"/>
      <c r="Z202" s="50">
        <f t="shared" si="49"/>
        <v>157.48456198138888</v>
      </c>
      <c r="AA202" s="77"/>
      <c r="AB202" s="50">
        <f t="shared" si="50"/>
        <v>501.28893000000022</v>
      </c>
      <c r="AC202" s="50">
        <v>513.09</v>
      </c>
      <c r="AD202" s="56">
        <f>AB202/AB200*100</f>
        <v>91.110310796074188</v>
      </c>
      <c r="AE202" s="56">
        <f>AC202/AC200*100</f>
        <v>93.255179934569242</v>
      </c>
      <c r="AF202" s="64"/>
      <c r="AG202" s="45">
        <v>5.15</v>
      </c>
      <c r="AH202" s="50">
        <f t="shared" si="54"/>
        <v>206.35146079652247</v>
      </c>
      <c r="AI202" s="49">
        <v>0.10300000000000001</v>
      </c>
      <c r="AJ202" s="47">
        <f t="shared" si="51"/>
        <v>656.83710000000019</v>
      </c>
      <c r="AK202" s="50">
        <v>672.3</v>
      </c>
      <c r="AL202" s="96">
        <f>AJ202/AJ200*100</f>
        <v>98.605371432370845</v>
      </c>
      <c r="AM202" s="96">
        <f>AK202/AK200*100</f>
        <v>100.92776076382633</v>
      </c>
      <c r="AN202" s="52"/>
      <c r="AO202" s="137" t="s">
        <v>589</v>
      </c>
      <c r="AT202" s="4"/>
    </row>
    <row r="203" spans="1:46" s="1" customFormat="1" x14ac:dyDescent="0.25">
      <c r="A203" s="30">
        <v>202</v>
      </c>
      <c r="B203" s="110" t="s">
        <v>544</v>
      </c>
      <c r="C203" s="30"/>
      <c r="D203" s="48" t="s">
        <v>135</v>
      </c>
      <c r="E203" s="48" t="s">
        <v>148</v>
      </c>
      <c r="F203" s="48" t="s">
        <v>139</v>
      </c>
      <c r="G203" s="48" t="s">
        <v>6</v>
      </c>
      <c r="H203" s="48" t="s">
        <v>38</v>
      </c>
      <c r="I203" s="48" t="s">
        <v>206</v>
      </c>
      <c r="J203" s="48">
        <v>20</v>
      </c>
      <c r="K203" s="48">
        <v>200</v>
      </c>
      <c r="L203" s="108"/>
      <c r="M203" s="105" t="s">
        <v>140</v>
      </c>
      <c r="N203" s="105" t="s">
        <v>503</v>
      </c>
      <c r="O203" s="105" t="s">
        <v>150</v>
      </c>
      <c r="P203" s="81">
        <v>10</v>
      </c>
      <c r="Q203" s="111"/>
      <c r="R203" s="116"/>
      <c r="S203" s="133">
        <v>2.2999999999999998</v>
      </c>
      <c r="T203" s="134">
        <v>460</v>
      </c>
      <c r="U203" s="93">
        <f t="shared" si="52"/>
        <v>0.11499999999999999</v>
      </c>
      <c r="V203" s="139">
        <v>50</v>
      </c>
      <c r="W203" s="135">
        <f t="shared" si="53"/>
        <v>306.93360225572286</v>
      </c>
      <c r="X203" s="136"/>
      <c r="Y203" s="76"/>
      <c r="Z203" s="50">
        <f t="shared" si="49"/>
        <v>154.47968201530534</v>
      </c>
      <c r="AA203" s="77"/>
      <c r="AB203" s="50">
        <f t="shared" si="50"/>
        <v>491.72410000000019</v>
      </c>
      <c r="AC203" s="50">
        <v>503.3</v>
      </c>
      <c r="AD203" s="56">
        <f>AB203/AB200*100</f>
        <v>89.371882951653973</v>
      </c>
      <c r="AE203" s="56">
        <f>AC203/AC200*100</f>
        <v>91.475826972010182</v>
      </c>
      <c r="AF203" s="64"/>
      <c r="AG203" s="45">
        <v>4.05</v>
      </c>
      <c r="AH203" s="50">
        <f t="shared" si="54"/>
        <v>191.72607464903729</v>
      </c>
      <c r="AI203" s="49">
        <v>8.1000000000000003E-2</v>
      </c>
      <c r="AJ203" s="47">
        <f t="shared" si="51"/>
        <v>610.28305000000012</v>
      </c>
      <c r="AK203" s="50">
        <v>624.65</v>
      </c>
      <c r="AL203" s="96">
        <f>AJ203/AJ200*100</f>
        <v>91.616607563930458</v>
      </c>
      <c r="AM203" s="96">
        <f>AK203/AK200*100</f>
        <v>93.774395003903194</v>
      </c>
      <c r="AN203" s="52"/>
      <c r="AO203" s="137" t="s">
        <v>589</v>
      </c>
      <c r="AT203" s="4"/>
    </row>
    <row r="204" spans="1:46" s="1" customFormat="1" x14ac:dyDescent="0.25">
      <c r="A204" s="30">
        <v>203</v>
      </c>
      <c r="B204" s="110" t="s">
        <v>545</v>
      </c>
      <c r="C204" s="30"/>
      <c r="D204" s="48" t="s">
        <v>135</v>
      </c>
      <c r="E204" s="48" t="s">
        <v>148</v>
      </c>
      <c r="F204" s="48" t="s">
        <v>139</v>
      </c>
      <c r="G204" s="48" t="s">
        <v>6</v>
      </c>
      <c r="H204" s="48" t="s">
        <v>38</v>
      </c>
      <c r="I204" s="48" t="s">
        <v>206</v>
      </c>
      <c r="J204" s="48">
        <v>20</v>
      </c>
      <c r="K204" s="48">
        <v>200</v>
      </c>
      <c r="L204" s="108"/>
      <c r="M204" s="105" t="s">
        <v>140</v>
      </c>
      <c r="N204" s="105" t="s">
        <v>503</v>
      </c>
      <c r="O204" s="105" t="s">
        <v>150</v>
      </c>
      <c r="P204" s="81">
        <v>10</v>
      </c>
      <c r="Q204" s="111"/>
      <c r="R204" s="116"/>
      <c r="S204" s="133">
        <v>2.9</v>
      </c>
      <c r="T204" s="134">
        <v>460</v>
      </c>
      <c r="U204" s="93">
        <f t="shared" si="52"/>
        <v>0.14499999999999999</v>
      </c>
      <c r="V204" s="139">
        <v>50</v>
      </c>
      <c r="W204" s="135">
        <f t="shared" si="53"/>
        <v>305.04864666356883</v>
      </c>
      <c r="X204" s="136"/>
      <c r="Y204" s="76"/>
      <c r="Z204" s="50">
        <f t="shared" si="49"/>
        <v>169.72296603067642</v>
      </c>
      <c r="AA204" s="77"/>
      <c r="AB204" s="50">
        <f t="shared" si="50"/>
        <v>540.24497999999983</v>
      </c>
      <c r="AC204" s="50">
        <v>556.38</v>
      </c>
      <c r="AD204" s="56">
        <f>AB204/AB200*100</f>
        <v>98.190654307524497</v>
      </c>
      <c r="AE204" s="56">
        <f>AC204/AC200*100</f>
        <v>101.12322791712103</v>
      </c>
      <c r="AF204" s="64"/>
      <c r="AG204" s="45">
        <v>5.05</v>
      </c>
      <c r="AH204" s="50">
        <f t="shared" si="54"/>
        <v>203.41863954113424</v>
      </c>
      <c r="AI204" s="49">
        <v>0.10099999999999999</v>
      </c>
      <c r="AJ204" s="47">
        <f t="shared" si="51"/>
        <v>647.50163999999984</v>
      </c>
      <c r="AK204" s="50">
        <v>666.84</v>
      </c>
      <c r="AL204" s="96">
        <f>AJ204/AJ200*100</f>
        <v>97.203918163680513</v>
      </c>
      <c r="AM204" s="96">
        <f>AK204/AK200*100</f>
        <v>100.1080886326788</v>
      </c>
      <c r="AN204" s="52"/>
      <c r="AO204" s="137" t="s">
        <v>589</v>
      </c>
      <c r="AT204" s="4"/>
    </row>
    <row r="205" spans="1:46" s="1" customFormat="1" x14ac:dyDescent="0.25">
      <c r="A205" s="30">
        <v>204</v>
      </c>
      <c r="B205" s="110" t="s">
        <v>546</v>
      </c>
      <c r="C205" s="30"/>
      <c r="D205" s="48" t="s">
        <v>135</v>
      </c>
      <c r="E205" s="48" t="s">
        <v>148</v>
      </c>
      <c r="F205" s="48" t="s">
        <v>139</v>
      </c>
      <c r="G205" s="48" t="s">
        <v>6</v>
      </c>
      <c r="H205" s="48" t="s">
        <v>38</v>
      </c>
      <c r="I205" s="48" t="s">
        <v>206</v>
      </c>
      <c r="J205" s="48">
        <v>20</v>
      </c>
      <c r="K205" s="48">
        <v>200</v>
      </c>
      <c r="L205" s="108"/>
      <c r="M205" s="105" t="s">
        <v>140</v>
      </c>
      <c r="N205" s="105" t="s">
        <v>503</v>
      </c>
      <c r="O205" s="105" t="s">
        <v>150</v>
      </c>
      <c r="P205" s="81">
        <v>10</v>
      </c>
      <c r="Q205" s="111"/>
      <c r="R205" s="116"/>
      <c r="S205" s="133">
        <v>3.2</v>
      </c>
      <c r="T205" s="134">
        <v>460</v>
      </c>
      <c r="U205" s="93">
        <f t="shared" si="52"/>
        <v>0.16</v>
      </c>
      <c r="V205" s="139">
        <v>50</v>
      </c>
      <c r="W205" s="135">
        <f t="shared" si="53"/>
        <v>304.10616886749193</v>
      </c>
      <c r="X205" s="136"/>
      <c r="Y205" s="76"/>
      <c r="Z205" s="50">
        <f t="shared" si="49"/>
        <v>171.58886472179367</v>
      </c>
      <c r="AA205" s="77"/>
      <c r="AB205" s="50">
        <f t="shared" si="50"/>
        <v>546.18431999999996</v>
      </c>
      <c r="AC205" s="50">
        <v>564.24</v>
      </c>
      <c r="AD205" s="56">
        <f>AB205/AB200*100</f>
        <v>99.270141766630303</v>
      </c>
      <c r="AE205" s="56">
        <f>AC205/AC200*100</f>
        <v>102.55179934569247</v>
      </c>
      <c r="AF205" s="64"/>
      <c r="AG205" s="45">
        <v>4.45</v>
      </c>
      <c r="AH205" s="50">
        <f t="shared" si="54"/>
        <v>201.03242399154419</v>
      </c>
      <c r="AI205" s="49">
        <v>8.900000000000001E-2</v>
      </c>
      <c r="AJ205" s="47">
        <f t="shared" si="51"/>
        <v>639.90607999999986</v>
      </c>
      <c r="AK205" s="50">
        <v>661.06</v>
      </c>
      <c r="AL205" s="96">
        <f>AJ205/AJ200*100</f>
        <v>96.063661294759967</v>
      </c>
      <c r="AM205" s="96">
        <f>AK205/AK200*100</f>
        <v>99.240377109229556</v>
      </c>
      <c r="AN205" s="52"/>
      <c r="AO205" s="137" t="s">
        <v>589</v>
      </c>
      <c r="AT205" s="4"/>
    </row>
    <row r="206" spans="1:46" s="1" customFormat="1" x14ac:dyDescent="0.25">
      <c r="A206" s="30">
        <v>205</v>
      </c>
      <c r="B206" s="110" t="s">
        <v>547</v>
      </c>
      <c r="C206" s="30"/>
      <c r="D206" s="48" t="s">
        <v>135</v>
      </c>
      <c r="E206" s="48" t="s">
        <v>148</v>
      </c>
      <c r="F206" s="48" t="s">
        <v>139</v>
      </c>
      <c r="G206" s="48" t="s">
        <v>6</v>
      </c>
      <c r="H206" s="48" t="s">
        <v>38</v>
      </c>
      <c r="I206" s="48" t="s">
        <v>206</v>
      </c>
      <c r="J206" s="48">
        <v>20</v>
      </c>
      <c r="K206" s="48">
        <v>200</v>
      </c>
      <c r="L206" s="108"/>
      <c r="M206" s="105" t="s">
        <v>140</v>
      </c>
      <c r="N206" s="105" t="s">
        <v>503</v>
      </c>
      <c r="O206" s="105" t="s">
        <v>150</v>
      </c>
      <c r="P206" s="81">
        <v>10</v>
      </c>
      <c r="Q206" s="111"/>
      <c r="R206" s="116"/>
      <c r="S206" s="133">
        <v>3.2</v>
      </c>
      <c r="T206" s="134">
        <v>460</v>
      </c>
      <c r="U206" s="93">
        <f t="shared" si="52"/>
        <v>0.16</v>
      </c>
      <c r="V206" s="139">
        <v>50</v>
      </c>
      <c r="W206" s="135">
        <f t="shared" si="53"/>
        <v>304.10616886749193</v>
      </c>
      <c r="X206" s="136"/>
      <c r="Y206" s="76"/>
      <c r="Z206" s="50">
        <f t="shared" si="49"/>
        <v>167.33137835764876</v>
      </c>
      <c r="AA206" s="77"/>
      <c r="AB206" s="50">
        <f t="shared" si="50"/>
        <v>532.63231999999994</v>
      </c>
      <c r="AC206" s="50">
        <v>550.24</v>
      </c>
      <c r="AD206" s="56">
        <f>AB206/AB200*100</f>
        <v>96.807037440930557</v>
      </c>
      <c r="AE206" s="56">
        <f>AC206/AC200*100</f>
        <v>100.00727008360595</v>
      </c>
      <c r="AF206" s="64"/>
      <c r="AG206" s="45">
        <v>4.9000000000000004</v>
      </c>
      <c r="AH206" s="50">
        <f t="shared" si="54"/>
        <v>201.2757089266382</v>
      </c>
      <c r="AI206" s="49">
        <v>9.8000000000000004E-2</v>
      </c>
      <c r="AJ206" s="47">
        <f t="shared" si="51"/>
        <v>640.68047999999987</v>
      </c>
      <c r="AK206" s="50">
        <v>661.86</v>
      </c>
      <c r="AL206" s="96">
        <f>AJ206/AJ200*100</f>
        <v>96.1799153852144</v>
      </c>
      <c r="AM206" s="96">
        <f>AK206/AK200*100</f>
        <v>99.360475589983793</v>
      </c>
      <c r="AN206" s="52"/>
      <c r="AO206" s="137" t="s">
        <v>589</v>
      </c>
      <c r="AT206" s="4"/>
    </row>
    <row r="207" spans="1:46" s="1" customFormat="1" x14ac:dyDescent="0.25">
      <c r="A207" s="30">
        <v>206</v>
      </c>
      <c r="B207" s="110" t="s">
        <v>548</v>
      </c>
      <c r="C207" s="30"/>
      <c r="D207" s="48" t="s">
        <v>135</v>
      </c>
      <c r="E207" s="48" t="s">
        <v>148</v>
      </c>
      <c r="F207" s="48" t="s">
        <v>139</v>
      </c>
      <c r="G207" s="48" t="s">
        <v>6</v>
      </c>
      <c r="H207" s="48" t="s">
        <v>38</v>
      </c>
      <c r="I207" s="48" t="s">
        <v>206</v>
      </c>
      <c r="J207" s="48">
        <v>20</v>
      </c>
      <c r="K207" s="48">
        <v>200</v>
      </c>
      <c r="L207" s="108"/>
      <c r="M207" s="105" t="s">
        <v>140</v>
      </c>
      <c r="N207" s="105" t="s">
        <v>503</v>
      </c>
      <c r="O207" s="105" t="s">
        <v>150</v>
      </c>
      <c r="P207" s="81">
        <v>10</v>
      </c>
      <c r="Q207" s="111"/>
      <c r="R207" s="116"/>
      <c r="S207" s="133">
        <v>3.4</v>
      </c>
      <c r="T207" s="134">
        <v>460</v>
      </c>
      <c r="U207" s="93">
        <f t="shared" si="52"/>
        <v>0.17</v>
      </c>
      <c r="V207" s="139">
        <v>50</v>
      </c>
      <c r="W207" s="135">
        <f t="shared" si="53"/>
        <v>303.47785033677405</v>
      </c>
      <c r="X207" s="136"/>
      <c r="Y207" s="76"/>
      <c r="Z207" s="50">
        <f t="shared" si="49"/>
        <v>168.58194586207799</v>
      </c>
      <c r="AA207" s="77"/>
      <c r="AB207" s="50">
        <f t="shared" si="50"/>
        <v>536.61300000000006</v>
      </c>
      <c r="AC207" s="50">
        <v>555.5</v>
      </c>
      <c r="AD207" s="56">
        <f>AB207/AB200*100</f>
        <v>97.530534351145036</v>
      </c>
      <c r="AE207" s="56">
        <f>AC207/AC200*100</f>
        <v>100.96328607778989</v>
      </c>
      <c r="AF207" s="64"/>
      <c r="AG207" s="45">
        <v>5.65</v>
      </c>
      <c r="AH207" s="50">
        <f t="shared" si="54"/>
        <v>201.44556227504725</v>
      </c>
      <c r="AI207" s="49">
        <v>0.113</v>
      </c>
      <c r="AJ207" s="47">
        <f t="shared" si="51"/>
        <v>641.2211400000001</v>
      </c>
      <c r="AK207" s="50">
        <v>663.79</v>
      </c>
      <c r="AL207" s="96">
        <f>AJ207/AJ200*100</f>
        <v>96.261080076000965</v>
      </c>
      <c r="AM207" s="96">
        <f>AK207/AK200*100</f>
        <v>99.650213174803341</v>
      </c>
      <c r="AN207" s="52"/>
      <c r="AO207" s="137" t="s">
        <v>589</v>
      </c>
      <c r="AT207" s="4"/>
    </row>
    <row r="208" spans="1:46" s="1" customFormat="1" x14ac:dyDescent="0.25">
      <c r="A208" s="30">
        <v>207</v>
      </c>
      <c r="B208" s="110" t="s">
        <v>549</v>
      </c>
      <c r="C208" s="30"/>
      <c r="D208" s="48" t="s">
        <v>135</v>
      </c>
      <c r="E208" s="48" t="s">
        <v>148</v>
      </c>
      <c r="F208" s="48" t="s">
        <v>139</v>
      </c>
      <c r="G208" s="48" t="s">
        <v>6</v>
      </c>
      <c r="H208" s="48" t="s">
        <v>38</v>
      </c>
      <c r="I208" s="48" t="s">
        <v>206</v>
      </c>
      <c r="J208" s="48">
        <v>20</v>
      </c>
      <c r="K208" s="48">
        <v>200</v>
      </c>
      <c r="L208" s="108"/>
      <c r="M208" s="105" t="s">
        <v>140</v>
      </c>
      <c r="N208" s="105" t="s">
        <v>503</v>
      </c>
      <c r="O208" s="105" t="s">
        <v>150</v>
      </c>
      <c r="P208" s="81">
        <v>10</v>
      </c>
      <c r="Q208" s="111"/>
      <c r="R208" s="116"/>
      <c r="S208" s="133">
        <v>3.9</v>
      </c>
      <c r="T208" s="134">
        <v>460</v>
      </c>
      <c r="U208" s="93">
        <f t="shared" si="52"/>
        <v>0.19500000000000001</v>
      </c>
      <c r="V208" s="139">
        <v>50</v>
      </c>
      <c r="W208" s="135">
        <f t="shared" si="53"/>
        <v>301.90705400997905</v>
      </c>
      <c r="X208" s="136"/>
      <c r="Y208" s="76"/>
      <c r="Z208" s="50">
        <f t="shared" si="49"/>
        <v>155.39457976947631</v>
      </c>
      <c r="AA208" s="77"/>
      <c r="AB208" s="50">
        <f t="shared" si="50"/>
        <v>494.63630999999987</v>
      </c>
      <c r="AC208" s="50">
        <v>514.71</v>
      </c>
      <c r="AD208" s="56">
        <f>AB208/AB200*100</f>
        <v>89.901183206106836</v>
      </c>
      <c r="AE208" s="56">
        <f>AC208/AC200*100</f>
        <v>93.549618320610676</v>
      </c>
      <c r="AF208" s="64"/>
      <c r="AG208" s="45">
        <v>6.05</v>
      </c>
      <c r="AH208" s="50">
        <f t="shared" si="54"/>
        <v>201.85505631107199</v>
      </c>
      <c r="AI208" s="49">
        <v>0.121</v>
      </c>
      <c r="AJ208" s="47">
        <f t="shared" si="51"/>
        <v>642.52459999999985</v>
      </c>
      <c r="AK208" s="50">
        <v>668.6</v>
      </c>
      <c r="AL208" s="96">
        <f>AJ208/AJ200*100</f>
        <v>96.456757447829105</v>
      </c>
      <c r="AM208" s="96">
        <f>AK208/AK200*100</f>
        <v>100.37230529033808</v>
      </c>
      <c r="AN208" s="52"/>
      <c r="AO208" s="137" t="s">
        <v>589</v>
      </c>
      <c r="AT208" s="4"/>
    </row>
    <row r="209" spans="1:46" s="1" customFormat="1" x14ac:dyDescent="0.25">
      <c r="A209" s="30">
        <v>208</v>
      </c>
      <c r="B209" s="110" t="s">
        <v>550</v>
      </c>
      <c r="C209" s="30"/>
      <c r="D209" s="48" t="s">
        <v>135</v>
      </c>
      <c r="E209" s="48" t="s">
        <v>148</v>
      </c>
      <c r="F209" s="48" t="s">
        <v>139</v>
      </c>
      <c r="G209" s="48" t="s">
        <v>6</v>
      </c>
      <c r="H209" s="48" t="s">
        <v>38</v>
      </c>
      <c r="I209" s="48" t="s">
        <v>206</v>
      </c>
      <c r="J209" s="48">
        <v>20</v>
      </c>
      <c r="K209" s="48">
        <v>200</v>
      </c>
      <c r="L209" s="108"/>
      <c r="M209" s="105" t="s">
        <v>140</v>
      </c>
      <c r="N209" s="105" t="s">
        <v>503</v>
      </c>
      <c r="O209" s="105" t="s">
        <v>150</v>
      </c>
      <c r="P209" s="81">
        <v>10</v>
      </c>
      <c r="Q209" s="111"/>
      <c r="R209" s="116"/>
      <c r="S209" s="133">
        <v>4</v>
      </c>
      <c r="T209" s="134">
        <v>460</v>
      </c>
      <c r="U209" s="93">
        <f t="shared" si="52"/>
        <v>0.2</v>
      </c>
      <c r="V209" s="139">
        <v>50</v>
      </c>
      <c r="W209" s="135">
        <f t="shared" si="53"/>
        <v>301.59289474462008</v>
      </c>
      <c r="X209" s="136"/>
      <c r="Y209" s="76"/>
      <c r="Z209" s="50">
        <f t="shared" si="49"/>
        <v>155.25097442768808</v>
      </c>
      <c r="AA209" s="77"/>
      <c r="AB209" s="50">
        <f t="shared" si="50"/>
        <v>494.17919999999992</v>
      </c>
      <c r="AC209" s="50">
        <v>514.77</v>
      </c>
      <c r="AD209" s="56">
        <f>AB209/AB200*100</f>
        <v>89.818102508178825</v>
      </c>
      <c r="AE209" s="56">
        <f>AC209/AC200*100</f>
        <v>93.560523446019616</v>
      </c>
      <c r="AF209" s="64"/>
      <c r="AG209" s="45">
        <v>6.25</v>
      </c>
      <c r="AH209" s="50">
        <f t="shared" si="54"/>
        <v>204.4407755605356</v>
      </c>
      <c r="AI209" s="49">
        <v>0.125</v>
      </c>
      <c r="AJ209" s="47">
        <f t="shared" si="51"/>
        <v>650.75519999999983</v>
      </c>
      <c r="AK209" s="50">
        <v>677.87</v>
      </c>
      <c r="AL209" s="96">
        <f>AJ209/AJ200*100</f>
        <v>97.692347474810333</v>
      </c>
      <c r="AM209" s="96">
        <f>AK209/AK200*100</f>
        <v>101.76394643607757</v>
      </c>
      <c r="AN209" s="52"/>
      <c r="AO209" s="137" t="s">
        <v>589</v>
      </c>
      <c r="AT209" s="4"/>
    </row>
    <row r="210" spans="1:46" s="1" customFormat="1" x14ac:dyDescent="0.25">
      <c r="A210" s="30">
        <v>209</v>
      </c>
      <c r="B210" s="110" t="s">
        <v>551</v>
      </c>
      <c r="C210" s="30"/>
      <c r="D210" s="48" t="s">
        <v>135</v>
      </c>
      <c r="E210" s="48" t="s">
        <v>148</v>
      </c>
      <c r="F210" s="48" t="s">
        <v>139</v>
      </c>
      <c r="G210" s="48" t="s">
        <v>6</v>
      </c>
      <c r="H210" s="48" t="s">
        <v>38</v>
      </c>
      <c r="I210" s="48" t="s">
        <v>206</v>
      </c>
      <c r="J210" s="48">
        <v>20</v>
      </c>
      <c r="K210" s="48">
        <v>200</v>
      </c>
      <c r="L210" s="108"/>
      <c r="M210" s="105" t="s">
        <v>140</v>
      </c>
      <c r="N210" s="105" t="s">
        <v>503</v>
      </c>
      <c r="O210" s="105" t="s">
        <v>150</v>
      </c>
      <c r="P210" s="81">
        <v>10</v>
      </c>
      <c r="Q210" s="111"/>
      <c r="R210" s="116"/>
      <c r="S210" s="133">
        <v>4.8</v>
      </c>
      <c r="T210" s="134">
        <v>460</v>
      </c>
      <c r="U210" s="93">
        <f t="shared" si="52"/>
        <v>0.24</v>
      </c>
      <c r="V210" s="139">
        <v>50</v>
      </c>
      <c r="W210" s="135">
        <f t="shared" si="53"/>
        <v>299.07962062174829</v>
      </c>
      <c r="X210" s="136"/>
      <c r="Y210" s="76"/>
      <c r="Z210" s="50">
        <f t="shared" si="49"/>
        <v>167.6849708939956</v>
      </c>
      <c r="AA210" s="77"/>
      <c r="AB210" s="50">
        <f t="shared" si="50"/>
        <v>533.75783999999987</v>
      </c>
      <c r="AC210" s="50">
        <v>560.66999999999996</v>
      </c>
      <c r="AD210" s="56">
        <f>AB210/AB200*100</f>
        <v>97.011603053435081</v>
      </c>
      <c r="AE210" s="56">
        <f>AC210/AC200*100</f>
        <v>101.9029443838604</v>
      </c>
      <c r="AF210" s="64"/>
      <c r="AG210" s="45">
        <v>4.3</v>
      </c>
      <c r="AH210" s="50">
        <f t="shared" si="54"/>
        <v>195.23020395325864</v>
      </c>
      <c r="AI210" s="49">
        <v>8.5999999999999993E-2</v>
      </c>
      <c r="AJ210" s="47">
        <f t="shared" si="51"/>
        <v>621.43704000000002</v>
      </c>
      <c r="AK210" s="50">
        <v>652.77</v>
      </c>
      <c r="AL210" s="96">
        <f>AJ210/AJ200*100</f>
        <v>93.291061286022185</v>
      </c>
      <c r="AM210" s="96">
        <f>AK210/AK200*100</f>
        <v>97.99585660241398</v>
      </c>
      <c r="AN210" s="52"/>
      <c r="AO210" s="137" t="s">
        <v>589</v>
      </c>
      <c r="AT210" s="4"/>
    </row>
    <row r="211" spans="1:46" s="1" customFormat="1" x14ac:dyDescent="0.25">
      <c r="A211" s="30">
        <v>210</v>
      </c>
      <c r="B211" s="110" t="s">
        <v>552</v>
      </c>
      <c r="C211" s="30"/>
      <c r="D211" s="48" t="s">
        <v>135</v>
      </c>
      <c r="E211" s="48" t="s">
        <v>148</v>
      </c>
      <c r="F211" s="48" t="s">
        <v>139</v>
      </c>
      <c r="G211" s="48" t="s">
        <v>6</v>
      </c>
      <c r="H211" s="48" t="s">
        <v>38</v>
      </c>
      <c r="I211" s="48" t="s">
        <v>206</v>
      </c>
      <c r="J211" s="48">
        <v>20</v>
      </c>
      <c r="K211" s="48">
        <v>200</v>
      </c>
      <c r="L211" s="108"/>
      <c r="M211" s="105" t="s">
        <v>140</v>
      </c>
      <c r="N211" s="105" t="s">
        <v>503</v>
      </c>
      <c r="O211" s="105" t="s">
        <v>150</v>
      </c>
      <c r="P211" s="81">
        <v>10</v>
      </c>
      <c r="Q211" s="111"/>
      <c r="R211" s="116"/>
      <c r="S211" s="133">
        <v>5.0999999999999996</v>
      </c>
      <c r="T211" s="134">
        <v>460</v>
      </c>
      <c r="U211" s="93">
        <f t="shared" si="52"/>
        <v>0.255</v>
      </c>
      <c r="V211" s="139">
        <v>50</v>
      </c>
      <c r="W211" s="135">
        <f t="shared" si="53"/>
        <v>298.13714282567139</v>
      </c>
      <c r="X211" s="136"/>
      <c r="Y211" s="76"/>
      <c r="Z211" s="50">
        <f t="shared" si="49"/>
        <v>146.08719998457897</v>
      </c>
      <c r="AA211" s="77"/>
      <c r="AB211" s="50">
        <f t="shared" si="50"/>
        <v>465.01</v>
      </c>
      <c r="AC211" s="50">
        <v>490</v>
      </c>
      <c r="AD211" s="56">
        <f>AB211/AB200*100</f>
        <v>84.516539440203559</v>
      </c>
      <c r="AE211" s="56">
        <f>AC211/AC200*100</f>
        <v>89.05852417302799</v>
      </c>
      <c r="AF211" s="64"/>
      <c r="AG211" s="45">
        <v>5.15</v>
      </c>
      <c r="AH211" s="50">
        <f t="shared" si="54"/>
        <v>194.9816914079891</v>
      </c>
      <c r="AI211" s="49">
        <v>0.10300000000000001</v>
      </c>
      <c r="AJ211" s="47">
        <f t="shared" si="51"/>
        <v>620.64600000000007</v>
      </c>
      <c r="AK211" s="50">
        <v>654</v>
      </c>
      <c r="AL211" s="96">
        <f>AJ211/AJ200*100</f>
        <v>93.172309173789401</v>
      </c>
      <c r="AM211" s="96">
        <f>AK211/AK200*100</f>
        <v>98.180508016573583</v>
      </c>
      <c r="AN211" s="52"/>
      <c r="AO211" s="137" t="s">
        <v>589</v>
      </c>
      <c r="AT211" s="4"/>
    </row>
    <row r="212" spans="1:46" s="1" customFormat="1" x14ac:dyDescent="0.25">
      <c r="A212" s="30">
        <v>211</v>
      </c>
      <c r="B212" s="110" t="s">
        <v>553</v>
      </c>
      <c r="C212" s="30"/>
      <c r="D212" s="48" t="s">
        <v>135</v>
      </c>
      <c r="E212" s="48" t="s">
        <v>148</v>
      </c>
      <c r="F212" s="48" t="s">
        <v>139</v>
      </c>
      <c r="G212" s="48" t="s">
        <v>6</v>
      </c>
      <c r="H212" s="48" t="s">
        <v>38</v>
      </c>
      <c r="I212" s="48" t="s">
        <v>206</v>
      </c>
      <c r="J212" s="48">
        <v>20</v>
      </c>
      <c r="K212" s="48">
        <v>200</v>
      </c>
      <c r="L212" s="108"/>
      <c r="M212" s="105" t="s">
        <v>140</v>
      </c>
      <c r="N212" s="105" t="s">
        <v>503</v>
      </c>
      <c r="O212" s="105" t="s">
        <v>150</v>
      </c>
      <c r="P212" s="81">
        <v>10</v>
      </c>
      <c r="Q212" s="111"/>
      <c r="R212" s="116"/>
      <c r="S212" s="133">
        <v>5.2</v>
      </c>
      <c r="T212" s="134">
        <v>460</v>
      </c>
      <c r="U212" s="93">
        <f t="shared" si="52"/>
        <v>0.26</v>
      </c>
      <c r="V212" s="139">
        <v>50</v>
      </c>
      <c r="W212" s="135">
        <f t="shared" si="53"/>
        <v>297.82298356031237</v>
      </c>
      <c r="X212" s="136"/>
      <c r="Y212" s="76"/>
      <c r="Z212" s="50">
        <f t="shared" si="49"/>
        <v>174.56298535420589</v>
      </c>
      <c r="AA212" s="77"/>
      <c r="AB212" s="50">
        <f t="shared" si="50"/>
        <v>555.65124000000003</v>
      </c>
      <c r="AC212" s="50">
        <v>586.13</v>
      </c>
      <c r="AD212" s="56">
        <f>AB212/AB200*100</f>
        <v>100.99077426390404</v>
      </c>
      <c r="AE212" s="56">
        <f>AC212/AC200*100</f>
        <v>106.53035259905488</v>
      </c>
      <c r="AF212" s="64"/>
      <c r="AG212" s="45">
        <v>4.5999999999999996</v>
      </c>
      <c r="AH212" s="50">
        <f t="shared" si="54"/>
        <v>200.08343681548905</v>
      </c>
      <c r="AI212" s="49">
        <v>9.1999999999999998E-2</v>
      </c>
      <c r="AJ212" s="47">
        <f t="shared" si="51"/>
        <v>636.88535999999999</v>
      </c>
      <c r="AK212" s="50">
        <v>671.82</v>
      </c>
      <c r="AL212" s="96">
        <f>AJ212/AJ200*100</f>
        <v>95.610186273947079</v>
      </c>
      <c r="AM212" s="96">
        <f>AK212/AK200*100</f>
        <v>100.85570167537381</v>
      </c>
      <c r="AN212" s="52"/>
      <c r="AO212" s="137" t="s">
        <v>589</v>
      </c>
      <c r="AT212" s="4"/>
    </row>
    <row r="213" spans="1:46" s="1" customFormat="1" x14ac:dyDescent="0.25">
      <c r="A213" s="30">
        <v>212</v>
      </c>
      <c r="B213" s="110" t="s">
        <v>554</v>
      </c>
      <c r="C213" s="30"/>
      <c r="D213" s="48" t="s">
        <v>135</v>
      </c>
      <c r="E213" s="48" t="s">
        <v>148</v>
      </c>
      <c r="F213" s="48" t="s">
        <v>139</v>
      </c>
      <c r="G213" s="48" t="s">
        <v>6</v>
      </c>
      <c r="H213" s="48" t="s">
        <v>38</v>
      </c>
      <c r="I213" s="48" t="s">
        <v>206</v>
      </c>
      <c r="J213" s="48">
        <v>20</v>
      </c>
      <c r="K213" s="48">
        <v>200</v>
      </c>
      <c r="L213" s="108"/>
      <c r="M213" s="105" t="s">
        <v>140</v>
      </c>
      <c r="N213" s="105" t="s">
        <v>503</v>
      </c>
      <c r="O213" s="105" t="s">
        <v>150</v>
      </c>
      <c r="P213" s="81">
        <v>10</v>
      </c>
      <c r="Q213" s="111"/>
      <c r="R213" s="116"/>
      <c r="S213" s="133">
        <v>5.5</v>
      </c>
      <c r="T213" s="134">
        <v>460</v>
      </c>
      <c r="U213" s="93">
        <f t="shared" si="52"/>
        <v>0.27500000000000002</v>
      </c>
      <c r="V213" s="139">
        <v>50</v>
      </c>
      <c r="W213" s="135">
        <f t="shared" si="53"/>
        <v>296.88050576423547</v>
      </c>
      <c r="X213" s="136"/>
      <c r="Y213" s="76"/>
      <c r="Z213" s="50">
        <f t="shared" si="49"/>
        <v>149.97215629186121</v>
      </c>
      <c r="AA213" s="77"/>
      <c r="AB213" s="50">
        <f t="shared" si="50"/>
        <v>477.3762000000001</v>
      </c>
      <c r="AC213" s="50">
        <v>505.16</v>
      </c>
      <c r="AD213" s="56">
        <f>AB213/AB200*100</f>
        <v>86.764122137404584</v>
      </c>
      <c r="AE213" s="56">
        <f>AC213/AC200*100</f>
        <v>91.813885859687389</v>
      </c>
      <c r="AF213" s="64"/>
      <c r="AG213" s="45">
        <v>5.15</v>
      </c>
      <c r="AH213" s="50">
        <f t="shared" si="54"/>
        <v>193.61655944426144</v>
      </c>
      <c r="AI213" s="49">
        <v>0.10300000000000001</v>
      </c>
      <c r="AJ213" s="47">
        <f t="shared" si="51"/>
        <v>616.30065000000002</v>
      </c>
      <c r="AK213" s="50">
        <v>652.16999999999996</v>
      </c>
      <c r="AL213" s="96">
        <f>AJ213/AJ200*100</f>
        <v>92.519978708969958</v>
      </c>
      <c r="AM213" s="96">
        <f>AK213/AK200*100</f>
        <v>97.905782741848313</v>
      </c>
      <c r="AN213" s="52"/>
      <c r="AO213" s="137" t="s">
        <v>589</v>
      </c>
      <c r="AT213" s="4"/>
    </row>
    <row r="214" spans="1:46" s="1" customFormat="1" x14ac:dyDescent="0.25">
      <c r="A214" s="30">
        <v>213</v>
      </c>
      <c r="B214" s="110" t="s">
        <v>555</v>
      </c>
      <c r="C214" s="30"/>
      <c r="D214" s="48" t="s">
        <v>135</v>
      </c>
      <c r="E214" s="48" t="s">
        <v>148</v>
      </c>
      <c r="F214" s="48" t="s">
        <v>139</v>
      </c>
      <c r="G214" s="48" t="s">
        <v>6</v>
      </c>
      <c r="H214" s="48" t="s">
        <v>38</v>
      </c>
      <c r="I214" s="48" t="s">
        <v>206</v>
      </c>
      <c r="J214" s="48">
        <v>20</v>
      </c>
      <c r="K214" s="48">
        <v>200</v>
      </c>
      <c r="L214" s="108"/>
      <c r="M214" s="105" t="s">
        <v>140</v>
      </c>
      <c r="N214" s="105" t="s">
        <v>503</v>
      </c>
      <c r="O214" s="105" t="s">
        <v>150</v>
      </c>
      <c r="P214" s="81">
        <v>10</v>
      </c>
      <c r="Q214" s="111"/>
      <c r="R214" s="116"/>
      <c r="S214" s="133">
        <v>5.78</v>
      </c>
      <c r="T214" s="134">
        <v>460</v>
      </c>
      <c r="U214" s="93">
        <f t="shared" si="52"/>
        <v>0.28900000000000003</v>
      </c>
      <c r="V214" s="139">
        <v>50</v>
      </c>
      <c r="W214" s="135">
        <f t="shared" si="53"/>
        <v>296.00085982123034</v>
      </c>
      <c r="X214" s="136"/>
      <c r="Y214" s="76"/>
      <c r="Z214" s="50">
        <f t="shared" si="49"/>
        <v>160.43542603170505</v>
      </c>
      <c r="AA214" s="77"/>
      <c r="AB214" s="50">
        <f t="shared" si="50"/>
        <v>510.68182200000001</v>
      </c>
      <c r="AC214" s="50">
        <v>542.01</v>
      </c>
      <c r="AD214" s="56">
        <f>AB214/AB200*100</f>
        <v>92.817488549618304</v>
      </c>
      <c r="AE214" s="56">
        <f>AC214/AC200*100</f>
        <v>98.511450381679381</v>
      </c>
      <c r="AF214" s="64"/>
      <c r="AG214" s="45">
        <v>4.55</v>
      </c>
      <c r="AH214" s="50">
        <v>191.67</v>
      </c>
      <c r="AI214" s="49">
        <v>9.0999999999999998E-2</v>
      </c>
      <c r="AJ214" s="47">
        <f t="shared" si="51"/>
        <v>610.10455884847158</v>
      </c>
      <c r="AK214" s="50">
        <v>649.72</v>
      </c>
      <c r="AL214" s="96">
        <f>AJ214/AJ200*100</f>
        <v>91.58981220432932</v>
      </c>
      <c r="AM214" s="96">
        <f>AK214/AK200*100</f>
        <v>97.53798114453852</v>
      </c>
      <c r="AN214" s="52"/>
      <c r="AO214" s="137" t="s">
        <v>589</v>
      </c>
      <c r="AT214" s="4"/>
    </row>
    <row r="215" spans="1:46" s="1" customFormat="1" x14ac:dyDescent="0.25">
      <c r="A215" s="30">
        <v>214</v>
      </c>
      <c r="B215" s="110" t="s">
        <v>556</v>
      </c>
      <c r="C215" s="30"/>
      <c r="D215" s="48" t="s">
        <v>135</v>
      </c>
      <c r="E215" s="48" t="s">
        <v>148</v>
      </c>
      <c r="F215" s="48" t="s">
        <v>139</v>
      </c>
      <c r="G215" s="48" t="s">
        <v>6</v>
      </c>
      <c r="H215" s="48" t="s">
        <v>38</v>
      </c>
      <c r="I215" s="48" t="s">
        <v>206</v>
      </c>
      <c r="J215" s="48">
        <v>20</v>
      </c>
      <c r="K215" s="48">
        <v>200</v>
      </c>
      <c r="L215" s="108"/>
      <c r="M215" s="105" t="s">
        <v>140</v>
      </c>
      <c r="N215" s="105" t="s">
        <v>503</v>
      </c>
      <c r="O215" s="105" t="s">
        <v>150</v>
      </c>
      <c r="P215" s="81">
        <v>10</v>
      </c>
      <c r="Q215" s="111"/>
      <c r="R215" s="116"/>
      <c r="S215" s="133">
        <v>6.07</v>
      </c>
      <c r="T215" s="134">
        <v>460</v>
      </c>
      <c r="U215" s="93">
        <f t="shared" si="52"/>
        <v>0.30349999999999999</v>
      </c>
      <c r="V215" s="139">
        <v>50</v>
      </c>
      <c r="W215" s="135">
        <f t="shared" si="53"/>
        <v>295.08979795168926</v>
      </c>
      <c r="X215" s="136"/>
      <c r="Y215" s="76"/>
      <c r="Z215" s="50">
        <f t="shared" si="49"/>
        <v>149.2003527423536</v>
      </c>
      <c r="AA215" s="77"/>
      <c r="AB215" s="50">
        <f t="shared" si="50"/>
        <v>474.91947299999998</v>
      </c>
      <c r="AC215" s="50">
        <v>505.61</v>
      </c>
      <c r="AD215" s="56">
        <f>AB215/AB200*100</f>
        <v>86.317606870229</v>
      </c>
      <c r="AE215" s="56">
        <f>AC215/AC200*100</f>
        <v>91.895674300254456</v>
      </c>
      <c r="AF215" s="64"/>
      <c r="AG215" s="45">
        <v>4.6500000000000004</v>
      </c>
      <c r="AH215" s="50">
        <v>183.33</v>
      </c>
      <c r="AI215" s="49">
        <v>9.3000000000000013E-2</v>
      </c>
      <c r="AJ215" s="47">
        <f t="shared" si="51"/>
        <v>583.55751434074352</v>
      </c>
      <c r="AK215" s="50">
        <v>621.47</v>
      </c>
      <c r="AL215" s="96">
        <f>AJ215/AJ200*100</f>
        <v>87.604530032971766</v>
      </c>
      <c r="AM215" s="96">
        <f>AK215/AK200*100</f>
        <v>93.297003542905188</v>
      </c>
      <c r="AN215" s="52"/>
      <c r="AO215" s="137" t="s">
        <v>589</v>
      </c>
      <c r="AT215" s="4"/>
    </row>
    <row r="216" spans="1:46" s="1" customFormat="1" x14ac:dyDescent="0.25">
      <c r="A216" s="30">
        <v>215</v>
      </c>
      <c r="B216" s="110" t="s">
        <v>557</v>
      </c>
      <c r="C216" s="30"/>
      <c r="D216" s="48" t="s">
        <v>135</v>
      </c>
      <c r="E216" s="48" t="s">
        <v>148</v>
      </c>
      <c r="F216" s="48" t="s">
        <v>139</v>
      </c>
      <c r="G216" s="48" t="s">
        <v>6</v>
      </c>
      <c r="H216" s="48" t="s">
        <v>38</v>
      </c>
      <c r="I216" s="48" t="s">
        <v>206</v>
      </c>
      <c r="J216" s="48">
        <v>20</v>
      </c>
      <c r="K216" s="48">
        <v>200</v>
      </c>
      <c r="L216" s="108"/>
      <c r="M216" s="105" t="s">
        <v>140</v>
      </c>
      <c r="N216" s="105" t="s">
        <v>503</v>
      </c>
      <c r="O216" s="105" t="s">
        <v>150</v>
      </c>
      <c r="P216" s="81">
        <v>10</v>
      </c>
      <c r="Q216" s="111"/>
      <c r="R216" s="116"/>
      <c r="S216" s="133">
        <v>6.4</v>
      </c>
      <c r="T216" s="134">
        <v>460</v>
      </c>
      <c r="U216" s="93">
        <f t="shared" si="52"/>
        <v>0.32</v>
      </c>
      <c r="V216" s="139">
        <v>50</v>
      </c>
      <c r="W216" s="135">
        <f t="shared" si="53"/>
        <v>294.05307237600459</v>
      </c>
      <c r="X216" s="136"/>
      <c r="Y216" s="76"/>
      <c r="Z216" s="50">
        <f t="shared" si="49"/>
        <v>150.87863143612796</v>
      </c>
      <c r="AA216" s="77"/>
      <c r="AB216" s="50">
        <f t="shared" si="50"/>
        <v>480.26159999999993</v>
      </c>
      <c r="AC216" s="50">
        <v>513.1</v>
      </c>
      <c r="AD216" s="56">
        <f>AB216/AB200*100</f>
        <v>87.288549618320587</v>
      </c>
      <c r="AE216" s="56">
        <f>AC216/AC200*100</f>
        <v>93.256997455470739</v>
      </c>
      <c r="AF216" s="64"/>
      <c r="AG216" s="45">
        <v>5.35</v>
      </c>
      <c r="AH216" s="50">
        <f>AK216*W216*10^-3</f>
        <v>194.28968651099754</v>
      </c>
      <c r="AI216" s="49">
        <v>0.107</v>
      </c>
      <c r="AJ216" s="47">
        <f t="shared" si="51"/>
        <v>618.44327999999996</v>
      </c>
      <c r="AK216" s="50">
        <v>660.73</v>
      </c>
      <c r="AL216" s="96">
        <f>AJ216/AJ200*100</f>
        <v>92.841633540879016</v>
      </c>
      <c r="AM216" s="96">
        <f>AK216/AK200*100</f>
        <v>99.190836485918453</v>
      </c>
      <c r="AN216" s="52"/>
      <c r="AO216" s="137" t="s">
        <v>589</v>
      </c>
      <c r="AT216" s="4"/>
    </row>
    <row r="217" spans="1:46" s="1" customFormat="1" x14ac:dyDescent="0.25">
      <c r="A217" s="30">
        <v>216</v>
      </c>
      <c r="B217" s="110" t="s">
        <v>558</v>
      </c>
      <c r="C217" s="30"/>
      <c r="D217" s="48" t="s">
        <v>135</v>
      </c>
      <c r="E217" s="48" t="s">
        <v>148</v>
      </c>
      <c r="F217" s="48" t="s">
        <v>139</v>
      </c>
      <c r="G217" s="48" t="s">
        <v>6</v>
      </c>
      <c r="H217" s="48" t="s">
        <v>38</v>
      </c>
      <c r="I217" s="48" t="s">
        <v>206</v>
      </c>
      <c r="J217" s="48">
        <v>20</v>
      </c>
      <c r="K217" s="48">
        <v>200</v>
      </c>
      <c r="L217" s="108"/>
      <c r="M217" s="105" t="s">
        <v>140</v>
      </c>
      <c r="N217" s="105" t="s">
        <v>503</v>
      </c>
      <c r="O217" s="105" t="s">
        <v>150</v>
      </c>
      <c r="P217" s="81">
        <v>10</v>
      </c>
      <c r="Q217" s="111"/>
      <c r="R217" s="116"/>
      <c r="S217" s="133">
        <v>6.65</v>
      </c>
      <c r="T217" s="134">
        <v>460</v>
      </c>
      <c r="U217" s="93">
        <f t="shared" si="52"/>
        <v>0.33250000000000002</v>
      </c>
      <c r="V217" s="139">
        <v>50</v>
      </c>
      <c r="W217" s="135">
        <f t="shared" si="53"/>
        <v>293.26767421260718</v>
      </c>
      <c r="X217" s="136"/>
      <c r="Y217" s="76"/>
      <c r="Z217" s="50">
        <f t="shared" si="49"/>
        <v>154.31745017067391</v>
      </c>
      <c r="AA217" s="77"/>
      <c r="AB217" s="50">
        <f t="shared" si="50"/>
        <v>491.20770000000005</v>
      </c>
      <c r="AC217" s="50">
        <v>526.20000000000005</v>
      </c>
      <c r="AD217" s="56">
        <f>AB217/AB200*100</f>
        <v>89.278026172300983</v>
      </c>
      <c r="AE217" s="56">
        <f>AC217/AC200*100</f>
        <v>95.637949836423118</v>
      </c>
      <c r="AF217" s="64"/>
      <c r="AG217" s="45">
        <v>4.1500000000000004</v>
      </c>
      <c r="AH217" s="50">
        <v>185.5</v>
      </c>
      <c r="AI217" s="49">
        <v>8.3000000000000004E-2</v>
      </c>
      <c r="AJ217" s="47">
        <f t="shared" si="51"/>
        <v>590.46483887093177</v>
      </c>
      <c r="AK217" s="50">
        <v>637.46</v>
      </c>
      <c r="AL217" s="96">
        <f>AJ217/AJ200*100</f>
        <v>88.641467960051614</v>
      </c>
      <c r="AM217" s="96">
        <f>AK217/AK200*100</f>
        <v>95.697471926980128</v>
      </c>
      <c r="AN217" s="52"/>
      <c r="AO217" s="137" t="s">
        <v>589</v>
      </c>
      <c r="AT217" s="4"/>
    </row>
    <row r="218" spans="1:46" s="1" customFormat="1" x14ac:dyDescent="0.25">
      <c r="A218" s="30">
        <v>217</v>
      </c>
      <c r="B218" s="110" t="s">
        <v>559</v>
      </c>
      <c r="C218" s="30"/>
      <c r="D218" s="48" t="s">
        <v>135</v>
      </c>
      <c r="E218" s="48" t="s">
        <v>148</v>
      </c>
      <c r="F218" s="48" t="s">
        <v>139</v>
      </c>
      <c r="G218" s="48" t="s">
        <v>6</v>
      </c>
      <c r="H218" s="48" t="s">
        <v>38</v>
      </c>
      <c r="I218" s="48" t="s">
        <v>206</v>
      </c>
      <c r="J218" s="48">
        <v>20</v>
      </c>
      <c r="K218" s="48">
        <v>200</v>
      </c>
      <c r="L218" s="108"/>
      <c r="M218" s="105" t="s">
        <v>140</v>
      </c>
      <c r="N218" s="105" t="s">
        <v>503</v>
      </c>
      <c r="O218" s="105" t="s">
        <v>150</v>
      </c>
      <c r="P218" s="81">
        <v>10</v>
      </c>
      <c r="Q218" s="111"/>
      <c r="R218" s="116"/>
      <c r="S218" s="133">
        <v>7.1</v>
      </c>
      <c r="T218" s="134">
        <v>460</v>
      </c>
      <c r="U218" s="93">
        <f t="shared" si="52"/>
        <v>0.35499999999999998</v>
      </c>
      <c r="V218" s="139">
        <v>50</v>
      </c>
      <c r="W218" s="135">
        <f t="shared" si="53"/>
        <v>291.85395751849177</v>
      </c>
      <c r="X218" s="136"/>
      <c r="Y218" s="76"/>
      <c r="Z218" s="50">
        <f t="shared" si="49"/>
        <v>142.22627057791141</v>
      </c>
      <c r="AA218" s="77"/>
      <c r="AB218" s="50">
        <f t="shared" si="50"/>
        <v>452.72028</v>
      </c>
      <c r="AC218" s="50">
        <v>487.32</v>
      </c>
      <c r="AD218" s="56">
        <f>AB218/AB200*100</f>
        <v>82.282857142857139</v>
      </c>
      <c r="AE218" s="56">
        <f>AC218/AC200*100</f>
        <v>88.571428571428569</v>
      </c>
      <c r="AF218" s="64"/>
      <c r="AG218" s="45">
        <v>4.7</v>
      </c>
      <c r="AH218" s="50">
        <v>179.33</v>
      </c>
      <c r="AI218" s="49">
        <v>9.4E-2</v>
      </c>
      <c r="AJ218" s="47">
        <f t="shared" si="51"/>
        <v>570.82511889339185</v>
      </c>
      <c r="AK218" s="50">
        <v>603.79999999999995</v>
      </c>
      <c r="AL218" s="96">
        <f>AJ218/AJ200*100</f>
        <v>85.693123715773879</v>
      </c>
      <c r="AM218" s="96">
        <f>AK218/AK200*100</f>
        <v>90.644328349246379</v>
      </c>
      <c r="AN218" s="52"/>
      <c r="AO218" s="137" t="s">
        <v>589</v>
      </c>
      <c r="AT218" s="4"/>
    </row>
    <row r="219" spans="1:46" s="1" customFormat="1" x14ac:dyDescent="0.25">
      <c r="A219" s="30">
        <v>218</v>
      </c>
      <c r="B219" s="110" t="s">
        <v>560</v>
      </c>
      <c r="C219" s="30"/>
      <c r="D219" s="48" t="s">
        <v>135</v>
      </c>
      <c r="E219" s="48" t="s">
        <v>148</v>
      </c>
      <c r="F219" s="48" t="s">
        <v>139</v>
      </c>
      <c r="G219" s="48" t="s">
        <v>6</v>
      </c>
      <c r="H219" s="48" t="s">
        <v>38</v>
      </c>
      <c r="I219" s="48" t="s">
        <v>206</v>
      </c>
      <c r="J219" s="48">
        <v>20</v>
      </c>
      <c r="K219" s="48">
        <v>200</v>
      </c>
      <c r="L219" s="108"/>
      <c r="M219" s="105" t="s">
        <v>140</v>
      </c>
      <c r="N219" s="105" t="s">
        <v>503</v>
      </c>
      <c r="O219" s="105" t="s">
        <v>150</v>
      </c>
      <c r="P219" s="81">
        <v>10</v>
      </c>
      <c r="Q219" s="111"/>
      <c r="R219" s="116"/>
      <c r="S219" s="133">
        <v>7.33</v>
      </c>
      <c r="T219" s="134">
        <v>460</v>
      </c>
      <c r="U219" s="93">
        <f t="shared" si="52"/>
        <v>0.36650000000000005</v>
      </c>
      <c r="V219" s="139">
        <v>50</v>
      </c>
      <c r="W219" s="135">
        <f t="shared" si="53"/>
        <v>291.13139120816606</v>
      </c>
      <c r="X219" s="136"/>
      <c r="Y219" s="76"/>
      <c r="Z219" s="50">
        <f t="shared" si="49"/>
        <v>163.58672871986849</v>
      </c>
      <c r="AA219" s="77"/>
      <c r="AB219" s="50">
        <f t="shared" si="50"/>
        <v>520.71272999999985</v>
      </c>
      <c r="AC219" s="50">
        <v>561.9</v>
      </c>
      <c r="AD219" s="56">
        <f>AB219/AB200*100</f>
        <v>94.640627044710982</v>
      </c>
      <c r="AE219" s="56">
        <f>AC219/AC200*100</f>
        <v>102.12649945474372</v>
      </c>
      <c r="AF219" s="64"/>
      <c r="AG219" s="45">
        <v>4.45</v>
      </c>
      <c r="AH219" s="50">
        <v>192.74</v>
      </c>
      <c r="AI219" s="49">
        <v>8.900000000000001E-2</v>
      </c>
      <c r="AJ219" s="47">
        <f t="shared" si="51"/>
        <v>613.51047463063821</v>
      </c>
      <c r="AK219" s="50">
        <v>657.81</v>
      </c>
      <c r="AL219" s="96">
        <f>AJ219/AJ200*100</f>
        <v>92.101113394179762</v>
      </c>
      <c r="AM219" s="96">
        <f>AK219/AK200*100</f>
        <v>98.75247703116554</v>
      </c>
      <c r="AN219" s="52"/>
      <c r="AO219" s="137" t="s">
        <v>589</v>
      </c>
      <c r="AT219" s="4"/>
    </row>
    <row r="220" spans="1:46" s="1" customFormat="1" x14ac:dyDescent="0.25">
      <c r="A220" s="30">
        <v>219</v>
      </c>
      <c r="B220" s="110" t="s">
        <v>561</v>
      </c>
      <c r="C220" s="30"/>
      <c r="D220" s="48" t="s">
        <v>135</v>
      </c>
      <c r="E220" s="48" t="s">
        <v>148</v>
      </c>
      <c r="F220" s="48" t="s">
        <v>139</v>
      </c>
      <c r="G220" s="48" t="s">
        <v>6</v>
      </c>
      <c r="H220" s="48" t="s">
        <v>38</v>
      </c>
      <c r="I220" s="48" t="s">
        <v>206</v>
      </c>
      <c r="J220" s="48">
        <v>20</v>
      </c>
      <c r="K220" s="48">
        <v>200</v>
      </c>
      <c r="L220" s="108"/>
      <c r="M220" s="105" t="s">
        <v>140</v>
      </c>
      <c r="N220" s="105" t="s">
        <v>503</v>
      </c>
      <c r="O220" s="105" t="s">
        <v>150</v>
      </c>
      <c r="P220" s="81">
        <v>10</v>
      </c>
      <c r="Q220" s="111"/>
      <c r="R220" s="116"/>
      <c r="S220" s="133">
        <v>7.3</v>
      </c>
      <c r="T220" s="134">
        <v>460</v>
      </c>
      <c r="U220" s="93">
        <f t="shared" si="52"/>
        <v>0.36499999999999999</v>
      </c>
      <c r="V220" s="139">
        <v>50</v>
      </c>
      <c r="W220" s="135">
        <f t="shared" si="53"/>
        <v>291.22563898777378</v>
      </c>
      <c r="X220" s="136"/>
      <c r="Y220" s="76"/>
      <c r="Z220" s="50">
        <f t="shared" si="49"/>
        <v>161.6360541509942</v>
      </c>
      <c r="AA220" s="77"/>
      <c r="AB220" s="50">
        <f t="shared" si="50"/>
        <v>514.50353999999993</v>
      </c>
      <c r="AC220" s="50">
        <v>555.02</v>
      </c>
      <c r="AD220" s="56">
        <f>AB220/AB200*100</f>
        <v>93.512093784078502</v>
      </c>
      <c r="AE220" s="56">
        <f>AC220/AC200*100</f>
        <v>100.87604507451834</v>
      </c>
      <c r="AF220" s="64"/>
      <c r="AG220" s="45">
        <v>4.3499999999999996</v>
      </c>
      <c r="AH220" s="50">
        <f>AK220*W220*10^-3</f>
        <v>182.87514000237258</v>
      </c>
      <c r="AI220" s="49">
        <v>8.6999999999999994E-2</v>
      </c>
      <c r="AJ220" s="47">
        <f t="shared" si="51"/>
        <v>582.10964999999999</v>
      </c>
      <c r="AK220" s="50">
        <v>627.95000000000005</v>
      </c>
      <c r="AL220" s="96">
        <f>AJ220/AJ200*100</f>
        <v>87.387174464745328</v>
      </c>
      <c r="AM220" s="96">
        <f>AK220/AK200*100</f>
        <v>94.269801237014363</v>
      </c>
      <c r="AN220" s="52"/>
      <c r="AO220" s="137" t="s">
        <v>589</v>
      </c>
      <c r="AT220" s="4"/>
    </row>
    <row r="221" spans="1:46" s="1" customFormat="1" x14ac:dyDescent="0.25">
      <c r="A221" s="30">
        <v>220</v>
      </c>
      <c r="B221" s="110" t="s">
        <v>562</v>
      </c>
      <c r="C221" s="30"/>
      <c r="D221" s="48" t="s">
        <v>135</v>
      </c>
      <c r="E221" s="48" t="s">
        <v>148</v>
      </c>
      <c r="F221" s="48" t="s">
        <v>139</v>
      </c>
      <c r="G221" s="48" t="s">
        <v>6</v>
      </c>
      <c r="H221" s="48" t="s">
        <v>38</v>
      </c>
      <c r="I221" s="48" t="s">
        <v>206</v>
      </c>
      <c r="J221" s="48">
        <v>20</v>
      </c>
      <c r="K221" s="48">
        <v>200</v>
      </c>
      <c r="L221" s="108"/>
      <c r="M221" s="105" t="s">
        <v>140</v>
      </c>
      <c r="N221" s="105" t="s">
        <v>503</v>
      </c>
      <c r="O221" s="105" t="s">
        <v>150</v>
      </c>
      <c r="P221" s="81">
        <v>10</v>
      </c>
      <c r="Q221" s="111"/>
      <c r="R221" s="116"/>
      <c r="S221" s="133">
        <v>7.54</v>
      </c>
      <c r="T221" s="134">
        <v>460</v>
      </c>
      <c r="U221" s="93">
        <f t="shared" si="52"/>
        <v>0.377</v>
      </c>
      <c r="V221" s="139">
        <v>50</v>
      </c>
      <c r="W221" s="135">
        <f t="shared" si="53"/>
        <v>290.47165675091225</v>
      </c>
      <c r="X221" s="136"/>
      <c r="Y221" s="76"/>
      <c r="Z221" s="50">
        <f t="shared" si="49"/>
        <v>144.42250773655357</v>
      </c>
      <c r="AA221" s="77"/>
      <c r="AB221" s="50">
        <f t="shared" si="50"/>
        <v>459.71111999999994</v>
      </c>
      <c r="AC221" s="50">
        <v>497.2</v>
      </c>
      <c r="AD221" s="56">
        <f>AB221/AB200*100</f>
        <v>83.553456924754627</v>
      </c>
      <c r="AE221" s="56">
        <f>AC221/AC200*100</f>
        <v>90.367139222101045</v>
      </c>
      <c r="AF221" s="64"/>
      <c r="AG221" s="45">
        <v>3.5000000000000004</v>
      </c>
      <c r="AH221" s="50">
        <v>181.11</v>
      </c>
      <c r="AI221" s="49">
        <v>7.0000000000000007E-2</v>
      </c>
      <c r="AJ221" s="47">
        <f t="shared" si="51"/>
        <v>576.49103486746333</v>
      </c>
      <c r="AK221" s="50">
        <v>613.94000000000005</v>
      </c>
      <c r="AL221" s="96">
        <f>AJ221/AJ200*100</f>
        <v>86.543699526926929</v>
      </c>
      <c r="AM221" s="96">
        <f>AK221/AK200*100</f>
        <v>92.166576592806109</v>
      </c>
      <c r="AN221" s="52"/>
      <c r="AO221" s="137" t="s">
        <v>589</v>
      </c>
      <c r="AT221" s="4"/>
    </row>
    <row r="222" spans="1:46" s="1" customFormat="1" x14ac:dyDescent="0.25">
      <c r="A222" s="30">
        <v>221</v>
      </c>
      <c r="B222" s="110" t="s">
        <v>563</v>
      </c>
      <c r="C222" s="30"/>
      <c r="D222" s="48" t="s">
        <v>135</v>
      </c>
      <c r="E222" s="48" t="s">
        <v>148</v>
      </c>
      <c r="F222" s="48" t="s">
        <v>139</v>
      </c>
      <c r="G222" s="48" t="s">
        <v>6</v>
      </c>
      <c r="H222" s="48" t="s">
        <v>38</v>
      </c>
      <c r="I222" s="48" t="s">
        <v>206</v>
      </c>
      <c r="J222" s="48">
        <v>20</v>
      </c>
      <c r="K222" s="48">
        <v>200</v>
      </c>
      <c r="L222" s="108"/>
      <c r="M222" s="105" t="s">
        <v>140</v>
      </c>
      <c r="N222" s="105" t="s">
        <v>503</v>
      </c>
      <c r="O222" s="105" t="s">
        <v>150</v>
      </c>
      <c r="P222" s="81">
        <v>10</v>
      </c>
      <c r="Q222" s="111"/>
      <c r="R222" s="116"/>
      <c r="S222" s="133">
        <v>7.69</v>
      </c>
      <c r="T222" s="134">
        <v>460</v>
      </c>
      <c r="U222" s="93">
        <f t="shared" si="52"/>
        <v>0.38450000000000006</v>
      </c>
      <c r="V222" s="139">
        <v>50</v>
      </c>
      <c r="W222" s="135">
        <f t="shared" si="53"/>
        <v>290.00041785287374</v>
      </c>
      <c r="X222" s="136"/>
      <c r="Y222" s="76"/>
      <c r="Z222" s="50">
        <f t="shared" si="49"/>
        <v>155.356123847963</v>
      </c>
      <c r="AA222" s="77"/>
      <c r="AB222" s="50">
        <f t="shared" si="50"/>
        <v>494.51390099999992</v>
      </c>
      <c r="AC222" s="50">
        <v>535.71</v>
      </c>
      <c r="AD222" s="56">
        <f>AB222/AB200*100</f>
        <v>89.878935114503804</v>
      </c>
      <c r="AE222" s="56">
        <f>AC222/AC200*100</f>
        <v>97.36641221374046</v>
      </c>
      <c r="AF222" s="64"/>
      <c r="AG222" s="45">
        <v>4.6500000000000004</v>
      </c>
      <c r="AH222" s="50">
        <v>189.04</v>
      </c>
      <c r="AI222" s="49">
        <v>9.3000000000000013E-2</v>
      </c>
      <c r="AJ222" s="47">
        <f t="shared" si="51"/>
        <v>601.73300884183789</v>
      </c>
      <c r="AK222" s="50">
        <v>642.97</v>
      </c>
      <c r="AL222" s="96">
        <f>AJ222/AJ200*100</f>
        <v>90.333062550771714</v>
      </c>
      <c r="AM222" s="96">
        <f>AK222/AK200*100</f>
        <v>96.524650213174809</v>
      </c>
      <c r="AN222" s="52"/>
      <c r="AO222" s="137" t="s">
        <v>589</v>
      </c>
      <c r="AT222" s="4"/>
    </row>
    <row r="223" spans="1:46" s="1" customFormat="1" x14ac:dyDescent="0.25">
      <c r="A223" s="30">
        <v>222</v>
      </c>
      <c r="B223" s="110" t="s">
        <v>564</v>
      </c>
      <c r="C223" s="30"/>
      <c r="D223" s="48" t="s">
        <v>135</v>
      </c>
      <c r="E223" s="48" t="s">
        <v>148</v>
      </c>
      <c r="F223" s="48" t="s">
        <v>139</v>
      </c>
      <c r="G223" s="48" t="s">
        <v>6</v>
      </c>
      <c r="H223" s="48" t="s">
        <v>38</v>
      </c>
      <c r="I223" s="48" t="s">
        <v>206</v>
      </c>
      <c r="J223" s="48">
        <v>20</v>
      </c>
      <c r="K223" s="48">
        <v>200</v>
      </c>
      <c r="L223" s="108"/>
      <c r="M223" s="105" t="s">
        <v>140</v>
      </c>
      <c r="N223" s="105" t="s">
        <v>503</v>
      </c>
      <c r="O223" s="105" t="s">
        <v>150</v>
      </c>
      <c r="P223" s="81">
        <v>10</v>
      </c>
      <c r="Q223" s="111"/>
      <c r="R223" s="116"/>
      <c r="S223" s="133">
        <v>7.89</v>
      </c>
      <c r="T223" s="134">
        <v>460</v>
      </c>
      <c r="U223" s="93">
        <f t="shared" si="52"/>
        <v>0.39449999999999996</v>
      </c>
      <c r="V223" s="139">
        <v>50</v>
      </c>
      <c r="W223" s="135">
        <f t="shared" si="53"/>
        <v>289.37209932215586</v>
      </c>
      <c r="X223" s="136"/>
      <c r="Y223" s="76"/>
      <c r="Z223" s="50">
        <f t="shared" si="49"/>
        <v>157.91035460010045</v>
      </c>
      <c r="AA223" s="77"/>
      <c r="AB223" s="50">
        <f t="shared" si="50"/>
        <v>502.64427000000001</v>
      </c>
      <c r="AC223" s="50">
        <v>545.70000000000005</v>
      </c>
      <c r="AD223" s="56">
        <f>AB223/AB200*100</f>
        <v>91.356646673936751</v>
      </c>
      <c r="AE223" s="56">
        <f>AC223/AC200*100</f>
        <v>99.182115594329332</v>
      </c>
      <c r="AF223" s="64"/>
      <c r="AG223" s="45">
        <v>5.2</v>
      </c>
      <c r="AH223" s="50">
        <v>190.6</v>
      </c>
      <c r="AI223" s="49">
        <v>0.10400000000000001</v>
      </c>
      <c r="AJ223" s="47">
        <f t="shared" si="51"/>
        <v>606.69864306630507</v>
      </c>
      <c r="AK223" s="50">
        <v>652.73</v>
      </c>
      <c r="AL223" s="96">
        <f>AJ223/AJ200*100</f>
        <v>91.078511014478906</v>
      </c>
      <c r="AM223" s="96">
        <f>AK223/AK200*100</f>
        <v>97.989851678376269</v>
      </c>
      <c r="AN223" s="52"/>
      <c r="AO223" s="137" t="s">
        <v>589</v>
      </c>
      <c r="AT223" s="4"/>
    </row>
    <row r="224" spans="1:46" s="1" customFormat="1" x14ac:dyDescent="0.25">
      <c r="A224" s="30">
        <v>223</v>
      </c>
      <c r="B224" s="110" t="s">
        <v>565</v>
      </c>
      <c r="C224" s="30"/>
      <c r="D224" s="48" t="s">
        <v>135</v>
      </c>
      <c r="E224" s="48" t="s">
        <v>148</v>
      </c>
      <c r="F224" s="48" t="s">
        <v>139</v>
      </c>
      <c r="G224" s="48" t="s">
        <v>6</v>
      </c>
      <c r="H224" s="48" t="s">
        <v>38</v>
      </c>
      <c r="I224" s="48" t="s">
        <v>206</v>
      </c>
      <c r="J224" s="48">
        <v>20</v>
      </c>
      <c r="K224" s="48">
        <v>200</v>
      </c>
      <c r="L224" s="108"/>
      <c r="M224" s="105" t="s">
        <v>140</v>
      </c>
      <c r="N224" s="105" t="s">
        <v>503</v>
      </c>
      <c r="O224" s="105" t="s">
        <v>150</v>
      </c>
      <c r="P224" s="81">
        <v>10</v>
      </c>
      <c r="Q224" s="111"/>
      <c r="R224" s="116"/>
      <c r="S224" s="133">
        <v>7.96</v>
      </c>
      <c r="T224" s="134">
        <v>460</v>
      </c>
      <c r="U224" s="93">
        <f t="shared" si="52"/>
        <v>0.39800000000000002</v>
      </c>
      <c r="V224" s="139">
        <v>50</v>
      </c>
      <c r="W224" s="135">
        <f t="shared" si="53"/>
        <v>289.15218783640455</v>
      </c>
      <c r="X224" s="136"/>
      <c r="Y224" s="76"/>
      <c r="Z224" s="50">
        <f t="shared" si="49"/>
        <v>154.5547359204366</v>
      </c>
      <c r="AA224" s="77"/>
      <c r="AB224" s="50">
        <f t="shared" si="50"/>
        <v>491.96300400000001</v>
      </c>
      <c r="AC224" s="50">
        <v>534.51</v>
      </c>
      <c r="AD224" s="56">
        <f>AB224/AB200*100</f>
        <v>89.415304252998908</v>
      </c>
      <c r="AE224" s="56">
        <f>AC224/AC200*100</f>
        <v>97.148309705561616</v>
      </c>
      <c r="AF224" s="64"/>
      <c r="AG224" s="45">
        <v>4.5999999999999996</v>
      </c>
      <c r="AH224" s="50">
        <v>184.71</v>
      </c>
      <c r="AI224" s="49">
        <v>9.1999999999999998E-2</v>
      </c>
      <c r="AJ224" s="47">
        <f t="shared" si="51"/>
        <v>587.95019077007976</v>
      </c>
      <c r="AK224" s="50">
        <v>643.59</v>
      </c>
      <c r="AL224" s="96">
        <f>AJ224/AJ200*100</f>
        <v>88.263965212405012</v>
      </c>
      <c r="AM224" s="96">
        <f>AK224/AK200*100</f>
        <v>96.617726535759331</v>
      </c>
      <c r="AN224" s="52"/>
      <c r="AO224" s="137" t="s">
        <v>589</v>
      </c>
      <c r="AT224" s="4"/>
    </row>
    <row r="225" spans="1:46" s="1" customFormat="1" x14ac:dyDescent="0.25">
      <c r="A225" s="30">
        <v>224</v>
      </c>
      <c r="B225" s="110" t="s">
        <v>566</v>
      </c>
      <c r="C225" s="30"/>
      <c r="D225" s="48" t="s">
        <v>135</v>
      </c>
      <c r="E225" s="48" t="s">
        <v>148</v>
      </c>
      <c r="F225" s="48" t="s">
        <v>139</v>
      </c>
      <c r="G225" s="48" t="s">
        <v>6</v>
      </c>
      <c r="H225" s="48" t="s">
        <v>38</v>
      </c>
      <c r="I225" s="48" t="s">
        <v>206</v>
      </c>
      <c r="J225" s="48">
        <v>20</v>
      </c>
      <c r="K225" s="48">
        <v>200</v>
      </c>
      <c r="L225" s="108"/>
      <c r="M225" s="105" t="s">
        <v>140</v>
      </c>
      <c r="N225" s="105" t="s">
        <v>503</v>
      </c>
      <c r="O225" s="105" t="s">
        <v>150</v>
      </c>
      <c r="P225" s="81">
        <v>10</v>
      </c>
      <c r="Q225" s="111"/>
      <c r="R225" s="116"/>
      <c r="S225" s="133">
        <v>8.2799999999999994</v>
      </c>
      <c r="T225" s="134">
        <v>460</v>
      </c>
      <c r="U225" s="93">
        <f t="shared" si="52"/>
        <v>0.41399999999999998</v>
      </c>
      <c r="V225" s="139">
        <v>50</v>
      </c>
      <c r="W225" s="135">
        <f t="shared" si="53"/>
        <v>288.14687818725588</v>
      </c>
      <c r="X225" s="136"/>
      <c r="Y225" s="76"/>
      <c r="Z225" s="50">
        <f t="shared" ref="Z225:Z247" si="55">AC225*W225*10^-3</f>
        <v>156.80953110950466</v>
      </c>
      <c r="AA225" s="77"/>
      <c r="AB225" s="50">
        <f t="shared" ref="AB225:AB247" si="56">Z225/((J225^2*PI()/4)*10^-3)</f>
        <v>499.14024000000012</v>
      </c>
      <c r="AC225" s="50">
        <v>544.20000000000005</v>
      </c>
      <c r="AD225" s="56">
        <f>AB225/AB200*100</f>
        <v>90.719781897491842</v>
      </c>
      <c r="AE225" s="56">
        <f>AC225/AC200*100</f>
        <v>98.909487459105776</v>
      </c>
      <c r="AF225" s="64"/>
      <c r="AG225" s="45">
        <v>6</v>
      </c>
      <c r="AH225" s="50">
        <v>195.13</v>
      </c>
      <c r="AI225" s="49">
        <v>0.12</v>
      </c>
      <c r="AJ225" s="47">
        <f t="shared" ref="AJ225:AJ247" si="57">AH225/((J225^2*PI()/4)*10^-3)</f>
        <v>621.11808091043076</v>
      </c>
      <c r="AK225" s="50">
        <v>651.58000000000004</v>
      </c>
      <c r="AL225" s="96">
        <f>AJ225/AJ200*100</f>
        <v>93.243178668705497</v>
      </c>
      <c r="AM225" s="96">
        <f>AK225/AK200*100</f>
        <v>97.817210112292088</v>
      </c>
      <c r="AN225" s="52"/>
      <c r="AO225" s="137" t="s">
        <v>589</v>
      </c>
      <c r="AT225" s="4"/>
    </row>
    <row r="226" spans="1:46" s="1" customFormat="1" x14ac:dyDescent="0.25">
      <c r="A226" s="30">
        <v>225</v>
      </c>
      <c r="B226" s="110" t="s">
        <v>567</v>
      </c>
      <c r="C226" s="30"/>
      <c r="D226" s="48" t="s">
        <v>135</v>
      </c>
      <c r="E226" s="48" t="s">
        <v>148</v>
      </c>
      <c r="F226" s="48" t="s">
        <v>139</v>
      </c>
      <c r="G226" s="48" t="s">
        <v>6</v>
      </c>
      <c r="H226" s="48" t="s">
        <v>38</v>
      </c>
      <c r="I226" s="48" t="s">
        <v>206</v>
      </c>
      <c r="J226" s="48">
        <v>20</v>
      </c>
      <c r="K226" s="48">
        <v>200</v>
      </c>
      <c r="L226" s="108"/>
      <c r="M226" s="105" t="s">
        <v>140</v>
      </c>
      <c r="N226" s="105" t="s">
        <v>503</v>
      </c>
      <c r="O226" s="105" t="s">
        <v>150</v>
      </c>
      <c r="P226" s="81">
        <v>10</v>
      </c>
      <c r="Q226" s="111"/>
      <c r="R226" s="116"/>
      <c r="S226" s="133">
        <v>8.49</v>
      </c>
      <c r="T226" s="134">
        <v>460</v>
      </c>
      <c r="U226" s="93">
        <f t="shared" si="52"/>
        <v>0.42449999999999999</v>
      </c>
      <c r="V226" s="139">
        <v>50</v>
      </c>
      <c r="W226" s="135">
        <f t="shared" si="53"/>
        <v>287.487143730002</v>
      </c>
      <c r="X226" s="136"/>
      <c r="Y226" s="76"/>
      <c r="Z226" s="50">
        <f t="shared" si="55"/>
        <v>132.13196612974625</v>
      </c>
      <c r="AA226" s="77"/>
      <c r="AB226" s="50">
        <f t="shared" si="56"/>
        <v>420.58911100000012</v>
      </c>
      <c r="AC226" s="50">
        <v>459.61</v>
      </c>
      <c r="AD226" s="56">
        <f>AB226/AB200*100</f>
        <v>76.442950018175225</v>
      </c>
      <c r="AE226" s="56">
        <f>AC226/AC200*100</f>
        <v>83.535078153398757</v>
      </c>
      <c r="AF226" s="64"/>
      <c r="AG226" s="45">
        <v>4.2</v>
      </c>
      <c r="AH226" s="50">
        <v>172.87</v>
      </c>
      <c r="AI226" s="49">
        <v>8.4000000000000005E-2</v>
      </c>
      <c r="AJ226" s="47">
        <f t="shared" si="57"/>
        <v>550.26230024591894</v>
      </c>
      <c r="AK226" s="50">
        <v>596.1</v>
      </c>
      <c r="AL226" s="96">
        <f>AJ226/AJ200*100</f>
        <v>82.606202513499298</v>
      </c>
      <c r="AM226" s="96">
        <f>AK226/AK200*100</f>
        <v>89.488380471987028</v>
      </c>
      <c r="AN226" s="52"/>
      <c r="AO226" s="137" t="s">
        <v>589</v>
      </c>
      <c r="AT226" s="4"/>
    </row>
    <row r="227" spans="1:46" s="1" customFormat="1" x14ac:dyDescent="0.25">
      <c r="A227" s="30">
        <v>226</v>
      </c>
      <c r="B227" s="110" t="s">
        <v>568</v>
      </c>
      <c r="C227" s="30"/>
      <c r="D227" s="48" t="s">
        <v>135</v>
      </c>
      <c r="E227" s="48" t="s">
        <v>148</v>
      </c>
      <c r="F227" s="48" t="s">
        <v>139</v>
      </c>
      <c r="G227" s="48" t="s">
        <v>6</v>
      </c>
      <c r="H227" s="48" t="s">
        <v>38</v>
      </c>
      <c r="I227" s="48" t="s">
        <v>206</v>
      </c>
      <c r="J227" s="48">
        <v>20</v>
      </c>
      <c r="K227" s="48">
        <v>200</v>
      </c>
      <c r="L227" s="108"/>
      <c r="M227" s="105" t="s">
        <v>140</v>
      </c>
      <c r="N227" s="105" t="s">
        <v>503</v>
      </c>
      <c r="O227" s="105" t="s">
        <v>150</v>
      </c>
      <c r="P227" s="81">
        <v>10</v>
      </c>
      <c r="Q227" s="111"/>
      <c r="R227" s="116"/>
      <c r="S227" s="133">
        <v>8.6</v>
      </c>
      <c r="T227" s="134">
        <v>460</v>
      </c>
      <c r="U227" s="93">
        <f t="shared" si="52"/>
        <v>0.42999999999999994</v>
      </c>
      <c r="V227" s="139">
        <v>50</v>
      </c>
      <c r="W227" s="135">
        <f t="shared" si="53"/>
        <v>287.14156853810709</v>
      </c>
      <c r="X227" s="136"/>
      <c r="Y227" s="76"/>
      <c r="Z227" s="50">
        <f t="shared" si="55"/>
        <v>144.4695373785778</v>
      </c>
      <c r="AA227" s="77"/>
      <c r="AB227" s="50">
        <f t="shared" si="56"/>
        <v>459.86081999999993</v>
      </c>
      <c r="AC227" s="50">
        <v>503.13</v>
      </c>
      <c r="AD227" s="56">
        <f>AB227/AB200*100</f>
        <v>83.580665212649933</v>
      </c>
      <c r="AE227" s="56">
        <f>AC227/AC200*100</f>
        <v>91.444929116684833</v>
      </c>
      <c r="AF227" s="64"/>
      <c r="AG227" s="45">
        <v>4.1500000000000004</v>
      </c>
      <c r="AH227" s="50">
        <v>171.1</v>
      </c>
      <c r="AI227" s="49">
        <v>8.3000000000000004E-2</v>
      </c>
      <c r="AJ227" s="47">
        <f t="shared" si="57"/>
        <v>544.62821526046582</v>
      </c>
      <c r="AK227" s="50">
        <v>610.57000000000005</v>
      </c>
      <c r="AL227" s="96">
        <f>AJ227/AJ200*100</f>
        <v>81.760405218139226</v>
      </c>
      <c r="AM227" s="96">
        <f>AK227/AK200*100</f>
        <v>91.66066174262896</v>
      </c>
      <c r="AN227" s="52"/>
      <c r="AO227" s="137" t="s">
        <v>589</v>
      </c>
      <c r="AT227" s="4"/>
    </row>
    <row r="228" spans="1:46" s="1" customFormat="1" x14ac:dyDescent="0.25">
      <c r="A228" s="30">
        <v>227</v>
      </c>
      <c r="B228" s="110" t="s">
        <v>569</v>
      </c>
      <c r="C228" s="30"/>
      <c r="D228" s="48" t="s">
        <v>135</v>
      </c>
      <c r="E228" s="48" t="s">
        <v>148</v>
      </c>
      <c r="F228" s="48" t="s">
        <v>139</v>
      </c>
      <c r="G228" s="48" t="s">
        <v>6</v>
      </c>
      <c r="H228" s="48" t="s">
        <v>38</v>
      </c>
      <c r="I228" s="48" t="s">
        <v>206</v>
      </c>
      <c r="J228" s="48">
        <v>20</v>
      </c>
      <c r="K228" s="48">
        <v>200</v>
      </c>
      <c r="L228" s="108"/>
      <c r="M228" s="105" t="s">
        <v>140</v>
      </c>
      <c r="N228" s="105" t="s">
        <v>503</v>
      </c>
      <c r="O228" s="105" t="s">
        <v>150</v>
      </c>
      <c r="P228" s="81">
        <v>10</v>
      </c>
      <c r="Q228" s="111"/>
      <c r="R228" s="116"/>
      <c r="S228" s="133">
        <v>8.9</v>
      </c>
      <c r="T228" s="134">
        <v>460</v>
      </c>
      <c r="U228" s="93">
        <f t="shared" si="52"/>
        <v>0.44500000000000006</v>
      </c>
      <c r="V228" s="139">
        <v>50</v>
      </c>
      <c r="W228" s="135">
        <f t="shared" si="53"/>
        <v>286.19909074203014</v>
      </c>
      <c r="X228" s="136"/>
      <c r="Y228" s="76"/>
      <c r="Z228" s="50">
        <f t="shared" si="55"/>
        <v>169.53289339194899</v>
      </c>
      <c r="AA228" s="77"/>
      <c r="AB228" s="50">
        <f t="shared" si="56"/>
        <v>539.63995999999997</v>
      </c>
      <c r="AC228" s="50">
        <v>592.36</v>
      </c>
      <c r="AD228" s="56">
        <f>AB228/AB200*100</f>
        <v>98.080690657942554</v>
      </c>
      <c r="AE228" s="56">
        <f>AC228/AC200*100</f>
        <v>107.66266812068339</v>
      </c>
      <c r="AF228" s="64"/>
      <c r="AG228" s="45">
        <v>3.55</v>
      </c>
      <c r="AH228" s="50">
        <f>AK228*W228*10^-3</f>
        <v>188.83988405340634</v>
      </c>
      <c r="AI228" s="49">
        <v>7.0999999999999994E-2</v>
      </c>
      <c r="AJ228" s="47">
        <f t="shared" si="57"/>
        <v>601.09601999999995</v>
      </c>
      <c r="AK228" s="50">
        <v>659.82</v>
      </c>
      <c r="AL228" s="96">
        <f>AJ228/AJ200*100</f>
        <v>90.237436829648914</v>
      </c>
      <c r="AM228" s="96">
        <f>AK228/AK200*100</f>
        <v>99.054224464060539</v>
      </c>
      <c r="AN228" s="52"/>
      <c r="AO228" s="137" t="s">
        <v>589</v>
      </c>
      <c r="AT228" s="4"/>
    </row>
    <row r="229" spans="1:46" s="1" customFormat="1" x14ac:dyDescent="0.25">
      <c r="A229" s="30">
        <v>228</v>
      </c>
      <c r="B229" s="110" t="s">
        <v>570</v>
      </c>
      <c r="C229" s="30"/>
      <c r="D229" s="48" t="s">
        <v>135</v>
      </c>
      <c r="E229" s="48" t="s">
        <v>148</v>
      </c>
      <c r="F229" s="48" t="s">
        <v>139</v>
      </c>
      <c r="G229" s="48" t="s">
        <v>6</v>
      </c>
      <c r="H229" s="48" t="s">
        <v>38</v>
      </c>
      <c r="I229" s="48" t="s">
        <v>206</v>
      </c>
      <c r="J229" s="48">
        <v>20</v>
      </c>
      <c r="K229" s="48">
        <v>200</v>
      </c>
      <c r="L229" s="108"/>
      <c r="M229" s="105" t="s">
        <v>140</v>
      </c>
      <c r="N229" s="105" t="s">
        <v>503</v>
      </c>
      <c r="O229" s="105" t="s">
        <v>150</v>
      </c>
      <c r="P229" s="81">
        <v>10</v>
      </c>
      <c r="Q229" s="111"/>
      <c r="R229" s="116"/>
      <c r="S229" s="133">
        <v>9.16</v>
      </c>
      <c r="T229" s="134">
        <v>460</v>
      </c>
      <c r="U229" s="93">
        <f t="shared" si="52"/>
        <v>0.45800000000000002</v>
      </c>
      <c r="V229" s="139">
        <v>50</v>
      </c>
      <c r="W229" s="135">
        <f t="shared" si="53"/>
        <v>285.38227665209683</v>
      </c>
      <c r="X229" s="136"/>
      <c r="Y229" s="76"/>
      <c r="Z229" s="50">
        <f t="shared" si="55"/>
        <v>152.02884641810505</v>
      </c>
      <c r="AA229" s="77"/>
      <c r="AB229" s="50">
        <f t="shared" si="56"/>
        <v>483.9228480000001</v>
      </c>
      <c r="AC229" s="50">
        <v>532.72</v>
      </c>
      <c r="AD229" s="56">
        <f>AB229/AB200*100</f>
        <v>87.953989094874601</v>
      </c>
      <c r="AE229" s="56">
        <f>AC229/AC200*100</f>
        <v>96.822973464194845</v>
      </c>
      <c r="AF229" s="64"/>
      <c r="AG229" s="45">
        <v>2.5499999999999998</v>
      </c>
      <c r="AH229" s="50">
        <v>175.84</v>
      </c>
      <c r="AI229" s="49">
        <v>5.0999999999999997E-2</v>
      </c>
      <c r="AJ229" s="47">
        <f t="shared" si="57"/>
        <v>559.71610386557757</v>
      </c>
      <c r="AK229" s="50">
        <v>610.54</v>
      </c>
      <c r="AL229" s="96">
        <f>AJ229/AJ200*100</f>
        <v>84.025421704018726</v>
      </c>
      <c r="AM229" s="96">
        <f>AK229/AK200*100</f>
        <v>91.656158049600663</v>
      </c>
      <c r="AN229" s="52"/>
      <c r="AO229" s="137" t="s">
        <v>589</v>
      </c>
      <c r="AT229" s="4"/>
    </row>
    <row r="230" spans="1:46" s="1" customFormat="1" x14ac:dyDescent="0.25">
      <c r="A230" s="30">
        <v>229</v>
      </c>
      <c r="B230" s="110" t="s">
        <v>571</v>
      </c>
      <c r="C230" s="30"/>
      <c r="D230" s="48" t="s">
        <v>135</v>
      </c>
      <c r="E230" s="48" t="s">
        <v>148</v>
      </c>
      <c r="F230" s="48" t="s">
        <v>139</v>
      </c>
      <c r="G230" s="48" t="s">
        <v>6</v>
      </c>
      <c r="H230" s="48" t="s">
        <v>38</v>
      </c>
      <c r="I230" s="48" t="s">
        <v>206</v>
      </c>
      <c r="J230" s="48">
        <v>20</v>
      </c>
      <c r="K230" s="48">
        <v>200</v>
      </c>
      <c r="L230" s="108"/>
      <c r="M230" s="105" t="s">
        <v>140</v>
      </c>
      <c r="N230" s="105" t="s">
        <v>503</v>
      </c>
      <c r="O230" s="105" t="s">
        <v>150</v>
      </c>
      <c r="P230" s="81">
        <v>10</v>
      </c>
      <c r="Q230" s="111"/>
      <c r="R230" s="116"/>
      <c r="S230" s="133">
        <v>9.4600000000000009</v>
      </c>
      <c r="T230" s="134">
        <v>460</v>
      </c>
      <c r="U230" s="93">
        <f t="shared" si="52"/>
        <v>0.47300000000000003</v>
      </c>
      <c r="V230" s="139">
        <v>50</v>
      </c>
      <c r="W230" s="135">
        <f t="shared" si="53"/>
        <v>284.43979885601993</v>
      </c>
      <c r="X230" s="136"/>
      <c r="Y230" s="76"/>
      <c r="Z230" s="50">
        <f t="shared" si="55"/>
        <v>143.78716271970663</v>
      </c>
      <c r="AA230" s="77"/>
      <c r="AB230" s="50">
        <f t="shared" si="56"/>
        <v>457.68875400000007</v>
      </c>
      <c r="AC230" s="50">
        <v>505.51</v>
      </c>
      <c r="AD230" s="56">
        <f>AB230/AB200*100</f>
        <v>83.185887677208285</v>
      </c>
      <c r="AE230" s="56">
        <f>AC230/AC200*100</f>
        <v>91.877499091239542</v>
      </c>
      <c r="AF230" s="64"/>
      <c r="AG230" s="45">
        <v>4.1500000000000004</v>
      </c>
      <c r="AH230" s="50">
        <v>175.72</v>
      </c>
      <c r="AI230" s="49">
        <v>8.3000000000000004E-2</v>
      </c>
      <c r="AJ230" s="47">
        <f t="shared" si="57"/>
        <v>559.33413200215693</v>
      </c>
      <c r="AK230" s="50">
        <v>620.92999999999995</v>
      </c>
      <c r="AL230" s="96">
        <f>AJ230/AJ200*100</f>
        <v>83.968079514502776</v>
      </c>
      <c r="AM230" s="96">
        <f>AK230/AK200*100</f>
        <v>93.215937068396087</v>
      </c>
      <c r="AN230" s="52"/>
      <c r="AO230" s="137" t="s">
        <v>589</v>
      </c>
      <c r="AT230" s="4"/>
    </row>
    <row r="231" spans="1:46" s="1" customFormat="1" x14ac:dyDescent="0.25">
      <c r="A231" s="30">
        <v>230</v>
      </c>
      <c r="B231" s="110" t="s">
        <v>572</v>
      </c>
      <c r="C231" s="30"/>
      <c r="D231" s="48" t="s">
        <v>135</v>
      </c>
      <c r="E231" s="48" t="s">
        <v>148</v>
      </c>
      <c r="F231" s="48" t="s">
        <v>139</v>
      </c>
      <c r="G231" s="48" t="s">
        <v>6</v>
      </c>
      <c r="H231" s="48" t="s">
        <v>38</v>
      </c>
      <c r="I231" s="48" t="s">
        <v>206</v>
      </c>
      <c r="J231" s="48">
        <v>20</v>
      </c>
      <c r="K231" s="48">
        <v>200</v>
      </c>
      <c r="L231" s="108"/>
      <c r="M231" s="105" t="s">
        <v>140</v>
      </c>
      <c r="N231" s="105" t="s">
        <v>503</v>
      </c>
      <c r="O231" s="105" t="s">
        <v>150</v>
      </c>
      <c r="P231" s="81">
        <v>10</v>
      </c>
      <c r="Q231" s="111"/>
      <c r="R231" s="116"/>
      <c r="S231" s="133">
        <v>10.25</v>
      </c>
      <c r="T231" s="134">
        <v>460</v>
      </c>
      <c r="U231" s="93">
        <f t="shared" si="52"/>
        <v>0.51249999999999996</v>
      </c>
      <c r="V231" s="139">
        <v>50</v>
      </c>
      <c r="W231" s="135">
        <f t="shared" si="53"/>
        <v>281.95794065968391</v>
      </c>
      <c r="X231" s="136"/>
      <c r="Y231" s="76"/>
      <c r="Z231" s="50">
        <f t="shared" si="55"/>
        <v>136.78061659341927</v>
      </c>
      <c r="AA231" s="77"/>
      <c r="AB231" s="50">
        <f t="shared" si="56"/>
        <v>435.38622499999997</v>
      </c>
      <c r="AC231" s="50">
        <v>485.11</v>
      </c>
      <c r="AD231" s="56">
        <f>AB231/AB200*100</f>
        <v>79.132356415848776</v>
      </c>
      <c r="AE231" s="56">
        <f>AC231/AC200*100</f>
        <v>88.169756452199195</v>
      </c>
      <c r="AF231" s="64"/>
      <c r="AG231" s="45">
        <v>4.05</v>
      </c>
      <c r="AH231" s="50">
        <v>172.24</v>
      </c>
      <c r="AI231" s="49">
        <v>8.1000000000000003E-2</v>
      </c>
      <c r="AJ231" s="47">
        <f t="shared" si="57"/>
        <v>548.25694796296114</v>
      </c>
      <c r="AK231" s="50">
        <v>612.96</v>
      </c>
      <c r="AL231" s="96">
        <f>AJ231/AJ200*100</f>
        <v>82.305156018540643</v>
      </c>
      <c r="AM231" s="96">
        <f>AK231/AK200*100</f>
        <v>92.019455953882186</v>
      </c>
      <c r="AN231" s="52"/>
      <c r="AO231" s="137" t="s">
        <v>589</v>
      </c>
      <c r="AT231" s="4"/>
    </row>
    <row r="232" spans="1:46" s="1" customFormat="1" x14ac:dyDescent="0.25">
      <c r="A232" s="30">
        <v>231</v>
      </c>
      <c r="B232" s="110" t="s">
        <v>573</v>
      </c>
      <c r="C232" s="110"/>
      <c r="D232" s="48" t="s">
        <v>135</v>
      </c>
      <c r="E232" s="48" t="s">
        <v>148</v>
      </c>
      <c r="F232" s="48" t="s">
        <v>139</v>
      </c>
      <c r="G232" s="48" t="s">
        <v>6</v>
      </c>
      <c r="H232" s="48" t="s">
        <v>38</v>
      </c>
      <c r="I232" s="48" t="s">
        <v>206</v>
      </c>
      <c r="J232" s="48">
        <v>20</v>
      </c>
      <c r="K232" s="48">
        <v>200</v>
      </c>
      <c r="L232" s="108"/>
      <c r="M232" s="105" t="s">
        <v>140</v>
      </c>
      <c r="N232" s="105" t="s">
        <v>503</v>
      </c>
      <c r="O232" s="105" t="s">
        <v>150</v>
      </c>
      <c r="P232" s="81">
        <v>10</v>
      </c>
      <c r="Q232" s="111"/>
      <c r="R232" s="116"/>
      <c r="S232" s="133">
        <v>10.51</v>
      </c>
      <c r="T232" s="134">
        <v>460</v>
      </c>
      <c r="U232" s="93">
        <f t="shared" si="52"/>
        <v>0.52549999999999997</v>
      </c>
      <c r="V232" s="139">
        <v>50</v>
      </c>
      <c r="W232" s="135">
        <f t="shared" si="53"/>
        <v>281.14112656975055</v>
      </c>
      <c r="X232" s="136"/>
      <c r="Y232" s="76"/>
      <c r="Z232" s="50">
        <f t="shared" si="55"/>
        <v>145.88413057704355</v>
      </c>
      <c r="AA232" s="77"/>
      <c r="AB232" s="50">
        <f t="shared" si="56"/>
        <v>464.36360999999988</v>
      </c>
      <c r="AC232" s="50">
        <v>518.9</v>
      </c>
      <c r="AD232" s="56">
        <f>AB232/AB200*100</f>
        <v>84.399056706652104</v>
      </c>
      <c r="AE232" s="56">
        <f>AC232/AC200*100</f>
        <v>94.311159578335136</v>
      </c>
      <c r="AF232" s="64"/>
      <c r="AG232" s="45">
        <v>4</v>
      </c>
      <c r="AH232" s="50">
        <v>178.43</v>
      </c>
      <c r="AI232" s="49">
        <v>0.08</v>
      </c>
      <c r="AJ232" s="47">
        <f t="shared" si="57"/>
        <v>567.96032991773779</v>
      </c>
      <c r="AK232" s="50">
        <v>639.54</v>
      </c>
      <c r="AL232" s="96">
        <f>AJ232/AJ200*100</f>
        <v>85.263057294404362</v>
      </c>
      <c r="AM232" s="96">
        <f>AK232/AK200*100</f>
        <v>96.009727976941079</v>
      </c>
      <c r="AN232" s="52"/>
      <c r="AO232" s="137" t="s">
        <v>589</v>
      </c>
      <c r="AT232" s="4"/>
    </row>
    <row r="233" spans="1:46" s="1" customFormat="1" x14ac:dyDescent="0.25">
      <c r="A233" s="30">
        <v>232</v>
      </c>
      <c r="B233" s="110" t="s">
        <v>574</v>
      </c>
      <c r="C233" s="30"/>
      <c r="D233" s="48" t="s">
        <v>135</v>
      </c>
      <c r="E233" s="48" t="s">
        <v>148</v>
      </c>
      <c r="F233" s="48" t="s">
        <v>139</v>
      </c>
      <c r="G233" s="48" t="s">
        <v>6</v>
      </c>
      <c r="H233" s="48" t="s">
        <v>38</v>
      </c>
      <c r="I233" s="48" t="s">
        <v>206</v>
      </c>
      <c r="J233" s="48">
        <v>20</v>
      </c>
      <c r="K233" s="48">
        <v>200</v>
      </c>
      <c r="L233" s="108"/>
      <c r="M233" s="105" t="s">
        <v>140</v>
      </c>
      <c r="N233" s="105" t="s">
        <v>503</v>
      </c>
      <c r="O233" s="105" t="s">
        <v>150</v>
      </c>
      <c r="P233" s="81">
        <v>10</v>
      </c>
      <c r="Q233" s="111"/>
      <c r="R233" s="116"/>
      <c r="S233" s="133">
        <v>11.16</v>
      </c>
      <c r="T233" s="134">
        <v>460</v>
      </c>
      <c r="U233" s="93">
        <f t="shared" si="52"/>
        <v>0.55800000000000005</v>
      </c>
      <c r="V233" s="139">
        <v>50</v>
      </c>
      <c r="W233" s="135">
        <f t="shared" si="53"/>
        <v>279.09909134491721</v>
      </c>
      <c r="X233" s="136"/>
      <c r="Y233" s="76"/>
      <c r="Z233" s="50">
        <f t="shared" si="55"/>
        <v>143.04107530518351</v>
      </c>
      <c r="AA233" s="77"/>
      <c r="AB233" s="50">
        <f t="shared" si="56"/>
        <v>455.31388399999997</v>
      </c>
      <c r="AC233" s="50">
        <v>512.51</v>
      </c>
      <c r="AD233" s="56">
        <f>AB233/AB200*100</f>
        <v>82.754250090876042</v>
      </c>
      <c r="AE233" s="56">
        <f>AC233/AC200*100</f>
        <v>93.149763722282799</v>
      </c>
      <c r="AF233" s="64"/>
      <c r="AG233" s="45">
        <v>3.35</v>
      </c>
      <c r="AH233" s="50">
        <v>171.94</v>
      </c>
      <c r="AI233" s="49">
        <v>6.7000000000000004E-2</v>
      </c>
      <c r="AJ233" s="47">
        <f t="shared" si="57"/>
        <v>547.30201830440967</v>
      </c>
      <c r="AK233" s="50">
        <v>601.17999999999995</v>
      </c>
      <c r="AL233" s="96">
        <f>AJ233/AJ200*100</f>
        <v>82.16180054475079</v>
      </c>
      <c r="AM233" s="96">
        <f>AK233/AK200*100</f>
        <v>90.251005824776314</v>
      </c>
      <c r="AN233" s="52"/>
      <c r="AO233" s="137" t="s">
        <v>589</v>
      </c>
      <c r="AT233" s="4"/>
    </row>
    <row r="234" spans="1:46" s="1" customFormat="1" x14ac:dyDescent="0.25">
      <c r="A234" s="30">
        <v>233</v>
      </c>
      <c r="B234" s="110" t="s">
        <v>575</v>
      </c>
      <c r="C234" s="30"/>
      <c r="D234" s="48" t="s">
        <v>135</v>
      </c>
      <c r="E234" s="48" t="s">
        <v>148</v>
      </c>
      <c r="F234" s="48" t="s">
        <v>139</v>
      </c>
      <c r="G234" s="48" t="s">
        <v>6</v>
      </c>
      <c r="H234" s="48" t="s">
        <v>38</v>
      </c>
      <c r="I234" s="48" t="s">
        <v>206</v>
      </c>
      <c r="J234" s="48">
        <v>20</v>
      </c>
      <c r="K234" s="48">
        <v>200</v>
      </c>
      <c r="L234" s="108"/>
      <c r="M234" s="105" t="s">
        <v>140</v>
      </c>
      <c r="N234" s="105" t="s">
        <v>503</v>
      </c>
      <c r="O234" s="105" t="s">
        <v>150</v>
      </c>
      <c r="P234" s="81">
        <v>10</v>
      </c>
      <c r="Q234" s="111"/>
      <c r="R234" s="116"/>
      <c r="S234" s="133">
        <v>11.19</v>
      </c>
      <c r="T234" s="134">
        <v>460</v>
      </c>
      <c r="U234" s="93">
        <f t="shared" si="52"/>
        <v>0.5595</v>
      </c>
      <c r="V234" s="139">
        <v>50</v>
      </c>
      <c r="W234" s="135">
        <f t="shared" si="53"/>
        <v>279.0048435653095</v>
      </c>
      <c r="X234" s="136"/>
      <c r="Y234" s="76"/>
      <c r="Z234" s="50">
        <f t="shared" si="55"/>
        <v>138.77979923782061</v>
      </c>
      <c r="AA234" s="77"/>
      <c r="AB234" s="50">
        <f t="shared" si="56"/>
        <v>441.749821</v>
      </c>
      <c r="AC234" s="50">
        <v>497.41</v>
      </c>
      <c r="AD234" s="56">
        <f>AB234/AB200*100</f>
        <v>80.288953289712822</v>
      </c>
      <c r="AE234" s="56">
        <f>AC234/AC200*100</f>
        <v>90.40530716103234</v>
      </c>
      <c r="AF234" s="64"/>
      <c r="AG234" s="45">
        <v>4.1500000000000004</v>
      </c>
      <c r="AH234" s="50">
        <v>171.06</v>
      </c>
      <c r="AI234" s="49">
        <v>8.3000000000000004E-2</v>
      </c>
      <c r="AJ234" s="47">
        <f t="shared" si="57"/>
        <v>544.50089130599235</v>
      </c>
      <c r="AK234" s="50">
        <v>613.11</v>
      </c>
      <c r="AL234" s="96">
        <f>AJ234/AJ200*100</f>
        <v>81.741291154967271</v>
      </c>
      <c r="AM234" s="96">
        <f>AK234/AK200*100</f>
        <v>92.041974419023603</v>
      </c>
      <c r="AN234" s="52"/>
      <c r="AO234" s="137" t="s">
        <v>589</v>
      </c>
      <c r="AT234" s="4"/>
    </row>
    <row r="235" spans="1:46" s="1" customFormat="1" x14ac:dyDescent="0.25">
      <c r="A235" s="30">
        <v>234</v>
      </c>
      <c r="B235" s="110" t="s">
        <v>576</v>
      </c>
      <c r="C235" s="30"/>
      <c r="D235" s="48" t="s">
        <v>135</v>
      </c>
      <c r="E235" s="48" t="s">
        <v>148</v>
      </c>
      <c r="F235" s="48" t="s">
        <v>139</v>
      </c>
      <c r="G235" s="48" t="s">
        <v>6</v>
      </c>
      <c r="H235" s="48" t="s">
        <v>38</v>
      </c>
      <c r="I235" s="48" t="s">
        <v>206</v>
      </c>
      <c r="J235" s="48">
        <v>20</v>
      </c>
      <c r="K235" s="48">
        <v>200</v>
      </c>
      <c r="L235" s="108"/>
      <c r="M235" s="105" t="s">
        <v>140</v>
      </c>
      <c r="N235" s="105" t="s">
        <v>503</v>
      </c>
      <c r="O235" s="105" t="s">
        <v>150</v>
      </c>
      <c r="P235" s="81">
        <v>10</v>
      </c>
      <c r="Q235" s="111"/>
      <c r="R235" s="116"/>
      <c r="S235" s="133">
        <v>11.52</v>
      </c>
      <c r="T235" s="134">
        <v>460</v>
      </c>
      <c r="U235" s="93">
        <f t="shared" si="52"/>
        <v>0.57599999999999996</v>
      </c>
      <c r="V235" s="139">
        <v>50</v>
      </c>
      <c r="W235" s="135">
        <f t="shared" si="53"/>
        <v>277.96811798962489</v>
      </c>
      <c r="X235" s="136"/>
      <c r="Y235" s="76"/>
      <c r="Z235" s="50">
        <f t="shared" si="55"/>
        <v>150.66149963155661</v>
      </c>
      <c r="AA235" s="77"/>
      <c r="AB235" s="50">
        <f t="shared" si="56"/>
        <v>479.57044800000006</v>
      </c>
      <c r="AC235" s="50">
        <v>542.01</v>
      </c>
      <c r="AD235" s="56">
        <f>AB235/AB200*100</f>
        <v>87.162931297709918</v>
      </c>
      <c r="AE235" s="56">
        <f>AC235/AC200*100</f>
        <v>98.511450381679381</v>
      </c>
      <c r="AF235" s="64"/>
      <c r="AG235" s="45">
        <v>4.75</v>
      </c>
      <c r="AH235" s="50">
        <v>181.59</v>
      </c>
      <c r="AI235" s="49">
        <v>9.5000000000000001E-2</v>
      </c>
      <c r="AJ235" s="47">
        <f t="shared" si="57"/>
        <v>578.01892232114551</v>
      </c>
      <c r="AK235" s="50">
        <v>650.86</v>
      </c>
      <c r="AL235" s="96">
        <f>AJ235/AJ200*100</f>
        <v>86.773068284990671</v>
      </c>
      <c r="AM235" s="96">
        <f>AK235/AK200*100</f>
        <v>97.709121479613287</v>
      </c>
      <c r="AN235" s="52"/>
      <c r="AO235" s="137" t="s">
        <v>589</v>
      </c>
      <c r="AT235" s="4"/>
    </row>
    <row r="236" spans="1:46" s="1" customFormat="1" x14ac:dyDescent="0.25">
      <c r="A236" s="30">
        <v>235</v>
      </c>
      <c r="B236" s="110" t="s">
        <v>577</v>
      </c>
      <c r="C236" s="30"/>
      <c r="D236" s="48" t="s">
        <v>135</v>
      </c>
      <c r="E236" s="48" t="s">
        <v>148</v>
      </c>
      <c r="F236" s="48" t="s">
        <v>139</v>
      </c>
      <c r="G236" s="48" t="s">
        <v>6</v>
      </c>
      <c r="H236" s="48" t="s">
        <v>38</v>
      </c>
      <c r="I236" s="48" t="s">
        <v>206</v>
      </c>
      <c r="J236" s="48">
        <v>20</v>
      </c>
      <c r="K236" s="48">
        <v>200</v>
      </c>
      <c r="L236" s="108"/>
      <c r="M236" s="105" t="s">
        <v>140</v>
      </c>
      <c r="N236" s="105" t="s">
        <v>503</v>
      </c>
      <c r="O236" s="105" t="s">
        <v>150</v>
      </c>
      <c r="P236" s="81">
        <v>10</v>
      </c>
      <c r="Q236" s="111"/>
      <c r="R236" s="116"/>
      <c r="S236" s="133">
        <v>12.05</v>
      </c>
      <c r="T236" s="134">
        <v>460</v>
      </c>
      <c r="U236" s="93">
        <f t="shared" si="52"/>
        <v>0.60250000000000004</v>
      </c>
      <c r="V236" s="139">
        <v>50</v>
      </c>
      <c r="W236" s="135">
        <f t="shared" si="53"/>
        <v>276.30307388322234</v>
      </c>
      <c r="X236" s="136"/>
      <c r="Y236" s="76"/>
      <c r="Z236" s="50">
        <f t="shared" si="55"/>
        <v>134.78063944023586</v>
      </c>
      <c r="AA236" s="77"/>
      <c r="AB236" s="50">
        <f t="shared" si="56"/>
        <v>429.02010000000007</v>
      </c>
      <c r="AC236" s="50">
        <v>487.8</v>
      </c>
      <c r="AD236" s="56">
        <f>AB236/AB200*100</f>
        <v>77.975299890948762</v>
      </c>
      <c r="AE236" s="56">
        <f>AC236/AC200*100</f>
        <v>88.658669574700099</v>
      </c>
      <c r="AF236" s="64"/>
      <c r="AG236" s="45">
        <v>4.75</v>
      </c>
      <c r="AH236" s="50">
        <v>174.25</v>
      </c>
      <c r="AI236" s="49">
        <v>9.5000000000000001E-2</v>
      </c>
      <c r="AJ236" s="47">
        <f t="shared" si="57"/>
        <v>554.65497667525528</v>
      </c>
      <c r="AK236" s="50">
        <v>631.33000000000004</v>
      </c>
      <c r="AL236" s="96">
        <f>AJ236/AJ200*100</f>
        <v>83.265637692932572</v>
      </c>
      <c r="AM236" s="96">
        <f>AK236/AK200*100</f>
        <v>94.77721731820094</v>
      </c>
      <c r="AN236" s="52"/>
      <c r="AO236" s="137" t="s">
        <v>589</v>
      </c>
      <c r="AT236" s="4"/>
    </row>
    <row r="237" spans="1:46" s="1" customFormat="1" x14ac:dyDescent="0.25">
      <c r="A237" s="30">
        <v>236</v>
      </c>
      <c r="B237" s="110" t="s">
        <v>578</v>
      </c>
      <c r="C237" s="30"/>
      <c r="D237" s="48" t="s">
        <v>135</v>
      </c>
      <c r="E237" s="48" t="s">
        <v>148</v>
      </c>
      <c r="F237" s="48" t="s">
        <v>139</v>
      </c>
      <c r="G237" s="48" t="s">
        <v>6</v>
      </c>
      <c r="H237" s="48" t="s">
        <v>38</v>
      </c>
      <c r="I237" s="48" t="s">
        <v>206</v>
      </c>
      <c r="J237" s="48">
        <v>20</v>
      </c>
      <c r="K237" s="48">
        <v>200</v>
      </c>
      <c r="L237" s="108"/>
      <c r="M237" s="105" t="s">
        <v>140</v>
      </c>
      <c r="N237" s="105" t="s">
        <v>503</v>
      </c>
      <c r="O237" s="105" t="s">
        <v>150</v>
      </c>
      <c r="P237" s="81">
        <v>10</v>
      </c>
      <c r="Q237" s="111"/>
      <c r="R237" s="116"/>
      <c r="S237" s="133">
        <v>12.2</v>
      </c>
      <c r="T237" s="134">
        <v>460</v>
      </c>
      <c r="U237" s="93">
        <f t="shared" si="52"/>
        <v>0.61</v>
      </c>
      <c r="V237" s="139">
        <v>50</v>
      </c>
      <c r="W237" s="135">
        <f t="shared" si="53"/>
        <v>275.83183498518389</v>
      </c>
      <c r="X237" s="136"/>
      <c r="Y237" s="76"/>
      <c r="Z237" s="50">
        <f t="shared" si="55"/>
        <v>135.24586532993536</v>
      </c>
      <c r="AA237" s="77"/>
      <c r="AB237" s="50">
        <f t="shared" si="56"/>
        <v>430.50096000000008</v>
      </c>
      <c r="AC237" s="50">
        <v>490.32</v>
      </c>
      <c r="AD237" s="56">
        <f>AB237/AB200*100</f>
        <v>78.244449291166845</v>
      </c>
      <c r="AE237" s="56">
        <f>AC237/AC200*100</f>
        <v>89.116684841875667</v>
      </c>
      <c r="AF237" s="64"/>
      <c r="AG237" s="45">
        <v>4.0999999999999996</v>
      </c>
      <c r="AH237" s="50">
        <v>178.91</v>
      </c>
      <c r="AI237" s="49">
        <v>8.199999999999999E-2</v>
      </c>
      <c r="AJ237" s="47">
        <f t="shared" si="57"/>
        <v>569.48821737141986</v>
      </c>
      <c r="AK237" s="50">
        <v>615.45000000000005</v>
      </c>
      <c r="AL237" s="96">
        <f>AJ237/AJ200*100</f>
        <v>85.49242605246809</v>
      </c>
      <c r="AM237" s="96">
        <f>AK237/AK200*100</f>
        <v>92.393262475229704</v>
      </c>
      <c r="AN237" s="52"/>
      <c r="AO237" s="137" t="s">
        <v>589</v>
      </c>
      <c r="AT237" s="4"/>
    </row>
    <row r="238" spans="1:46" s="1" customFormat="1" x14ac:dyDescent="0.25">
      <c r="A238" s="30">
        <v>237</v>
      </c>
      <c r="B238" s="110" t="s">
        <v>579</v>
      </c>
      <c r="C238" s="110"/>
      <c r="D238" s="48" t="s">
        <v>135</v>
      </c>
      <c r="E238" s="48" t="s">
        <v>148</v>
      </c>
      <c r="F238" s="48" t="s">
        <v>139</v>
      </c>
      <c r="G238" s="48" t="s">
        <v>6</v>
      </c>
      <c r="H238" s="48" t="s">
        <v>38</v>
      </c>
      <c r="I238" s="48" t="s">
        <v>206</v>
      </c>
      <c r="J238" s="48">
        <v>20</v>
      </c>
      <c r="K238" s="48">
        <v>200</v>
      </c>
      <c r="L238" s="108"/>
      <c r="M238" s="105" t="s">
        <v>140</v>
      </c>
      <c r="N238" s="105" t="s">
        <v>503</v>
      </c>
      <c r="O238" s="105" t="s">
        <v>150</v>
      </c>
      <c r="P238" s="81">
        <v>10</v>
      </c>
      <c r="Q238" s="111"/>
      <c r="R238" s="116"/>
      <c r="S238" s="133">
        <v>12.27</v>
      </c>
      <c r="T238" s="134">
        <v>460</v>
      </c>
      <c r="U238" s="93">
        <f t="shared" si="52"/>
        <v>0.61349999999999993</v>
      </c>
      <c r="V238" s="139">
        <v>50</v>
      </c>
      <c r="W238" s="135">
        <f t="shared" si="53"/>
        <v>275.61192349943258</v>
      </c>
      <c r="X238" s="136"/>
      <c r="Y238" s="76"/>
      <c r="Z238" s="50">
        <f t="shared" si="55"/>
        <v>132.90558174989638</v>
      </c>
      <c r="AA238" s="77"/>
      <c r="AB238" s="50">
        <f t="shared" si="56"/>
        <v>423.05160600000005</v>
      </c>
      <c r="AC238" s="50">
        <v>482.22</v>
      </c>
      <c r="AD238" s="56">
        <f>AB238/AB200*100</f>
        <v>76.890513631406762</v>
      </c>
      <c r="AE238" s="56">
        <f>AC238/AC200*100</f>
        <v>87.644492911668479</v>
      </c>
      <c r="AF238" s="64"/>
      <c r="AG238" s="45">
        <v>3.4000000000000004</v>
      </c>
      <c r="AH238" s="50">
        <v>163.46</v>
      </c>
      <c r="AI238" s="49">
        <v>6.8000000000000005E-2</v>
      </c>
      <c r="AJ238" s="47">
        <f t="shared" si="57"/>
        <v>520.30933995602425</v>
      </c>
      <c r="AK238" s="50">
        <v>601</v>
      </c>
      <c r="AL238" s="96">
        <f>AJ238/AJ200*100</f>
        <v>78.109619152291287</v>
      </c>
      <c r="AM238" s="96">
        <f>AK238/AK200*100</f>
        <v>90.223983666606628</v>
      </c>
      <c r="AN238" s="52"/>
      <c r="AO238" s="137" t="s">
        <v>589</v>
      </c>
      <c r="AT238" s="4"/>
    </row>
    <row r="239" spans="1:46" s="1" customFormat="1" x14ac:dyDescent="0.25">
      <c r="A239" s="30">
        <v>238</v>
      </c>
      <c r="B239" s="110" t="s">
        <v>580</v>
      </c>
      <c r="C239" s="30"/>
      <c r="D239" s="48" t="s">
        <v>135</v>
      </c>
      <c r="E239" s="48" t="s">
        <v>148</v>
      </c>
      <c r="F239" s="48" t="s">
        <v>139</v>
      </c>
      <c r="G239" s="48" t="s">
        <v>6</v>
      </c>
      <c r="H239" s="48" t="s">
        <v>38</v>
      </c>
      <c r="I239" s="48" t="s">
        <v>206</v>
      </c>
      <c r="J239" s="48">
        <v>20</v>
      </c>
      <c r="K239" s="48">
        <v>200</v>
      </c>
      <c r="L239" s="108"/>
      <c r="M239" s="105" t="s">
        <v>140</v>
      </c>
      <c r="N239" s="105" t="s">
        <v>503</v>
      </c>
      <c r="O239" s="105" t="s">
        <v>150</v>
      </c>
      <c r="P239" s="81">
        <v>10</v>
      </c>
      <c r="Q239" s="111"/>
      <c r="R239" s="116"/>
      <c r="S239" s="133">
        <v>12.83</v>
      </c>
      <c r="T239" s="134">
        <v>460</v>
      </c>
      <c r="U239" s="93">
        <f t="shared" si="52"/>
        <v>0.64149999999999996</v>
      </c>
      <c r="V239" s="139">
        <v>50</v>
      </c>
      <c r="W239" s="135">
        <f t="shared" si="53"/>
        <v>273.85263161342232</v>
      </c>
      <c r="X239" s="136"/>
      <c r="Y239" s="76"/>
      <c r="Z239" s="50">
        <f t="shared" si="55"/>
        <v>129.58980380578757</v>
      </c>
      <c r="AA239" s="77"/>
      <c r="AB239" s="50">
        <f t="shared" si="56"/>
        <v>412.49715700000007</v>
      </c>
      <c r="AC239" s="50">
        <v>473.21</v>
      </c>
      <c r="AD239" s="56">
        <f>AB239/AB200*100</f>
        <v>74.972220465285361</v>
      </c>
      <c r="AE239" s="56">
        <f>AC239/AC200*100</f>
        <v>86.00690657942566</v>
      </c>
      <c r="AF239" s="64"/>
      <c r="AG239" s="45">
        <v>3.35</v>
      </c>
      <c r="AH239" s="50">
        <v>160.08000000000001</v>
      </c>
      <c r="AI239" s="49">
        <v>6.7000000000000004E-2</v>
      </c>
      <c r="AJ239" s="47">
        <f t="shared" si="57"/>
        <v>509.55046580301217</v>
      </c>
      <c r="AK239" s="50">
        <v>604.09</v>
      </c>
      <c r="AL239" s="96">
        <f>AJ239/AJ200*100</f>
        <v>76.494480814259092</v>
      </c>
      <c r="AM239" s="96">
        <f>AK239/AK200*100</f>
        <v>90.687864048519799</v>
      </c>
      <c r="AN239" s="52"/>
      <c r="AO239" s="137" t="s">
        <v>589</v>
      </c>
      <c r="AT239" s="4"/>
    </row>
    <row r="240" spans="1:46" s="1" customFormat="1" x14ac:dyDescent="0.25">
      <c r="A240" s="30">
        <v>239</v>
      </c>
      <c r="B240" s="110" t="s">
        <v>581</v>
      </c>
      <c r="C240" s="110"/>
      <c r="D240" s="48" t="s">
        <v>135</v>
      </c>
      <c r="E240" s="48" t="s">
        <v>148</v>
      </c>
      <c r="F240" s="48" t="s">
        <v>139</v>
      </c>
      <c r="G240" s="48" t="s">
        <v>6</v>
      </c>
      <c r="H240" s="48" t="s">
        <v>38</v>
      </c>
      <c r="I240" s="48" t="s">
        <v>206</v>
      </c>
      <c r="J240" s="48">
        <v>20</v>
      </c>
      <c r="K240" s="48">
        <v>200</v>
      </c>
      <c r="L240" s="108"/>
      <c r="M240" s="105" t="s">
        <v>140</v>
      </c>
      <c r="N240" s="105" t="s">
        <v>503</v>
      </c>
      <c r="O240" s="105" t="s">
        <v>150</v>
      </c>
      <c r="P240" s="81">
        <v>10</v>
      </c>
      <c r="Q240" s="111"/>
      <c r="R240" s="116"/>
      <c r="S240" s="133">
        <v>13.22</v>
      </c>
      <c r="T240" s="134">
        <v>460</v>
      </c>
      <c r="U240" s="93">
        <f t="shared" si="52"/>
        <v>0.66100000000000003</v>
      </c>
      <c r="V240" s="139">
        <v>50</v>
      </c>
      <c r="W240" s="135">
        <f t="shared" si="53"/>
        <v>272.62741047852222</v>
      </c>
      <c r="X240" s="136"/>
      <c r="Y240" s="76"/>
      <c r="Z240" s="50">
        <f t="shared" si="55"/>
        <v>128.27937545245905</v>
      </c>
      <c r="AA240" s="77"/>
      <c r="AB240" s="50">
        <f t="shared" si="56"/>
        <v>408.3259339999999</v>
      </c>
      <c r="AC240" s="50">
        <v>470.53</v>
      </c>
      <c r="AD240" s="56">
        <f>AB240/AB200*100</f>
        <v>74.214091966557589</v>
      </c>
      <c r="AE240" s="56">
        <f>AC240/AC200*100</f>
        <v>85.519810977826239</v>
      </c>
      <c r="AF240" s="64"/>
      <c r="AG240" s="45">
        <v>3.65</v>
      </c>
      <c r="AH240" s="50">
        <v>160.63999999999999</v>
      </c>
      <c r="AI240" s="49">
        <v>7.2999999999999995E-2</v>
      </c>
      <c r="AJ240" s="47">
        <f t="shared" si="57"/>
        <v>511.33300116564129</v>
      </c>
      <c r="AK240" s="50">
        <v>594.96</v>
      </c>
      <c r="AL240" s="96">
        <f>AJ240/AJ200*100</f>
        <v>76.762077698666772</v>
      </c>
      <c r="AM240" s="96">
        <f>AK240/AK200*100</f>
        <v>89.317240136912261</v>
      </c>
      <c r="AN240" s="52"/>
      <c r="AO240" s="137" t="s">
        <v>589</v>
      </c>
      <c r="AT240" s="4"/>
    </row>
    <row r="241" spans="1:46" s="1" customFormat="1" x14ac:dyDescent="0.25">
      <c r="A241" s="30">
        <v>240</v>
      </c>
      <c r="B241" s="110" t="s">
        <v>582</v>
      </c>
      <c r="C241" s="110"/>
      <c r="D241" s="48" t="s">
        <v>135</v>
      </c>
      <c r="E241" s="48" t="s">
        <v>148</v>
      </c>
      <c r="F241" s="48" t="s">
        <v>139</v>
      </c>
      <c r="G241" s="48" t="s">
        <v>6</v>
      </c>
      <c r="H241" s="48" t="s">
        <v>38</v>
      </c>
      <c r="I241" s="48" t="s">
        <v>206</v>
      </c>
      <c r="J241" s="48">
        <v>20</v>
      </c>
      <c r="K241" s="48">
        <v>200</v>
      </c>
      <c r="L241" s="108"/>
      <c r="M241" s="105" t="s">
        <v>140</v>
      </c>
      <c r="N241" s="105" t="s">
        <v>503</v>
      </c>
      <c r="O241" s="105" t="s">
        <v>150</v>
      </c>
      <c r="P241" s="81">
        <v>10</v>
      </c>
      <c r="Q241" s="111"/>
      <c r="R241" s="116"/>
      <c r="S241" s="133">
        <v>13.51</v>
      </c>
      <c r="T241" s="134">
        <v>460</v>
      </c>
      <c r="U241" s="93">
        <f t="shared" si="52"/>
        <v>0.67549999999999999</v>
      </c>
      <c r="V241" s="139">
        <v>50</v>
      </c>
      <c r="W241" s="135">
        <f t="shared" si="53"/>
        <v>271.71634860898121</v>
      </c>
      <c r="X241" s="136"/>
      <c r="Y241" s="109"/>
      <c r="Z241" s="50">
        <f t="shared" si="55"/>
        <v>146.48500069858787</v>
      </c>
      <c r="AA241" s="77"/>
      <c r="AB241" s="50">
        <f t="shared" si="56"/>
        <v>466.27623900000003</v>
      </c>
      <c r="AC241" s="50">
        <v>539.11</v>
      </c>
      <c r="AD241" s="56">
        <f>AB241/AB200*100</f>
        <v>84.746681025081784</v>
      </c>
      <c r="AE241" s="56">
        <f>AC241/AC200*100</f>
        <v>97.984369320247183</v>
      </c>
      <c r="AF241" s="64"/>
      <c r="AG241" s="45">
        <v>4.1500000000000004</v>
      </c>
      <c r="AH241" s="50">
        <v>176.79</v>
      </c>
      <c r="AI241" s="49">
        <v>8.3000000000000004E-2</v>
      </c>
      <c r="AJ241" s="47">
        <f t="shared" si="57"/>
        <v>562.74004778432356</v>
      </c>
      <c r="AK241" s="45">
        <v>654.77</v>
      </c>
      <c r="AL241" s="96">
        <f>AJ241/AJ200*100</f>
        <v>84.479380704353218</v>
      </c>
      <c r="AM241" s="96">
        <f>AK241/AK200*100</f>
        <v>98.296102804299522</v>
      </c>
      <c r="AN241" s="52"/>
      <c r="AO241" s="137" t="s">
        <v>589</v>
      </c>
      <c r="AT241" s="4"/>
    </row>
    <row r="242" spans="1:46" s="1" customFormat="1" x14ac:dyDescent="0.25">
      <c r="A242" s="30">
        <v>241</v>
      </c>
      <c r="B242" s="110" t="s">
        <v>583</v>
      </c>
      <c r="C242" s="110"/>
      <c r="D242" s="48" t="s">
        <v>135</v>
      </c>
      <c r="E242" s="48" t="s">
        <v>148</v>
      </c>
      <c r="F242" s="48" t="s">
        <v>139</v>
      </c>
      <c r="G242" s="48" t="s">
        <v>6</v>
      </c>
      <c r="H242" s="48" t="s">
        <v>38</v>
      </c>
      <c r="I242" s="48" t="s">
        <v>206</v>
      </c>
      <c r="J242" s="48">
        <v>20</v>
      </c>
      <c r="K242" s="48">
        <v>200</v>
      </c>
      <c r="L242" s="108"/>
      <c r="M242" s="105" t="s">
        <v>140</v>
      </c>
      <c r="N242" s="105" t="s">
        <v>503</v>
      </c>
      <c r="O242" s="105" t="s">
        <v>150</v>
      </c>
      <c r="P242" s="81">
        <v>10</v>
      </c>
      <c r="Q242" s="111"/>
      <c r="R242" s="116"/>
      <c r="S242" s="133">
        <v>14.2</v>
      </c>
      <c r="T242" s="134">
        <v>460</v>
      </c>
      <c r="U242" s="93">
        <f t="shared" si="52"/>
        <v>0.71</v>
      </c>
      <c r="V242" s="139">
        <v>50</v>
      </c>
      <c r="W242" s="135">
        <f t="shared" si="53"/>
        <v>269.54864967800427</v>
      </c>
      <c r="X242" s="136"/>
      <c r="Y242" s="109"/>
      <c r="Z242" s="50">
        <f t="shared" si="55"/>
        <v>130.86586941867108</v>
      </c>
      <c r="AA242" s="77"/>
      <c r="AB242" s="50">
        <f t="shared" si="56"/>
        <v>416.55900000000008</v>
      </c>
      <c r="AC242" s="50">
        <v>485.5</v>
      </c>
      <c r="AD242" s="56">
        <f>AB242/AB200*100</f>
        <v>75.7104689203926</v>
      </c>
      <c r="AE242" s="56">
        <f>AC242/AC200*100</f>
        <v>88.240639767357322</v>
      </c>
      <c r="AF242" s="64"/>
      <c r="AG242" s="45">
        <v>3.6000000000000005</v>
      </c>
      <c r="AH242" s="50">
        <v>164.23</v>
      </c>
      <c r="AI242" s="49">
        <v>7.2000000000000008E-2</v>
      </c>
      <c r="AJ242" s="47">
        <f t="shared" si="57"/>
        <v>522.76032607963941</v>
      </c>
      <c r="AK242" s="45">
        <v>615.11</v>
      </c>
      <c r="AL242" s="96">
        <f>AJ242/AJ200*100</f>
        <v>78.477564868351877</v>
      </c>
      <c r="AM242" s="96">
        <f>AK242/AK200*100</f>
        <v>92.342220620909146</v>
      </c>
      <c r="AN242" s="52"/>
      <c r="AO242" s="137" t="s">
        <v>589</v>
      </c>
      <c r="AT242" s="4"/>
    </row>
    <row r="243" spans="1:46" s="1" customFormat="1" x14ac:dyDescent="0.25">
      <c r="A243" s="30">
        <v>242</v>
      </c>
      <c r="B243" s="110" t="s">
        <v>584</v>
      </c>
      <c r="C243" s="48"/>
      <c r="D243" s="48" t="s">
        <v>135</v>
      </c>
      <c r="E243" s="48" t="s">
        <v>148</v>
      </c>
      <c r="F243" s="48" t="s">
        <v>139</v>
      </c>
      <c r="G243" s="48" t="s">
        <v>6</v>
      </c>
      <c r="H243" s="48" t="s">
        <v>38</v>
      </c>
      <c r="I243" s="48" t="s">
        <v>206</v>
      </c>
      <c r="J243" s="48">
        <v>20</v>
      </c>
      <c r="K243" s="48">
        <v>200</v>
      </c>
      <c r="L243" s="108"/>
      <c r="M243" s="105" t="s">
        <v>140</v>
      </c>
      <c r="N243" s="105" t="s">
        <v>503</v>
      </c>
      <c r="O243" s="105" t="s">
        <v>150</v>
      </c>
      <c r="P243" s="81">
        <v>10</v>
      </c>
      <c r="Q243" s="111"/>
      <c r="R243" s="116"/>
      <c r="S243" s="133">
        <v>14.32</v>
      </c>
      <c r="T243" s="134">
        <v>460</v>
      </c>
      <c r="U243" s="93">
        <f t="shared" si="52"/>
        <v>0.71599999999999997</v>
      </c>
      <c r="V243" s="139">
        <v>50</v>
      </c>
      <c r="W243" s="135">
        <f t="shared" si="53"/>
        <v>269.17165855957353</v>
      </c>
      <c r="X243" s="136"/>
      <c r="Y243" s="109"/>
      <c r="Z243" s="50">
        <f t="shared" si="55"/>
        <v>130.90086927410621</v>
      </c>
      <c r="AA243" s="77"/>
      <c r="AB243" s="50">
        <f t="shared" si="56"/>
        <v>416.67040800000012</v>
      </c>
      <c r="AC243" s="50">
        <v>486.31</v>
      </c>
      <c r="AD243" s="56">
        <f>AB243/AB200*100</f>
        <v>75.730717557251921</v>
      </c>
      <c r="AE243" s="56">
        <f>AC243/AC200*100</f>
        <v>88.38785896037804</v>
      </c>
      <c r="AF243" s="64"/>
      <c r="AG243" s="45">
        <v>4.4000000000000004</v>
      </c>
      <c r="AH243" s="50">
        <v>167.61</v>
      </c>
      <c r="AI243" s="49">
        <v>8.8000000000000009E-2</v>
      </c>
      <c r="AJ243" s="47">
        <f t="shared" si="57"/>
        <v>533.51920023265166</v>
      </c>
      <c r="AK243" s="45">
        <v>625.41999999999996</v>
      </c>
      <c r="AL243" s="96">
        <f>AJ243/AJ200*100</f>
        <v>80.092703206384101</v>
      </c>
      <c r="AM243" s="96">
        <f>AK243/AK200*100</f>
        <v>93.88998979162912</v>
      </c>
      <c r="AN243" s="52"/>
      <c r="AO243" s="137" t="s">
        <v>589</v>
      </c>
      <c r="AT243" s="4"/>
    </row>
    <row r="244" spans="1:46" s="1" customFormat="1" x14ac:dyDescent="0.25">
      <c r="A244" s="30">
        <v>243</v>
      </c>
      <c r="B244" s="110" t="s">
        <v>585</v>
      </c>
      <c r="C244" s="48"/>
      <c r="D244" s="48" t="s">
        <v>135</v>
      </c>
      <c r="E244" s="48" t="s">
        <v>148</v>
      </c>
      <c r="F244" s="48" t="s">
        <v>139</v>
      </c>
      <c r="G244" s="48" t="s">
        <v>6</v>
      </c>
      <c r="H244" s="48" t="s">
        <v>38</v>
      </c>
      <c r="I244" s="48" t="s">
        <v>206</v>
      </c>
      <c r="J244" s="48">
        <v>20</v>
      </c>
      <c r="K244" s="48">
        <v>200</v>
      </c>
      <c r="L244" s="108"/>
      <c r="M244" s="105" t="s">
        <v>140</v>
      </c>
      <c r="N244" s="105" t="s">
        <v>503</v>
      </c>
      <c r="O244" s="105" t="s">
        <v>150</v>
      </c>
      <c r="P244" s="81">
        <v>10</v>
      </c>
      <c r="Q244" s="111"/>
      <c r="R244" s="116"/>
      <c r="S244" s="133">
        <v>14.43</v>
      </c>
      <c r="T244" s="134">
        <v>460</v>
      </c>
      <c r="U244" s="93">
        <f t="shared" si="52"/>
        <v>0.72149999999999992</v>
      </c>
      <c r="V244" s="139">
        <v>50</v>
      </c>
      <c r="W244" s="135">
        <f t="shared" si="53"/>
        <v>268.82608336767851</v>
      </c>
      <c r="X244" s="136"/>
      <c r="Y244" s="109"/>
      <c r="Z244" s="50">
        <f t="shared" si="55"/>
        <v>131.72478085016246</v>
      </c>
      <c r="AA244" s="77"/>
      <c r="AB244" s="50">
        <f t="shared" si="56"/>
        <v>419.29299999999984</v>
      </c>
      <c r="AC244" s="50">
        <v>490</v>
      </c>
      <c r="AD244" s="56">
        <f>AB244/AB200*100</f>
        <v>76.207379134860005</v>
      </c>
      <c r="AE244" s="56">
        <f>AC244/AC200*100</f>
        <v>89.05852417302799</v>
      </c>
      <c r="AF244" s="64"/>
      <c r="AG244" s="45">
        <v>3.45</v>
      </c>
      <c r="AH244" s="50">
        <v>163.36000000000001</v>
      </c>
      <c r="AI244" s="49">
        <v>6.9000000000000006E-2</v>
      </c>
      <c r="AJ244" s="47">
        <f t="shared" si="57"/>
        <v>519.99103006984046</v>
      </c>
      <c r="AK244" s="45">
        <v>611.84</v>
      </c>
      <c r="AL244" s="96">
        <f>AJ244/AJ200*100</f>
        <v>78.061833994361336</v>
      </c>
      <c r="AM244" s="96">
        <f>AK244/AK200*100</f>
        <v>91.851318080826289</v>
      </c>
      <c r="AN244" s="52"/>
      <c r="AO244" s="137" t="s">
        <v>589</v>
      </c>
      <c r="AT244" s="4"/>
    </row>
    <row r="245" spans="1:46" s="1" customFormat="1" x14ac:dyDescent="0.25">
      <c r="A245" s="30">
        <v>244</v>
      </c>
      <c r="B245" s="110" t="s">
        <v>586</v>
      </c>
      <c r="C245" s="48"/>
      <c r="D245" s="48" t="s">
        <v>135</v>
      </c>
      <c r="E245" s="48" t="s">
        <v>148</v>
      </c>
      <c r="F245" s="48" t="s">
        <v>139</v>
      </c>
      <c r="G245" s="48" t="s">
        <v>6</v>
      </c>
      <c r="H245" s="48" t="s">
        <v>38</v>
      </c>
      <c r="I245" s="48" t="s">
        <v>206</v>
      </c>
      <c r="J245" s="48">
        <v>20</v>
      </c>
      <c r="K245" s="48">
        <v>200</v>
      </c>
      <c r="L245" s="108"/>
      <c r="M245" s="105" t="s">
        <v>140</v>
      </c>
      <c r="N245" s="105" t="s">
        <v>503</v>
      </c>
      <c r="O245" s="105" t="s">
        <v>150</v>
      </c>
      <c r="P245" s="81">
        <v>10</v>
      </c>
      <c r="Q245" s="111"/>
      <c r="R245" s="116"/>
      <c r="S245" s="133">
        <v>14.65</v>
      </c>
      <c r="T245" s="134">
        <v>460</v>
      </c>
      <c r="U245" s="93">
        <f t="shared" si="52"/>
        <v>0.73249999999999993</v>
      </c>
      <c r="V245" s="139">
        <v>50</v>
      </c>
      <c r="W245" s="135">
        <f t="shared" si="53"/>
        <v>268.1349329838888</v>
      </c>
      <c r="X245" s="136"/>
      <c r="Y245" s="109"/>
      <c r="Z245" s="50">
        <f t="shared" si="55"/>
        <v>137.42183450357285</v>
      </c>
      <c r="AA245" s="77"/>
      <c r="AB245" s="50">
        <f t="shared" si="56"/>
        <v>437.42728499999993</v>
      </c>
      <c r="AC245" s="50">
        <v>512.51</v>
      </c>
      <c r="AD245" s="56">
        <f>AB245/AB200*100</f>
        <v>79.50332333696835</v>
      </c>
      <c r="AE245" s="56">
        <f>AC245/AC200*100</f>
        <v>93.149763722282799</v>
      </c>
      <c r="AF245" s="64"/>
      <c r="AG245" s="45">
        <v>3.45</v>
      </c>
      <c r="AH245" s="50">
        <v>163.21</v>
      </c>
      <c r="AI245" s="49">
        <v>6.9000000000000006E-2</v>
      </c>
      <c r="AJ245" s="47">
        <f t="shared" si="57"/>
        <v>519.51356524056484</v>
      </c>
      <c r="AK245" s="45">
        <v>618.23</v>
      </c>
      <c r="AL245" s="96">
        <f>AJ245/AJ200*100</f>
        <v>77.990156257466438</v>
      </c>
      <c r="AM245" s="96">
        <f>AK245/AK200*100</f>
        <v>92.8106046958506</v>
      </c>
      <c r="AN245" s="52"/>
      <c r="AO245" s="137" t="s">
        <v>589</v>
      </c>
      <c r="AT245" s="4"/>
    </row>
    <row r="246" spans="1:46" s="1" customFormat="1" x14ac:dyDescent="0.25">
      <c r="A246" s="30">
        <v>245</v>
      </c>
      <c r="B246" s="110" t="s">
        <v>587</v>
      </c>
      <c r="C246" s="48"/>
      <c r="D246" s="48" t="s">
        <v>135</v>
      </c>
      <c r="E246" s="48" t="s">
        <v>148</v>
      </c>
      <c r="F246" s="48" t="s">
        <v>139</v>
      </c>
      <c r="G246" s="48" t="s">
        <v>6</v>
      </c>
      <c r="H246" s="48" t="s">
        <v>38</v>
      </c>
      <c r="I246" s="48" t="s">
        <v>206</v>
      </c>
      <c r="J246" s="48">
        <v>20</v>
      </c>
      <c r="K246" s="48">
        <v>200</v>
      </c>
      <c r="L246" s="108"/>
      <c r="M246" s="105" t="s">
        <v>140</v>
      </c>
      <c r="N246" s="105" t="s">
        <v>503</v>
      </c>
      <c r="O246" s="105" t="s">
        <v>150</v>
      </c>
      <c r="P246" s="81">
        <v>10</v>
      </c>
      <c r="Q246" s="111"/>
      <c r="R246" s="116"/>
      <c r="S246" s="133">
        <v>15.1</v>
      </c>
      <c r="T246" s="134">
        <v>460</v>
      </c>
      <c r="U246" s="93">
        <f t="shared" si="52"/>
        <v>0.755</v>
      </c>
      <c r="V246" s="139">
        <v>50</v>
      </c>
      <c r="W246" s="135">
        <f t="shared" si="53"/>
        <v>266.72121628977339</v>
      </c>
      <c r="X246" s="136"/>
      <c r="Y246" s="109"/>
      <c r="Z246" s="50">
        <f t="shared" si="55"/>
        <v>132.08034630669579</v>
      </c>
      <c r="AA246" s="77"/>
      <c r="AB246" s="50">
        <f t="shared" si="56"/>
        <v>420.42479999999995</v>
      </c>
      <c r="AC246" s="50">
        <v>495.2</v>
      </c>
      <c r="AD246" s="56">
        <f>AB246/AB200*100</f>
        <v>76.413086150490713</v>
      </c>
      <c r="AE246" s="56">
        <f>AC246/AC200*100</f>
        <v>90.00363504180298</v>
      </c>
      <c r="AF246" s="64"/>
      <c r="AG246" s="52"/>
      <c r="AH246" s="47">
        <v>160.11000000000001</v>
      </c>
      <c r="AI246" s="53"/>
      <c r="AJ246" s="47">
        <f t="shared" si="57"/>
        <v>509.64595876886733</v>
      </c>
      <c r="AK246" s="45">
        <v>613.32000000000005</v>
      </c>
      <c r="AL246" s="96">
        <f>AJ246/AJ200*100</f>
        <v>76.508816361638083</v>
      </c>
      <c r="AM246" s="96">
        <f>AK246/AK200*100</f>
        <v>92.073500270221587</v>
      </c>
      <c r="AN246" s="52"/>
      <c r="AO246" s="137" t="s">
        <v>589</v>
      </c>
      <c r="AT246" s="4"/>
    </row>
    <row r="247" spans="1:46" s="1" customFormat="1" x14ac:dyDescent="0.25">
      <c r="A247" s="30">
        <v>246</v>
      </c>
      <c r="B247" s="110" t="s">
        <v>588</v>
      </c>
      <c r="C247" s="30"/>
      <c r="D247" s="48" t="s">
        <v>135</v>
      </c>
      <c r="E247" s="48" t="s">
        <v>148</v>
      </c>
      <c r="F247" s="48" t="s">
        <v>139</v>
      </c>
      <c r="G247" s="48" t="s">
        <v>6</v>
      </c>
      <c r="H247" s="48" t="s">
        <v>38</v>
      </c>
      <c r="I247" s="48" t="s">
        <v>206</v>
      </c>
      <c r="J247" s="48">
        <v>20</v>
      </c>
      <c r="K247" s="48">
        <v>200</v>
      </c>
      <c r="L247" s="108"/>
      <c r="M247" s="105" t="s">
        <v>140</v>
      </c>
      <c r="N247" s="105" t="s">
        <v>503</v>
      </c>
      <c r="O247" s="105" t="s">
        <v>150</v>
      </c>
      <c r="P247" s="81">
        <v>10</v>
      </c>
      <c r="Q247" s="111"/>
      <c r="R247" s="116"/>
      <c r="S247" s="133">
        <v>17.350000000000001</v>
      </c>
      <c r="T247" s="134">
        <v>460</v>
      </c>
      <c r="U247" s="93">
        <f t="shared" si="52"/>
        <v>0.86750000000000005</v>
      </c>
      <c r="V247" s="139">
        <v>50</v>
      </c>
      <c r="W247" s="135">
        <f t="shared" si="53"/>
        <v>259.65263281919636</v>
      </c>
      <c r="X247" s="136"/>
      <c r="Y247" s="109"/>
      <c r="Z247" s="50">
        <f t="shared" si="55"/>
        <v>124.60989501626054</v>
      </c>
      <c r="AA247" s="77"/>
      <c r="AB247" s="50">
        <f t="shared" si="56"/>
        <v>396.64561499999996</v>
      </c>
      <c r="AC247" s="50">
        <v>479.91</v>
      </c>
      <c r="AD247" s="56">
        <f>AB247/AB200*100</f>
        <v>72.091169574700103</v>
      </c>
      <c r="AE247" s="56">
        <f>AC247/AC200*100</f>
        <v>87.224645583424206</v>
      </c>
      <c r="AF247" s="64"/>
      <c r="AG247" s="52"/>
      <c r="AH247" s="47">
        <v>142.6</v>
      </c>
      <c r="AI247" s="53"/>
      <c r="AJ247" s="47">
        <f t="shared" si="57"/>
        <v>453.9098976980855</v>
      </c>
      <c r="AK247" s="45">
        <v>608.79</v>
      </c>
      <c r="AL247" s="96">
        <f>AJ247/AJ200*100</f>
        <v>68.141635208104361</v>
      </c>
      <c r="AM247" s="96">
        <f>AK247/AK200*100</f>
        <v>91.393442622950815</v>
      </c>
      <c r="AN247" s="52"/>
      <c r="AO247" s="137" t="s">
        <v>589</v>
      </c>
      <c r="AT247" s="4"/>
    </row>
    <row r="248" spans="1:46" s="40" customFormat="1" ht="30" x14ac:dyDescent="0.25">
      <c r="A248" s="30">
        <v>247</v>
      </c>
      <c r="B248" s="110" t="s">
        <v>455</v>
      </c>
      <c r="C248" s="30"/>
      <c r="D248" s="48" t="s">
        <v>318</v>
      </c>
      <c r="E248" s="48" t="s">
        <v>148</v>
      </c>
      <c r="F248" s="48" t="s">
        <v>139</v>
      </c>
      <c r="G248" s="48" t="s">
        <v>6</v>
      </c>
      <c r="H248" s="48" t="s">
        <v>1242</v>
      </c>
      <c r="I248" s="48" t="s">
        <v>424</v>
      </c>
      <c r="J248" s="48">
        <v>10</v>
      </c>
      <c r="K248" s="48">
        <v>150</v>
      </c>
      <c r="L248" s="48"/>
      <c r="M248" s="105" t="s">
        <v>2</v>
      </c>
      <c r="N248" s="105" t="s">
        <v>2</v>
      </c>
      <c r="O248" s="105" t="s">
        <v>4</v>
      </c>
      <c r="P248" s="81">
        <v>0</v>
      </c>
      <c r="Q248" s="95">
        <v>0</v>
      </c>
      <c r="R248" s="48">
        <v>0</v>
      </c>
      <c r="S248" s="133">
        <v>0</v>
      </c>
      <c r="T248" s="134">
        <v>0</v>
      </c>
      <c r="U248" s="93">
        <f t="shared" si="52"/>
        <v>0</v>
      </c>
      <c r="V248" s="134">
        <f>K248</f>
        <v>150</v>
      </c>
      <c r="W248" s="135">
        <f t="shared" si="53"/>
        <v>78.539816339744831</v>
      </c>
      <c r="X248" s="138">
        <f>(AB248*0.001)/AA248</f>
        <v>182.91034482758621</v>
      </c>
      <c r="Y248" s="62">
        <f>AA248*V248</f>
        <v>0.43499999999999994</v>
      </c>
      <c r="Z248" s="50">
        <f>AB248*(J248^2*PI()/4)*10^-3</f>
        <v>41.660660179254251</v>
      </c>
      <c r="AA248" s="49">
        <v>2.8999999999999998E-3</v>
      </c>
      <c r="AB248" s="50">
        <v>530.44000000000005</v>
      </c>
      <c r="AC248" s="50">
        <f>Z248/(W248*10^-3)</f>
        <v>530.44000000000005</v>
      </c>
      <c r="AD248" s="56">
        <f>AB248/AB248*100</f>
        <v>100</v>
      </c>
      <c r="AE248" s="56">
        <f>AC248/AC248*100</f>
        <v>100</v>
      </c>
      <c r="AF248" s="65">
        <v>3.6300000000000003</v>
      </c>
      <c r="AG248" s="45">
        <f>AI248*V248</f>
        <v>17.849999999999998</v>
      </c>
      <c r="AH248" s="50">
        <f>AJ248*(J248^2*PI()/4)*10^-3</f>
        <v>52.255681403485823</v>
      </c>
      <c r="AI248" s="43">
        <v>0.11899999999999999</v>
      </c>
      <c r="AJ248" s="45">
        <v>665.34</v>
      </c>
      <c r="AK248" s="50">
        <f>AH248/(W248*10^-3)</f>
        <v>665.34</v>
      </c>
      <c r="AL248" s="51">
        <f>AJ248/AJ248*100</f>
        <v>100</v>
      </c>
      <c r="AM248" s="51">
        <f>AK248/AK248*100</f>
        <v>100</v>
      </c>
      <c r="AN248" s="45">
        <f>AG248/Y248</f>
        <v>41.03448275862069</v>
      </c>
      <c r="AO248" s="137" t="s">
        <v>459</v>
      </c>
      <c r="AT248" s="41"/>
    </row>
    <row r="249" spans="1:46" s="40" customFormat="1" ht="30" x14ac:dyDescent="0.25">
      <c r="A249" s="30">
        <v>248</v>
      </c>
      <c r="B249" s="110" t="s">
        <v>456</v>
      </c>
      <c r="C249" s="48"/>
      <c r="D249" s="48" t="s">
        <v>318</v>
      </c>
      <c r="E249" s="48" t="s">
        <v>148</v>
      </c>
      <c r="F249" s="48" t="s">
        <v>139</v>
      </c>
      <c r="G249" s="48" t="s">
        <v>6</v>
      </c>
      <c r="H249" s="48" t="s">
        <v>1242</v>
      </c>
      <c r="I249" s="48" t="s">
        <v>424</v>
      </c>
      <c r="J249" s="48">
        <v>10</v>
      </c>
      <c r="K249" s="48">
        <v>150</v>
      </c>
      <c r="L249" s="48"/>
      <c r="M249" s="105" t="s">
        <v>454</v>
      </c>
      <c r="N249" s="105" t="s">
        <v>1252</v>
      </c>
      <c r="O249" s="105" t="s">
        <v>150</v>
      </c>
      <c r="P249" s="117"/>
      <c r="Q249" s="111"/>
      <c r="R249" s="48">
        <v>-1</v>
      </c>
      <c r="S249" s="133">
        <v>9.5399999999999991</v>
      </c>
      <c r="T249" s="134">
        <v>250</v>
      </c>
      <c r="U249" s="93">
        <f t="shared" si="52"/>
        <v>0.23849999999999996</v>
      </c>
      <c r="V249" s="134">
        <f>K249</f>
        <v>150</v>
      </c>
      <c r="W249" s="135">
        <f t="shared" si="53"/>
        <v>71.04711786093317</v>
      </c>
      <c r="X249" s="138">
        <f>(AB249*0.001)/AA249</f>
        <v>192.45384615384617</v>
      </c>
      <c r="Y249" s="62">
        <f>AA249*V249</f>
        <v>0.38999999999999996</v>
      </c>
      <c r="Z249" s="50">
        <f>AB249*(J249^2*PI()/4)*10^-3</f>
        <v>39.29975330008152</v>
      </c>
      <c r="AA249" s="49">
        <v>2.5999999999999999E-3</v>
      </c>
      <c r="AB249" s="50">
        <v>500.38</v>
      </c>
      <c r="AC249" s="50">
        <f>Z249/(W249*10^-3)</f>
        <v>553.15056378509848</v>
      </c>
      <c r="AD249" s="56">
        <f>AB249/AB248*100</f>
        <v>94.333006560591187</v>
      </c>
      <c r="AE249" s="56">
        <f>AC249/AC248*100</f>
        <v>104.2814576172797</v>
      </c>
      <c r="AF249" s="65">
        <v>1.4550000000000001</v>
      </c>
      <c r="AG249" s="45">
        <f>AI249*V249</f>
        <v>8.9249999999999989</v>
      </c>
      <c r="AH249" s="50">
        <f>AJ249*(J249^2*PI()/4)*10^-3</f>
        <v>45.616710728287195</v>
      </c>
      <c r="AI249" s="43">
        <v>5.9499999999999997E-2</v>
      </c>
      <c r="AJ249" s="45">
        <v>580.80999999999995</v>
      </c>
      <c r="AK249" s="50">
        <f>AH249/(W249*10^-3)</f>
        <v>642.06279018350665</v>
      </c>
      <c r="AL249" s="51">
        <f>AJ249/AJ248*100</f>
        <v>87.295217482790747</v>
      </c>
      <c r="AM249" s="51">
        <f>AK249/AK248*100</f>
        <v>96.501456425813359</v>
      </c>
      <c r="AN249" s="45">
        <f t="shared" ref="AN249:AN251" si="58">AG249/Y249</f>
        <v>22.884615384615383</v>
      </c>
      <c r="AO249" s="137" t="s">
        <v>459</v>
      </c>
      <c r="AT249" s="41"/>
    </row>
    <row r="250" spans="1:46" s="40" customFormat="1" ht="30" x14ac:dyDescent="0.25">
      <c r="A250" s="30">
        <v>249</v>
      </c>
      <c r="B250" s="110" t="s">
        <v>457</v>
      </c>
      <c r="C250" s="48"/>
      <c r="D250" s="48" t="s">
        <v>318</v>
      </c>
      <c r="E250" s="48" t="s">
        <v>148</v>
      </c>
      <c r="F250" s="48" t="s">
        <v>139</v>
      </c>
      <c r="G250" s="48" t="s">
        <v>6</v>
      </c>
      <c r="H250" s="48" t="s">
        <v>1242</v>
      </c>
      <c r="I250" s="48" t="s">
        <v>424</v>
      </c>
      <c r="J250" s="48">
        <v>10</v>
      </c>
      <c r="K250" s="48">
        <v>150</v>
      </c>
      <c r="L250" s="48"/>
      <c r="M250" s="105" t="s">
        <v>454</v>
      </c>
      <c r="N250" s="105" t="s">
        <v>1252</v>
      </c>
      <c r="O250" s="105" t="s">
        <v>150</v>
      </c>
      <c r="P250" s="117"/>
      <c r="Q250" s="111"/>
      <c r="R250" s="48">
        <v>-1</v>
      </c>
      <c r="S250" s="81">
        <v>13.38</v>
      </c>
      <c r="T250" s="134">
        <v>250</v>
      </c>
      <c r="U250" s="93">
        <f t="shared" si="52"/>
        <v>0.33450000000000002</v>
      </c>
      <c r="V250" s="134">
        <f>K250</f>
        <v>150</v>
      </c>
      <c r="W250" s="135">
        <f t="shared" si="53"/>
        <v>68.031188913486972</v>
      </c>
      <c r="X250" s="138">
        <f>(AB250*0.001)/AA250</f>
        <v>141.55172413793105</v>
      </c>
      <c r="Y250" s="62">
        <f>AA250*V250</f>
        <v>0.43499999999999994</v>
      </c>
      <c r="Z250" s="50">
        <f>AB250*(J250^2*PI()/4)*10^-3</f>
        <v>32.240594607465255</v>
      </c>
      <c r="AA250" s="49">
        <v>2.8999999999999998E-3</v>
      </c>
      <c r="AB250" s="50">
        <v>410.5</v>
      </c>
      <c r="AC250" s="50">
        <f>Z250/(W250*10^-3)</f>
        <v>473.90902793812057</v>
      </c>
      <c r="AD250" s="56">
        <f>AB250/AB248*100</f>
        <v>77.388583063117395</v>
      </c>
      <c r="AE250" s="56">
        <f>AC250/AC248*100</f>
        <v>89.342626487090058</v>
      </c>
      <c r="AF250" s="65">
        <v>0.82500000000000007</v>
      </c>
      <c r="AG250" s="45">
        <f>AI250*V250</f>
        <v>8.0850000000000009</v>
      </c>
      <c r="AH250" s="50">
        <f>AJ250*(J250^2*PI()/4)*10^-3</f>
        <v>42.006235371149131</v>
      </c>
      <c r="AI250" s="43">
        <v>5.3900000000000003E-2</v>
      </c>
      <c r="AJ250" s="45">
        <v>534.84</v>
      </c>
      <c r="AK250" s="50">
        <f>AH250/(W250*10^-3)</f>
        <v>617.45555299007162</v>
      </c>
      <c r="AL250" s="51">
        <f>AJ250/AJ248*100</f>
        <v>80.385968076472182</v>
      </c>
      <c r="AM250" s="51">
        <f>AK250/AK248*100</f>
        <v>92.803010940281908</v>
      </c>
      <c r="AN250" s="45">
        <f t="shared" si="58"/>
        <v>18.58620689655173</v>
      </c>
      <c r="AO250" s="137" t="s">
        <v>459</v>
      </c>
      <c r="AT250" s="41"/>
    </row>
    <row r="251" spans="1:46" s="40" customFormat="1" ht="30" x14ac:dyDescent="0.25">
      <c r="A251" s="30">
        <v>250</v>
      </c>
      <c r="B251" s="110" t="s">
        <v>458</v>
      </c>
      <c r="C251" s="30"/>
      <c r="D251" s="48" t="s">
        <v>318</v>
      </c>
      <c r="E251" s="48" t="s">
        <v>148</v>
      </c>
      <c r="F251" s="48" t="s">
        <v>139</v>
      </c>
      <c r="G251" s="48" t="s">
        <v>6</v>
      </c>
      <c r="H251" s="48" t="s">
        <v>1242</v>
      </c>
      <c r="I251" s="48" t="s">
        <v>424</v>
      </c>
      <c r="J251" s="48">
        <v>10</v>
      </c>
      <c r="K251" s="48">
        <v>150</v>
      </c>
      <c r="L251" s="48"/>
      <c r="M251" s="105" t="s">
        <v>454</v>
      </c>
      <c r="N251" s="105" t="s">
        <v>1252</v>
      </c>
      <c r="O251" s="105" t="s">
        <v>150</v>
      </c>
      <c r="P251" s="117"/>
      <c r="Q251" s="111"/>
      <c r="R251" s="48">
        <v>-1</v>
      </c>
      <c r="S251" s="81">
        <v>19.600000000000001</v>
      </c>
      <c r="T251" s="134">
        <v>250</v>
      </c>
      <c r="U251" s="93">
        <f t="shared" si="52"/>
        <v>0.49</v>
      </c>
      <c r="V251" s="134">
        <f>K251</f>
        <v>150</v>
      </c>
      <c r="W251" s="135">
        <f t="shared" si="53"/>
        <v>63.146012337154843</v>
      </c>
      <c r="X251" s="138">
        <f t="shared" ref="X251" si="59">(AB251*0.001)/AA251</f>
        <v>162.92916666666667</v>
      </c>
      <c r="Y251" s="62">
        <f>AA251*V251</f>
        <v>0.36</v>
      </c>
      <c r="Z251" s="50">
        <f>AB251*(J251^2*PI()/4)*10^-3</f>
        <v>30.711424383330421</v>
      </c>
      <c r="AA251" s="49">
        <v>2.3999999999999998E-3</v>
      </c>
      <c r="AB251" s="50">
        <v>391.03</v>
      </c>
      <c r="AC251" s="50">
        <f>Z251/(W251*10^-3)</f>
        <v>486.3557213930348</v>
      </c>
      <c r="AD251" s="56">
        <f>AB251/AB248*100</f>
        <v>73.718045396274775</v>
      </c>
      <c r="AE251" s="56">
        <f>AC251/AC248*100</f>
        <v>91.689111189396485</v>
      </c>
      <c r="AF251" s="65">
        <v>0.3</v>
      </c>
      <c r="AG251" s="45">
        <f>AI251*V251</f>
        <v>5.9849999999999994</v>
      </c>
      <c r="AH251" s="50">
        <f>AJ251*(J251^2*PI()/4)*10^-3</f>
        <v>38.521423720154651</v>
      </c>
      <c r="AI251" s="43">
        <v>3.9899999999999998E-2</v>
      </c>
      <c r="AJ251" s="45">
        <v>490.47</v>
      </c>
      <c r="AK251" s="50">
        <f>AH251/(W251*10^-3)</f>
        <v>610.03731343283584</v>
      </c>
      <c r="AL251" s="51">
        <f>AJ251/AJ248*100</f>
        <v>73.71719722247272</v>
      </c>
      <c r="AM251" s="51">
        <f>AK251/AK248*100</f>
        <v>91.688056246856618</v>
      </c>
      <c r="AN251" s="45">
        <f t="shared" si="58"/>
        <v>16.625</v>
      </c>
      <c r="AO251" s="137" t="s">
        <v>459</v>
      </c>
      <c r="AT251" s="41"/>
    </row>
    <row r="252" spans="1:46" s="1" customFormat="1" x14ac:dyDescent="0.25">
      <c r="A252" s="30">
        <v>251</v>
      </c>
      <c r="B252" s="31" t="s">
        <v>248</v>
      </c>
      <c r="C252" s="30" t="s">
        <v>7</v>
      </c>
      <c r="D252" s="42" t="s">
        <v>135</v>
      </c>
      <c r="E252" s="42" t="s">
        <v>148</v>
      </c>
      <c r="F252" s="42" t="s">
        <v>139</v>
      </c>
      <c r="G252" s="42" t="s">
        <v>249</v>
      </c>
      <c r="H252" s="42" t="s">
        <v>35</v>
      </c>
      <c r="I252" s="103"/>
      <c r="J252" s="42">
        <v>6.5</v>
      </c>
      <c r="K252" s="143">
        <v>200</v>
      </c>
      <c r="L252" s="103"/>
      <c r="M252" s="104" t="s">
        <v>2</v>
      </c>
      <c r="N252" s="104" t="s">
        <v>2</v>
      </c>
      <c r="O252" s="104" t="s">
        <v>4</v>
      </c>
      <c r="P252" s="50">
        <v>0</v>
      </c>
      <c r="Q252" s="94">
        <v>0</v>
      </c>
      <c r="R252" s="42">
        <v>0</v>
      </c>
      <c r="S252" s="50">
        <v>0</v>
      </c>
      <c r="T252" s="51">
        <v>0</v>
      </c>
      <c r="U252" s="93">
        <f t="shared" si="52"/>
        <v>0</v>
      </c>
      <c r="V252" s="139">
        <v>50</v>
      </c>
      <c r="W252" s="144">
        <f t="shared" si="53"/>
        <v>33.183072403542191</v>
      </c>
      <c r="X252" s="139">
        <f>(AB252*0.001)/AA252</f>
        <v>102.90086727380202</v>
      </c>
      <c r="Y252" s="62">
        <v>0.127</v>
      </c>
      <c r="Z252" s="50">
        <v>8.673</v>
      </c>
      <c r="AA252" s="49">
        <f>Y252/50</f>
        <v>2.5400000000000002E-3</v>
      </c>
      <c r="AB252" s="50">
        <f t="shared" ref="AB252:AB283" si="60">Z252/((J252^2)*(PI()/4)*10^(-3))</f>
        <v>261.36820287545714</v>
      </c>
      <c r="AC252" s="50">
        <f t="shared" ref="AC252:AC283" si="61">Z252/(W252*10^(-3))</f>
        <v>261.36820287545714</v>
      </c>
      <c r="AD252" s="56">
        <f>AB252/AB252*100</f>
        <v>100</v>
      </c>
      <c r="AE252" s="56">
        <f>AC252/AC252*100</f>
        <v>100</v>
      </c>
      <c r="AF252" s="65">
        <v>0.65</v>
      </c>
      <c r="AG252" s="45">
        <v>9.6219999999999999</v>
      </c>
      <c r="AH252" s="50">
        <v>14.036</v>
      </c>
      <c r="AI252" s="49">
        <f>AG252/50</f>
        <v>0.19244</v>
      </c>
      <c r="AJ252" s="50">
        <f t="shared" ref="AJ252:AJ283" si="62">AH252/((J252^2)*(PI()/4)*10^(-3))</f>
        <v>422.98675147698799</v>
      </c>
      <c r="AK252" s="50">
        <f t="shared" ref="AK252:AK283" si="63">AH252/(W252*10^(-3))</f>
        <v>422.98675147698799</v>
      </c>
      <c r="AL252" s="56">
        <f>AJ252/AJ252*100</f>
        <v>100</v>
      </c>
      <c r="AM252" s="56">
        <f>AK252/AK252*100</f>
        <v>100</v>
      </c>
      <c r="AN252" s="45">
        <f>AG252/Y252</f>
        <v>75.763779527559052</v>
      </c>
      <c r="AO252" s="143" t="s">
        <v>316</v>
      </c>
      <c r="AT252" s="4"/>
    </row>
    <row r="253" spans="1:46" s="1" customFormat="1" ht="30" x14ac:dyDescent="0.25">
      <c r="A253" s="30">
        <v>252</v>
      </c>
      <c r="B253" s="31" t="s">
        <v>250</v>
      </c>
      <c r="C253" s="30" t="s">
        <v>251</v>
      </c>
      <c r="D253" s="48" t="s">
        <v>135</v>
      </c>
      <c r="E253" s="48" t="s">
        <v>147</v>
      </c>
      <c r="F253" s="48" t="s">
        <v>139</v>
      </c>
      <c r="G253" s="48" t="s">
        <v>249</v>
      </c>
      <c r="H253" s="42" t="s">
        <v>35</v>
      </c>
      <c r="I253" s="103"/>
      <c r="J253" s="48">
        <v>6.5</v>
      </c>
      <c r="K253" s="137">
        <v>200</v>
      </c>
      <c r="L253" s="103"/>
      <c r="M253" s="105" t="s">
        <v>141</v>
      </c>
      <c r="N253" s="105" t="s">
        <v>1251</v>
      </c>
      <c r="O253" s="105" t="s">
        <v>150</v>
      </c>
      <c r="P253" s="81">
        <f>(J253*(1-SQRT(1-S253*0.01)))/(2*0.0115*Q253/365)</f>
        <v>0.84255340275879786</v>
      </c>
      <c r="Q253" s="95">
        <f>30*365+8</f>
        <v>10958</v>
      </c>
      <c r="R253" s="48">
        <v>3.5</v>
      </c>
      <c r="S253" s="133">
        <v>17.100000000000001</v>
      </c>
      <c r="T253" s="134">
        <v>400</v>
      </c>
      <c r="U253" s="93">
        <f t="shared" si="52"/>
        <v>0.27787500000000004</v>
      </c>
      <c r="V253" s="139">
        <v>50</v>
      </c>
      <c r="W253" s="135">
        <f t="shared" si="53"/>
        <v>27.508767022536475</v>
      </c>
      <c r="X253" s="140"/>
      <c r="Y253" s="76"/>
      <c r="Z253" s="47">
        <v>6.8929999999999998</v>
      </c>
      <c r="AA253" s="77"/>
      <c r="AB253" s="47">
        <f t="shared" si="60"/>
        <v>207.72639483691066</v>
      </c>
      <c r="AC253" s="47">
        <f t="shared" si="61"/>
        <v>250.57466204693688</v>
      </c>
      <c r="AD253" s="56">
        <f>AB253/AB252*100</f>
        <v>79.476536377262775</v>
      </c>
      <c r="AE253" s="56">
        <f>AC253/AC252*100</f>
        <v>95.870369574502746</v>
      </c>
      <c r="AF253" s="64"/>
      <c r="AG253" s="52"/>
      <c r="AH253" s="47">
        <v>10.659000000000001</v>
      </c>
      <c r="AI253" s="53"/>
      <c r="AJ253" s="47">
        <f t="shared" si="62"/>
        <v>321.21799543981297</v>
      </c>
      <c r="AK253" s="47">
        <f t="shared" si="63"/>
        <v>387.4764721831279</v>
      </c>
      <c r="AL253" s="56">
        <f>AJ253/AJ252*100</f>
        <v>75.940438871473347</v>
      </c>
      <c r="AM253" s="56">
        <f>AK253/AK252*100</f>
        <v>91.604871980064374</v>
      </c>
      <c r="AN253" s="52"/>
      <c r="AO253" s="137" t="s">
        <v>316</v>
      </c>
      <c r="AT253" s="4"/>
    </row>
    <row r="254" spans="1:46" s="1" customFormat="1" ht="30" x14ac:dyDescent="0.25">
      <c r="A254" s="30">
        <v>253</v>
      </c>
      <c r="B254" s="31" t="s">
        <v>252</v>
      </c>
      <c r="C254" s="30" t="s">
        <v>251</v>
      </c>
      <c r="D254" s="48" t="s">
        <v>135</v>
      </c>
      <c r="E254" s="48" t="s">
        <v>147</v>
      </c>
      <c r="F254" s="48" t="s">
        <v>139</v>
      </c>
      <c r="G254" s="48" t="s">
        <v>249</v>
      </c>
      <c r="H254" s="42" t="s">
        <v>35</v>
      </c>
      <c r="I254" s="103"/>
      <c r="J254" s="48">
        <v>6.5</v>
      </c>
      <c r="K254" s="137">
        <v>200</v>
      </c>
      <c r="L254" s="103"/>
      <c r="M254" s="105" t="s">
        <v>141</v>
      </c>
      <c r="N254" s="105" t="s">
        <v>1251</v>
      </c>
      <c r="O254" s="105" t="s">
        <v>150</v>
      </c>
      <c r="P254" s="81">
        <f t="shared" ref="P254:P296" si="64">(J254*(1-SQRT(1-S254*0.01)))/(2*0.0115*Q254/365)</f>
        <v>1.5039050250432862</v>
      </c>
      <c r="Q254" s="95">
        <f t="shared" ref="Q254:Q296" si="65">30*365+8</f>
        <v>10958</v>
      </c>
      <c r="R254" s="48">
        <v>3.5</v>
      </c>
      <c r="S254" s="47">
        <v>29.4</v>
      </c>
      <c r="T254" s="134">
        <v>400</v>
      </c>
      <c r="U254" s="93">
        <f t="shared" si="52"/>
        <v>0.47774999999999995</v>
      </c>
      <c r="V254" s="139">
        <v>50</v>
      </c>
      <c r="W254" s="135">
        <f t="shared" si="53"/>
        <v>23.427249116900786</v>
      </c>
      <c r="X254" s="140"/>
      <c r="Y254" s="76"/>
      <c r="Z254" s="47">
        <v>5.548</v>
      </c>
      <c r="AA254" s="77"/>
      <c r="AB254" s="47">
        <f t="shared" si="60"/>
        <v>167.19368033587412</v>
      </c>
      <c r="AC254" s="47">
        <f t="shared" si="61"/>
        <v>236.81824410180477</v>
      </c>
      <c r="AD254" s="56">
        <f>AB254/AB252*100</f>
        <v>63.968638302778736</v>
      </c>
      <c r="AE254" s="56">
        <f>AC254/AC252*100</f>
        <v>90.607136406202201</v>
      </c>
      <c r="AF254" s="64"/>
      <c r="AG254" s="52"/>
      <c r="AH254" s="47">
        <v>8.609</v>
      </c>
      <c r="AI254" s="53"/>
      <c r="AJ254" s="47">
        <f t="shared" si="62"/>
        <v>259.43950865384647</v>
      </c>
      <c r="AK254" s="47">
        <f t="shared" si="63"/>
        <v>367.47805758335204</v>
      </c>
      <c r="AL254" s="56">
        <f>AJ254/AJ252*100</f>
        <v>61.335138216015949</v>
      </c>
      <c r="AM254" s="56">
        <f>AK254/AK252*100</f>
        <v>86.876966311637347</v>
      </c>
      <c r="AN254" s="52"/>
      <c r="AO254" s="137" t="s">
        <v>316</v>
      </c>
      <c r="AT254" s="4"/>
    </row>
    <row r="255" spans="1:46" s="1" customFormat="1" ht="30" x14ac:dyDescent="0.25">
      <c r="A255" s="30">
        <v>254</v>
      </c>
      <c r="B255" s="31" t="s">
        <v>253</v>
      </c>
      <c r="C255" s="30" t="s">
        <v>251</v>
      </c>
      <c r="D255" s="48" t="s">
        <v>135</v>
      </c>
      <c r="E255" s="48" t="s">
        <v>147</v>
      </c>
      <c r="F255" s="48" t="s">
        <v>139</v>
      </c>
      <c r="G255" s="48" t="s">
        <v>249</v>
      </c>
      <c r="H255" s="42" t="s">
        <v>35</v>
      </c>
      <c r="I255" s="103"/>
      <c r="J255" s="48">
        <v>6.5</v>
      </c>
      <c r="K255" s="137">
        <v>200</v>
      </c>
      <c r="L255" s="103"/>
      <c r="M255" s="105" t="s">
        <v>141</v>
      </c>
      <c r="N255" s="105" t="s">
        <v>1251</v>
      </c>
      <c r="O255" s="105" t="s">
        <v>150</v>
      </c>
      <c r="P255" s="81">
        <f t="shared" si="64"/>
        <v>0.86843947539078348</v>
      </c>
      <c r="Q255" s="95">
        <f t="shared" si="65"/>
        <v>10958</v>
      </c>
      <c r="R255" s="48">
        <v>3.5</v>
      </c>
      <c r="S255" s="81">
        <v>17.600000000000001</v>
      </c>
      <c r="T255" s="134">
        <v>400</v>
      </c>
      <c r="U255" s="93">
        <f t="shared" si="52"/>
        <v>0.28600000000000003</v>
      </c>
      <c r="V255" s="139">
        <v>50</v>
      </c>
      <c r="W255" s="135">
        <f t="shared" si="53"/>
        <v>27.342851660518765</v>
      </c>
      <c r="X255" s="140"/>
      <c r="Y255" s="76"/>
      <c r="Z255" s="47">
        <v>6.4880000000000004</v>
      </c>
      <c r="AA255" s="77"/>
      <c r="AB255" s="47">
        <f t="shared" si="60"/>
        <v>195.52137671578072</v>
      </c>
      <c r="AC255" s="47">
        <f t="shared" si="61"/>
        <v>237.28322416963681</v>
      </c>
      <c r="AD255" s="56">
        <f>AB255/AB252*100</f>
        <v>74.806871901302912</v>
      </c>
      <c r="AE255" s="56">
        <f>AC255/AC252*100</f>
        <v>90.785038715173442</v>
      </c>
      <c r="AF255" s="64"/>
      <c r="AG255" s="52"/>
      <c r="AH255" s="47">
        <v>9.9039999999999999</v>
      </c>
      <c r="AI255" s="53"/>
      <c r="AJ255" s="47">
        <f t="shared" si="62"/>
        <v>298.4654307942497</v>
      </c>
      <c r="AK255" s="47">
        <f t="shared" si="63"/>
        <v>362.21532863379821</v>
      </c>
      <c r="AL255" s="56">
        <f>AJ255/AJ252*100</f>
        <v>70.561413508121959</v>
      </c>
      <c r="AM255" s="56">
        <f>AK255/AK252*100</f>
        <v>85.632783383643172</v>
      </c>
      <c r="AN255" s="52"/>
      <c r="AO255" s="137" t="s">
        <v>316</v>
      </c>
      <c r="AT255" s="4"/>
    </row>
    <row r="256" spans="1:46" s="1" customFormat="1" ht="30" x14ac:dyDescent="0.25">
      <c r="A256" s="30">
        <v>255</v>
      </c>
      <c r="B256" s="31" t="s">
        <v>254</v>
      </c>
      <c r="C256" s="30" t="s">
        <v>251</v>
      </c>
      <c r="D256" s="48" t="s">
        <v>135</v>
      </c>
      <c r="E256" s="48" t="s">
        <v>147</v>
      </c>
      <c r="F256" s="48" t="s">
        <v>139</v>
      </c>
      <c r="G256" s="48" t="s">
        <v>249</v>
      </c>
      <c r="H256" s="42" t="s">
        <v>35</v>
      </c>
      <c r="I256" s="103"/>
      <c r="J256" s="48">
        <v>6.5</v>
      </c>
      <c r="K256" s="137">
        <v>200</v>
      </c>
      <c r="L256" s="103"/>
      <c r="M256" s="105" t="s">
        <v>141</v>
      </c>
      <c r="N256" s="105" t="s">
        <v>1251</v>
      </c>
      <c r="O256" s="105" t="s">
        <v>150</v>
      </c>
      <c r="P256" s="81">
        <f t="shared" si="64"/>
        <v>1.137100826207468</v>
      </c>
      <c r="Q256" s="95">
        <f t="shared" si="65"/>
        <v>10958</v>
      </c>
      <c r="R256" s="48">
        <v>3.5</v>
      </c>
      <c r="S256" s="81">
        <v>22.7</v>
      </c>
      <c r="T256" s="134">
        <v>400</v>
      </c>
      <c r="U256" s="93">
        <f t="shared" si="52"/>
        <v>0.36887499999999995</v>
      </c>
      <c r="V256" s="139">
        <v>50</v>
      </c>
      <c r="W256" s="135">
        <f t="shared" si="53"/>
        <v>25.650514967938118</v>
      </c>
      <c r="X256" s="140"/>
      <c r="Y256" s="76"/>
      <c r="Z256" s="47">
        <v>6.2629999999999999</v>
      </c>
      <c r="AA256" s="77"/>
      <c r="AB256" s="47">
        <f t="shared" si="60"/>
        <v>188.74081109293073</v>
      </c>
      <c r="AC256" s="47">
        <f t="shared" si="61"/>
        <v>244.16663789512381</v>
      </c>
      <c r="AD256" s="56">
        <f>AB256/AB252*100</f>
        <v>72.212613859102973</v>
      </c>
      <c r="AE256" s="56">
        <f>AC256/AC252*100</f>
        <v>93.418646648257379</v>
      </c>
      <c r="AF256" s="64"/>
      <c r="AG256" s="52"/>
      <c r="AH256" s="47">
        <v>9.702</v>
      </c>
      <c r="AI256" s="53"/>
      <c r="AJ256" s="47">
        <f t="shared" si="62"/>
        <v>292.37798965729104</v>
      </c>
      <c r="AK256" s="47">
        <f t="shared" si="63"/>
        <v>378.23802025522775</v>
      </c>
      <c r="AL256" s="56">
        <f>AJ256/AJ252*100</f>
        <v>69.12225705329152</v>
      </c>
      <c r="AM256" s="56">
        <f>AK256/AK252*100</f>
        <v>89.420772384594486</v>
      </c>
      <c r="AN256" s="52"/>
      <c r="AO256" s="137" t="s">
        <v>316</v>
      </c>
      <c r="AT256" s="4"/>
    </row>
    <row r="257" spans="1:46" s="1" customFormat="1" ht="30" x14ac:dyDescent="0.25">
      <c r="A257" s="30">
        <v>256</v>
      </c>
      <c r="B257" s="31" t="s">
        <v>255</v>
      </c>
      <c r="C257" s="30" t="s">
        <v>251</v>
      </c>
      <c r="D257" s="48" t="s">
        <v>135</v>
      </c>
      <c r="E257" s="48" t="s">
        <v>147</v>
      </c>
      <c r="F257" s="48" t="s">
        <v>139</v>
      </c>
      <c r="G257" s="48" t="s">
        <v>249</v>
      </c>
      <c r="H257" s="42" t="s">
        <v>35</v>
      </c>
      <c r="I257" s="103"/>
      <c r="J257" s="48">
        <v>6.5</v>
      </c>
      <c r="K257" s="137">
        <v>200</v>
      </c>
      <c r="L257" s="103"/>
      <c r="M257" s="105" t="s">
        <v>141</v>
      </c>
      <c r="N257" s="105" t="s">
        <v>1251</v>
      </c>
      <c r="O257" s="105" t="s">
        <v>150</v>
      </c>
      <c r="P257" s="81">
        <f t="shared" si="64"/>
        <v>1.1908088019773482</v>
      </c>
      <c r="Q257" s="95">
        <f t="shared" si="65"/>
        <v>10958</v>
      </c>
      <c r="R257" s="48">
        <v>3.5</v>
      </c>
      <c r="S257" s="81">
        <v>23.7</v>
      </c>
      <c r="T257" s="134">
        <v>400</v>
      </c>
      <c r="U257" s="93">
        <f t="shared" si="52"/>
        <v>0.385125</v>
      </c>
      <c r="V257" s="139">
        <v>50</v>
      </c>
      <c r="W257" s="135">
        <f t="shared" si="53"/>
        <v>25.318684243902684</v>
      </c>
      <c r="X257" s="140"/>
      <c r="Y257" s="76"/>
      <c r="Z257" s="47">
        <v>6.7880000000000003</v>
      </c>
      <c r="AA257" s="77"/>
      <c r="AB257" s="47">
        <f t="shared" si="60"/>
        <v>204.56213087958068</v>
      </c>
      <c r="AC257" s="47">
        <f t="shared" si="61"/>
        <v>268.10239958005343</v>
      </c>
      <c r="AD257" s="56">
        <f>AB257/AB252*100</f>
        <v>78.265882624236141</v>
      </c>
      <c r="AE257" s="56">
        <f>AC257/AC252*100</f>
        <v>102.57651720083378</v>
      </c>
      <c r="AF257" s="64"/>
      <c r="AG257" s="52"/>
      <c r="AH257" s="47">
        <v>9.3529999999999998</v>
      </c>
      <c r="AI257" s="53"/>
      <c r="AJ257" s="47">
        <f t="shared" si="62"/>
        <v>281.86057898007044</v>
      </c>
      <c r="AK257" s="47">
        <f t="shared" si="63"/>
        <v>369.41098162525628</v>
      </c>
      <c r="AL257" s="56">
        <f>AJ257/AJ252*100</f>
        <v>66.635793673411229</v>
      </c>
      <c r="AM257" s="56">
        <f>AK257/AK252*100</f>
        <v>87.333936662400063</v>
      </c>
      <c r="AN257" s="52"/>
      <c r="AO257" s="137" t="s">
        <v>316</v>
      </c>
      <c r="AT257" s="4"/>
    </row>
    <row r="258" spans="1:46" s="1" customFormat="1" ht="30" x14ac:dyDescent="0.25">
      <c r="A258" s="30">
        <v>257</v>
      </c>
      <c r="B258" s="31" t="s">
        <v>256</v>
      </c>
      <c r="C258" s="30" t="s">
        <v>251</v>
      </c>
      <c r="D258" s="48" t="s">
        <v>135</v>
      </c>
      <c r="E258" s="48" t="s">
        <v>147</v>
      </c>
      <c r="F258" s="48" t="s">
        <v>139</v>
      </c>
      <c r="G258" s="48" t="s">
        <v>249</v>
      </c>
      <c r="H258" s="42" t="s">
        <v>35</v>
      </c>
      <c r="I258" s="103"/>
      <c r="J258" s="48">
        <v>6.5</v>
      </c>
      <c r="K258" s="137">
        <v>200</v>
      </c>
      <c r="L258" s="103"/>
      <c r="M258" s="105" t="s">
        <v>141</v>
      </c>
      <c r="N258" s="105" t="s">
        <v>1251</v>
      </c>
      <c r="O258" s="105" t="s">
        <v>150</v>
      </c>
      <c r="P258" s="81">
        <f t="shared" si="64"/>
        <v>1.1103771155603022</v>
      </c>
      <c r="Q258" s="95">
        <f t="shared" si="65"/>
        <v>10958</v>
      </c>
      <c r="R258" s="48">
        <v>3.5</v>
      </c>
      <c r="S258" s="81">
        <v>22.2</v>
      </c>
      <c r="T258" s="134">
        <v>400</v>
      </c>
      <c r="U258" s="93">
        <f t="shared" ref="U258:U321" si="66">S258/100*J258/4</f>
        <v>0.36075000000000002</v>
      </c>
      <c r="V258" s="139">
        <v>50</v>
      </c>
      <c r="W258" s="135">
        <f t="shared" ref="W258:W321" si="67">(J258-J258*(1-SQRT(1-S258*0.01)))^2*(PI()/4)</f>
        <v>25.816430329955818</v>
      </c>
      <c r="X258" s="140"/>
      <c r="Y258" s="76"/>
      <c r="Z258" s="47">
        <v>6.3639999999999999</v>
      </c>
      <c r="AA258" s="77"/>
      <c r="AB258" s="47">
        <f t="shared" si="60"/>
        <v>191.78453166141006</v>
      </c>
      <c r="AC258" s="47">
        <f t="shared" si="61"/>
        <v>246.50968079872766</v>
      </c>
      <c r="AD258" s="56">
        <f>AB258/AB252*100</f>
        <v>73.377147469157165</v>
      </c>
      <c r="AE258" s="56">
        <f>AC258/AC252*100</f>
        <v>94.315099574752168</v>
      </c>
      <c r="AF258" s="64"/>
      <c r="AG258" s="52"/>
      <c r="AH258" s="47">
        <v>9.7279999999999998</v>
      </c>
      <c r="AI258" s="53"/>
      <c r="AJ258" s="47">
        <f t="shared" si="62"/>
        <v>293.1615216848204</v>
      </c>
      <c r="AK258" s="47">
        <f t="shared" si="63"/>
        <v>376.81429522470501</v>
      </c>
      <c r="AL258" s="56">
        <f>AJ258/AJ252*100</f>
        <v>69.307495012824162</v>
      </c>
      <c r="AM258" s="56">
        <f>AK258/AK252*100</f>
        <v>89.084183821110784</v>
      </c>
      <c r="AN258" s="52"/>
      <c r="AO258" s="137" t="s">
        <v>316</v>
      </c>
      <c r="AT258" s="4"/>
    </row>
    <row r="259" spans="1:46" s="1" customFormat="1" ht="30" x14ac:dyDescent="0.25">
      <c r="A259" s="30">
        <v>258</v>
      </c>
      <c r="B259" s="31" t="s">
        <v>257</v>
      </c>
      <c r="C259" s="30" t="s">
        <v>251</v>
      </c>
      <c r="D259" s="48" t="s">
        <v>135</v>
      </c>
      <c r="E259" s="48" t="s">
        <v>147</v>
      </c>
      <c r="F259" s="48" t="s">
        <v>139</v>
      </c>
      <c r="G259" s="48" t="s">
        <v>249</v>
      </c>
      <c r="H259" s="42" t="s">
        <v>35</v>
      </c>
      <c r="I259" s="103"/>
      <c r="J259" s="48">
        <v>6.5</v>
      </c>
      <c r="K259" s="137">
        <v>200</v>
      </c>
      <c r="L259" s="103"/>
      <c r="M259" s="105" t="s">
        <v>141</v>
      </c>
      <c r="N259" s="105" t="s">
        <v>1251</v>
      </c>
      <c r="O259" s="105" t="s">
        <v>150</v>
      </c>
      <c r="P259" s="81">
        <f t="shared" si="64"/>
        <v>1.4592181866774121</v>
      </c>
      <c r="Q259" s="95">
        <f t="shared" si="65"/>
        <v>10958</v>
      </c>
      <c r="R259" s="48">
        <v>3.5</v>
      </c>
      <c r="S259" s="81">
        <v>28.6</v>
      </c>
      <c r="T259" s="134">
        <v>400</v>
      </c>
      <c r="U259" s="93">
        <f t="shared" si="66"/>
        <v>0.46475000000000005</v>
      </c>
      <c r="V259" s="139">
        <v>50</v>
      </c>
      <c r="W259" s="135">
        <f t="shared" si="67"/>
        <v>23.692713696129132</v>
      </c>
      <c r="X259" s="140"/>
      <c r="Y259" s="76"/>
      <c r="Z259" s="47">
        <v>5.7430000000000003</v>
      </c>
      <c r="AA259" s="77"/>
      <c r="AB259" s="47">
        <f t="shared" si="60"/>
        <v>173.07017054234413</v>
      </c>
      <c r="AC259" s="47">
        <f t="shared" si="61"/>
        <v>242.39519683801689</v>
      </c>
      <c r="AD259" s="56">
        <f>AB259/AB252*100</f>
        <v>66.216995272685352</v>
      </c>
      <c r="AE259" s="56">
        <f>AC259/AC252*100</f>
        <v>92.740889737654513</v>
      </c>
      <c r="AF259" s="64"/>
      <c r="AG259" s="52"/>
      <c r="AH259" s="47">
        <v>8.2940000000000005</v>
      </c>
      <c r="AI259" s="53"/>
      <c r="AJ259" s="47">
        <f t="shared" si="62"/>
        <v>249.94671678185654</v>
      </c>
      <c r="AK259" s="47">
        <f t="shared" si="63"/>
        <v>350.06542966646566</v>
      </c>
      <c r="AL259" s="56">
        <f>AJ259/AJ252*100</f>
        <v>59.090909090909093</v>
      </c>
      <c r="AM259" s="56">
        <f>AK259/AK252*100</f>
        <v>82.760376878023919</v>
      </c>
      <c r="AN259" s="52"/>
      <c r="AO259" s="137" t="s">
        <v>316</v>
      </c>
      <c r="AT259" s="4"/>
    </row>
    <row r="260" spans="1:46" s="1" customFormat="1" ht="30" x14ac:dyDescent="0.25">
      <c r="A260" s="30">
        <v>259</v>
      </c>
      <c r="B260" s="31" t="s">
        <v>258</v>
      </c>
      <c r="C260" s="30" t="s">
        <v>251</v>
      </c>
      <c r="D260" s="42" t="s">
        <v>135</v>
      </c>
      <c r="E260" s="42" t="s">
        <v>147</v>
      </c>
      <c r="F260" s="42" t="s">
        <v>139</v>
      </c>
      <c r="G260" s="42" t="s">
        <v>249</v>
      </c>
      <c r="H260" s="42" t="s">
        <v>35</v>
      </c>
      <c r="I260" s="103"/>
      <c r="J260" s="42">
        <v>6.5</v>
      </c>
      <c r="K260" s="143">
        <v>200</v>
      </c>
      <c r="L260" s="103"/>
      <c r="M260" s="104" t="s">
        <v>141</v>
      </c>
      <c r="N260" s="105" t="s">
        <v>1251</v>
      </c>
      <c r="O260" s="104" t="s">
        <v>150</v>
      </c>
      <c r="P260" s="115">
        <f t="shared" si="64"/>
        <v>1.4536499715821638</v>
      </c>
      <c r="Q260" s="94">
        <f t="shared" si="65"/>
        <v>10958</v>
      </c>
      <c r="R260" s="42">
        <v>3.5</v>
      </c>
      <c r="S260" s="115">
        <v>28.5</v>
      </c>
      <c r="T260" s="139">
        <v>400</v>
      </c>
      <c r="U260" s="93">
        <f t="shared" si="66"/>
        <v>0.46312499999999995</v>
      </c>
      <c r="V260" s="139">
        <v>50</v>
      </c>
      <c r="W260" s="144">
        <f t="shared" si="67"/>
        <v>23.725896768532664</v>
      </c>
      <c r="X260" s="139">
        <f>(AB260*0.001)/AA260</f>
        <v>81.440649844819021</v>
      </c>
      <c r="Y260" s="62">
        <v>0.10199999999999999</v>
      </c>
      <c r="Z260" s="50">
        <v>5.5129999999999999</v>
      </c>
      <c r="AA260" s="49">
        <f>Y260/50</f>
        <v>2.0399999999999997E-3</v>
      </c>
      <c r="AB260" s="50">
        <f t="shared" si="60"/>
        <v>166.13892568343078</v>
      </c>
      <c r="AC260" s="50">
        <f t="shared" si="61"/>
        <v>232.36213382298018</v>
      </c>
      <c r="AD260" s="56">
        <f>AB260/AB252*100</f>
        <v>63.565087051769865</v>
      </c>
      <c r="AE260" s="56">
        <f>AC260/AC252*100</f>
        <v>88.902219652824996</v>
      </c>
      <c r="AF260" s="65">
        <v>0.61699999999999999</v>
      </c>
      <c r="AG260" s="45">
        <v>4.25</v>
      </c>
      <c r="AH260" s="50">
        <v>8.2629999999999999</v>
      </c>
      <c r="AI260" s="49">
        <f>AG260/50</f>
        <v>8.5000000000000006E-2</v>
      </c>
      <c r="AJ260" s="50">
        <f t="shared" si="62"/>
        <v>249.01250551826388</v>
      </c>
      <c r="AK260" s="50">
        <f t="shared" si="63"/>
        <v>348.26923848708236</v>
      </c>
      <c r="AL260" s="56">
        <f>AJ260/AJ252*100</f>
        <v>58.870048446850952</v>
      </c>
      <c r="AM260" s="56">
        <f>AK260/AK252*100</f>
        <v>82.335732093497839</v>
      </c>
      <c r="AN260" s="45">
        <f>AG260/Y260</f>
        <v>41.666666666666671</v>
      </c>
      <c r="AO260" s="143" t="s">
        <v>316</v>
      </c>
      <c r="AT260" s="4"/>
    </row>
    <row r="261" spans="1:46" s="1" customFormat="1" ht="30" x14ac:dyDescent="0.25">
      <c r="A261" s="30">
        <v>260</v>
      </c>
      <c r="B261" s="31" t="s">
        <v>259</v>
      </c>
      <c r="C261" s="30" t="s">
        <v>251</v>
      </c>
      <c r="D261" s="48" t="s">
        <v>135</v>
      </c>
      <c r="E261" s="48" t="s">
        <v>147</v>
      </c>
      <c r="F261" s="48" t="s">
        <v>139</v>
      </c>
      <c r="G261" s="48" t="s">
        <v>249</v>
      </c>
      <c r="H261" s="42" t="s">
        <v>35</v>
      </c>
      <c r="I261" s="103"/>
      <c r="J261" s="48">
        <v>6.5</v>
      </c>
      <c r="K261" s="137">
        <v>200</v>
      </c>
      <c r="L261" s="103"/>
      <c r="M261" s="105" t="s">
        <v>141</v>
      </c>
      <c r="N261" s="105" t="s">
        <v>1251</v>
      </c>
      <c r="O261" s="105" t="s">
        <v>150</v>
      </c>
      <c r="P261" s="81">
        <f t="shared" si="64"/>
        <v>1.2992911747641427</v>
      </c>
      <c r="Q261" s="95">
        <f t="shared" si="65"/>
        <v>10958</v>
      </c>
      <c r="R261" s="48">
        <v>3.5</v>
      </c>
      <c r="S261" s="81">
        <v>25.7</v>
      </c>
      <c r="T261" s="134">
        <v>400</v>
      </c>
      <c r="U261" s="93">
        <f t="shared" si="66"/>
        <v>0.41762500000000002</v>
      </c>
      <c r="V261" s="139">
        <v>50</v>
      </c>
      <c r="W261" s="135">
        <f t="shared" si="67"/>
        <v>24.655022795831847</v>
      </c>
      <c r="X261" s="140"/>
      <c r="Y261" s="76"/>
      <c r="Z261" s="47">
        <v>5.7370000000000001</v>
      </c>
      <c r="AA261" s="77"/>
      <c r="AB261" s="47">
        <f t="shared" si="60"/>
        <v>172.88935545906813</v>
      </c>
      <c r="AC261" s="47">
        <f t="shared" si="61"/>
        <v>232.69092255594634</v>
      </c>
      <c r="AD261" s="56">
        <f>AB261/AB252*100</f>
        <v>66.147815058226684</v>
      </c>
      <c r="AE261" s="56">
        <f>AC261/AC252*100</f>
        <v>89.028014883212236</v>
      </c>
      <c r="AF261" s="64"/>
      <c r="AG261" s="52"/>
      <c r="AH261" s="47">
        <v>9.843</v>
      </c>
      <c r="AI261" s="53"/>
      <c r="AJ261" s="47">
        <f t="shared" si="62"/>
        <v>296.62714411427703</v>
      </c>
      <c r="AK261" s="47">
        <f t="shared" si="63"/>
        <v>399.2289961161199</v>
      </c>
      <c r="AL261" s="56">
        <f>AJ261/AJ252*100</f>
        <v>70.126816756910799</v>
      </c>
      <c r="AM261" s="56">
        <f>AK261/AK252*100</f>
        <v>94.383333454792478</v>
      </c>
      <c r="AN261" s="52"/>
      <c r="AO261" s="137" t="s">
        <v>316</v>
      </c>
      <c r="AT261" s="4"/>
    </row>
    <row r="262" spans="1:46" s="1" customFormat="1" ht="30" x14ac:dyDescent="0.25">
      <c r="A262" s="30">
        <v>261</v>
      </c>
      <c r="B262" s="31" t="s">
        <v>260</v>
      </c>
      <c r="C262" s="30" t="s">
        <v>251</v>
      </c>
      <c r="D262" s="48" t="s">
        <v>135</v>
      </c>
      <c r="E262" s="48" t="s">
        <v>147</v>
      </c>
      <c r="F262" s="48" t="s">
        <v>139</v>
      </c>
      <c r="G262" s="48" t="s">
        <v>249</v>
      </c>
      <c r="H262" s="42" t="s">
        <v>35</v>
      </c>
      <c r="I262" s="103"/>
      <c r="J262" s="48">
        <v>6.5</v>
      </c>
      <c r="K262" s="137">
        <v>200</v>
      </c>
      <c r="L262" s="103"/>
      <c r="M262" s="105" t="s">
        <v>141</v>
      </c>
      <c r="N262" s="105" t="s">
        <v>1251</v>
      </c>
      <c r="O262" s="105" t="s">
        <v>150</v>
      </c>
      <c r="P262" s="81">
        <f t="shared" si="64"/>
        <v>0.7961544281428925</v>
      </c>
      <c r="Q262" s="95">
        <f t="shared" si="65"/>
        <v>10958</v>
      </c>
      <c r="R262" s="48">
        <v>3.5</v>
      </c>
      <c r="S262" s="81">
        <v>16.2</v>
      </c>
      <c r="T262" s="134">
        <v>400</v>
      </c>
      <c r="U262" s="93">
        <f t="shared" si="66"/>
        <v>0.26324999999999998</v>
      </c>
      <c r="V262" s="139">
        <v>50</v>
      </c>
      <c r="W262" s="135">
        <f t="shared" si="67"/>
        <v>27.807414674168353</v>
      </c>
      <c r="X262" s="140"/>
      <c r="Y262" s="76"/>
      <c r="Z262" s="47">
        <v>6.4429999999999996</v>
      </c>
      <c r="AA262" s="77"/>
      <c r="AB262" s="47">
        <f t="shared" si="60"/>
        <v>194.1652635912107</v>
      </c>
      <c r="AC262" s="47">
        <f t="shared" si="61"/>
        <v>231.70079187495315</v>
      </c>
      <c r="AD262" s="56">
        <f>AB262/AB252*100</f>
        <v>74.28802029286291</v>
      </c>
      <c r="AE262" s="56">
        <f>AC262/AC252*100</f>
        <v>88.649188893631177</v>
      </c>
      <c r="AF262" s="64"/>
      <c r="AG262" s="52"/>
      <c r="AH262" s="47">
        <v>10.835000000000001</v>
      </c>
      <c r="AI262" s="53"/>
      <c r="AJ262" s="47">
        <f t="shared" si="62"/>
        <v>326.52190454924232</v>
      </c>
      <c r="AK262" s="47">
        <f t="shared" si="63"/>
        <v>389.64427750506252</v>
      </c>
      <c r="AL262" s="56">
        <f>AJ262/AJ252*100</f>
        <v>77.194357366771172</v>
      </c>
      <c r="AM262" s="56">
        <f>AK262/AK252*100</f>
        <v>92.117371559392808</v>
      </c>
      <c r="AN262" s="52"/>
      <c r="AO262" s="137" t="s">
        <v>316</v>
      </c>
      <c r="AT262" s="4"/>
    </row>
    <row r="263" spans="1:46" s="1" customFormat="1" ht="30" x14ac:dyDescent="0.25">
      <c r="A263" s="30">
        <v>262</v>
      </c>
      <c r="B263" s="31" t="s">
        <v>261</v>
      </c>
      <c r="C263" s="30" t="s">
        <v>251</v>
      </c>
      <c r="D263" s="48" t="s">
        <v>135</v>
      </c>
      <c r="E263" s="48" t="s">
        <v>147</v>
      </c>
      <c r="F263" s="48" t="s">
        <v>139</v>
      </c>
      <c r="G263" s="48" t="s">
        <v>249</v>
      </c>
      <c r="H263" s="42" t="s">
        <v>35</v>
      </c>
      <c r="I263" s="103"/>
      <c r="J263" s="48">
        <v>6.5</v>
      </c>
      <c r="K263" s="137">
        <v>200</v>
      </c>
      <c r="L263" s="108"/>
      <c r="M263" s="105" t="s">
        <v>141</v>
      </c>
      <c r="N263" s="105" t="s">
        <v>1251</v>
      </c>
      <c r="O263" s="105" t="s">
        <v>150</v>
      </c>
      <c r="P263" s="81">
        <f t="shared" si="64"/>
        <v>0.85807564744504783</v>
      </c>
      <c r="Q263" s="95">
        <f t="shared" si="65"/>
        <v>10958</v>
      </c>
      <c r="R263" s="48">
        <v>3.5</v>
      </c>
      <c r="S263" s="81">
        <v>17.399999999999999</v>
      </c>
      <c r="T263" s="134">
        <v>400</v>
      </c>
      <c r="U263" s="93">
        <f t="shared" si="66"/>
        <v>0.28275</v>
      </c>
      <c r="V263" s="139">
        <v>50</v>
      </c>
      <c r="W263" s="135">
        <f t="shared" si="67"/>
        <v>27.409217805325852</v>
      </c>
      <c r="X263" s="140"/>
      <c r="Y263" s="76"/>
      <c r="Z263" s="47">
        <v>6.6470000000000002</v>
      </c>
      <c r="AA263" s="77"/>
      <c r="AB263" s="47">
        <f t="shared" si="60"/>
        <v>200.31297642259469</v>
      </c>
      <c r="AC263" s="47">
        <f t="shared" si="61"/>
        <v>242.50965668594998</v>
      </c>
      <c r="AD263" s="56">
        <f>AB263/AB252*100</f>
        <v>76.640147584457523</v>
      </c>
      <c r="AE263" s="56">
        <f>AC263/AC252*100</f>
        <v>92.784682305638626</v>
      </c>
      <c r="AF263" s="64"/>
      <c r="AG263" s="52"/>
      <c r="AH263" s="47">
        <v>10.77</v>
      </c>
      <c r="AI263" s="53"/>
      <c r="AJ263" s="47">
        <f t="shared" si="62"/>
        <v>324.56307448041895</v>
      </c>
      <c r="AK263" s="47">
        <f t="shared" si="63"/>
        <v>392.93350421358224</v>
      </c>
      <c r="AL263" s="56">
        <f>AJ263/AJ252*100</f>
        <v>76.731262467939573</v>
      </c>
      <c r="AM263" s="56">
        <f>AK263/AK252*100</f>
        <v>92.89499088128278</v>
      </c>
      <c r="AN263" s="52"/>
      <c r="AO263" s="137" t="s">
        <v>316</v>
      </c>
      <c r="AT263" s="4"/>
    </row>
    <row r="264" spans="1:46" s="1" customFormat="1" ht="30" x14ac:dyDescent="0.25">
      <c r="A264" s="30">
        <v>263</v>
      </c>
      <c r="B264" s="31" t="s">
        <v>262</v>
      </c>
      <c r="C264" s="30" t="s">
        <v>251</v>
      </c>
      <c r="D264" s="42" t="s">
        <v>135</v>
      </c>
      <c r="E264" s="42" t="s">
        <v>147</v>
      </c>
      <c r="F264" s="42" t="s">
        <v>139</v>
      </c>
      <c r="G264" s="42" t="s">
        <v>249</v>
      </c>
      <c r="H264" s="42" t="s">
        <v>35</v>
      </c>
      <c r="I264" s="103"/>
      <c r="J264" s="42">
        <v>6.5</v>
      </c>
      <c r="K264" s="143">
        <v>200</v>
      </c>
      <c r="L264" s="108"/>
      <c r="M264" s="104" t="s">
        <v>141</v>
      </c>
      <c r="N264" s="105" t="s">
        <v>1251</v>
      </c>
      <c r="O264" s="104" t="s">
        <v>150</v>
      </c>
      <c r="P264" s="115">
        <f t="shared" si="64"/>
        <v>1.0043314985332128</v>
      </c>
      <c r="Q264" s="94">
        <f t="shared" si="65"/>
        <v>10958</v>
      </c>
      <c r="R264" s="42">
        <v>3.5</v>
      </c>
      <c r="S264" s="115">
        <v>20.2</v>
      </c>
      <c r="T264" s="139">
        <v>400</v>
      </c>
      <c r="U264" s="93">
        <f t="shared" si="66"/>
        <v>0.32824999999999999</v>
      </c>
      <c r="V264" s="139">
        <v>50</v>
      </c>
      <c r="W264" s="144">
        <f t="shared" si="67"/>
        <v>26.480091778026665</v>
      </c>
      <c r="X264" s="139">
        <f>(AB264*0.001)/AA264</f>
        <v>119.33060475552239</v>
      </c>
      <c r="Y264" s="62">
        <v>8.2000000000000003E-2</v>
      </c>
      <c r="Z264" s="50">
        <v>6.4939999999999998</v>
      </c>
      <c r="AA264" s="49">
        <f>Y264/50</f>
        <v>1.64E-3</v>
      </c>
      <c r="AB264" s="50">
        <f t="shared" si="60"/>
        <v>195.70219179905669</v>
      </c>
      <c r="AC264" s="50">
        <f t="shared" si="61"/>
        <v>245.24084185345455</v>
      </c>
      <c r="AD264" s="56">
        <f>AB264/AB252*100</f>
        <v>74.876052115761553</v>
      </c>
      <c r="AE264" s="56">
        <f>AC264/AC252*100</f>
        <v>93.829639242808994</v>
      </c>
      <c r="AF264" s="65">
        <v>0</v>
      </c>
      <c r="AG264" s="45">
        <v>7.68</v>
      </c>
      <c r="AH264" s="50">
        <v>10.154999999999999</v>
      </c>
      <c r="AI264" s="49">
        <f>AG264/50</f>
        <v>0.15359999999999999</v>
      </c>
      <c r="AJ264" s="50">
        <f t="shared" si="62"/>
        <v>306.02952844462902</v>
      </c>
      <c r="AK264" s="50">
        <f t="shared" si="63"/>
        <v>383.49564967998629</v>
      </c>
      <c r="AL264" s="56">
        <f>AJ264/AJ252*100</f>
        <v>72.349672271302367</v>
      </c>
      <c r="AM264" s="56">
        <f>AK264/AK252*100</f>
        <v>90.663749713411491</v>
      </c>
      <c r="AN264" s="45">
        <f>AG264/Y264</f>
        <v>93.658536585365852</v>
      </c>
      <c r="AO264" s="143" t="s">
        <v>316</v>
      </c>
      <c r="AT264" s="4"/>
    </row>
    <row r="265" spans="1:46" s="1" customFormat="1" ht="30" x14ac:dyDescent="0.25">
      <c r="A265" s="30">
        <v>264</v>
      </c>
      <c r="B265" s="31" t="s">
        <v>263</v>
      </c>
      <c r="C265" s="30" t="s">
        <v>251</v>
      </c>
      <c r="D265" s="48" t="s">
        <v>135</v>
      </c>
      <c r="E265" s="48" t="s">
        <v>147</v>
      </c>
      <c r="F265" s="48" t="s">
        <v>139</v>
      </c>
      <c r="G265" s="48" t="s">
        <v>249</v>
      </c>
      <c r="H265" s="42" t="s">
        <v>35</v>
      </c>
      <c r="I265" s="103"/>
      <c r="J265" s="48">
        <v>6.5</v>
      </c>
      <c r="K265" s="137">
        <v>200</v>
      </c>
      <c r="L265" s="108"/>
      <c r="M265" s="105" t="s">
        <v>141</v>
      </c>
      <c r="N265" s="105" t="s">
        <v>1251</v>
      </c>
      <c r="O265" s="105" t="s">
        <v>150</v>
      </c>
      <c r="P265" s="81">
        <f t="shared" si="64"/>
        <v>1.1800391789279567</v>
      </c>
      <c r="Q265" s="95">
        <f t="shared" si="65"/>
        <v>10958</v>
      </c>
      <c r="R265" s="48">
        <v>3.5</v>
      </c>
      <c r="S265" s="81">
        <v>23.5</v>
      </c>
      <c r="T265" s="134">
        <v>400</v>
      </c>
      <c r="U265" s="93">
        <f t="shared" si="66"/>
        <v>0.38187499999999996</v>
      </c>
      <c r="V265" s="139">
        <v>50</v>
      </c>
      <c r="W265" s="135">
        <f t="shared" si="67"/>
        <v>25.385050388709775</v>
      </c>
      <c r="X265" s="140"/>
      <c r="Y265" s="76"/>
      <c r="Z265" s="47">
        <v>5.7050000000000001</v>
      </c>
      <c r="AA265" s="77"/>
      <c r="AB265" s="47">
        <f t="shared" si="60"/>
        <v>171.92500834826279</v>
      </c>
      <c r="AC265" s="47">
        <f t="shared" si="61"/>
        <v>224.73857300426511</v>
      </c>
      <c r="AD265" s="56">
        <f>AB265/AB252*100</f>
        <v>65.77885391444714</v>
      </c>
      <c r="AE265" s="56">
        <f>AC265/AC252*100</f>
        <v>85.985429953525681</v>
      </c>
      <c r="AF265" s="64"/>
      <c r="AG265" s="52"/>
      <c r="AH265" s="47">
        <v>8.9440000000000008</v>
      </c>
      <c r="AI265" s="53"/>
      <c r="AJ265" s="47">
        <f t="shared" si="62"/>
        <v>269.53501747008983</v>
      </c>
      <c r="AK265" s="47">
        <f t="shared" si="63"/>
        <v>352.33335617005213</v>
      </c>
      <c r="AL265" s="56">
        <f>AJ265/AJ252*100</f>
        <v>63.721858079224859</v>
      </c>
      <c r="AM265" s="56">
        <f>AK265/AK252*100</f>
        <v>83.296546508790669</v>
      </c>
      <c r="AN265" s="52"/>
      <c r="AO265" s="137" t="s">
        <v>316</v>
      </c>
      <c r="AT265" s="4"/>
    </row>
    <row r="266" spans="1:46" s="1" customFormat="1" ht="30" x14ac:dyDescent="0.25">
      <c r="A266" s="30">
        <v>265</v>
      </c>
      <c r="B266" s="31" t="s">
        <v>264</v>
      </c>
      <c r="C266" s="30" t="s">
        <v>251</v>
      </c>
      <c r="D266" s="48" t="s">
        <v>135</v>
      </c>
      <c r="E266" s="48" t="s">
        <v>147</v>
      </c>
      <c r="F266" s="48" t="s">
        <v>139</v>
      </c>
      <c r="G266" s="48" t="s">
        <v>249</v>
      </c>
      <c r="H266" s="42" t="s">
        <v>35</v>
      </c>
      <c r="I266" s="103"/>
      <c r="J266" s="48">
        <v>6.5</v>
      </c>
      <c r="K266" s="137">
        <v>200</v>
      </c>
      <c r="L266" s="108"/>
      <c r="M266" s="105" t="s">
        <v>141</v>
      </c>
      <c r="N266" s="105" t="s">
        <v>1251</v>
      </c>
      <c r="O266" s="105" t="s">
        <v>150</v>
      </c>
      <c r="P266" s="81">
        <f t="shared" si="64"/>
        <v>0.76536007849321652</v>
      </c>
      <c r="Q266" s="95">
        <f t="shared" si="65"/>
        <v>10958</v>
      </c>
      <c r="R266" s="48">
        <v>3.5</v>
      </c>
      <c r="S266" s="81">
        <v>15.6</v>
      </c>
      <c r="T266" s="134">
        <v>400</v>
      </c>
      <c r="U266" s="93">
        <f t="shared" si="66"/>
        <v>0.2535</v>
      </c>
      <c r="V266" s="139">
        <v>50</v>
      </c>
      <c r="W266" s="135">
        <f t="shared" si="67"/>
        <v>28.006513108589612</v>
      </c>
      <c r="X266" s="140"/>
      <c r="Y266" s="76"/>
      <c r="Z266" s="47">
        <v>6.8970000000000002</v>
      </c>
      <c r="AA266" s="77"/>
      <c r="AB266" s="47">
        <f t="shared" si="60"/>
        <v>207.84693822576133</v>
      </c>
      <c r="AC266" s="47">
        <f t="shared" si="61"/>
        <v>246.26414481725277</v>
      </c>
      <c r="AD266" s="56">
        <f>AB266/AB252*100</f>
        <v>79.52265652023523</v>
      </c>
      <c r="AE266" s="56">
        <f>AC266/AC252*100</f>
        <v>94.221157014496697</v>
      </c>
      <c r="AF266" s="64"/>
      <c r="AG266" s="52"/>
      <c r="AH266" s="47">
        <v>10.885999999999999</v>
      </c>
      <c r="AI266" s="53"/>
      <c r="AJ266" s="47">
        <f t="shared" si="62"/>
        <v>328.05883275708828</v>
      </c>
      <c r="AK266" s="47">
        <f t="shared" si="63"/>
        <v>388.69529947522301</v>
      </c>
      <c r="AL266" s="56">
        <f>AJ266/AJ252*100</f>
        <v>77.557708748931319</v>
      </c>
      <c r="AM266" s="56">
        <f>AK266/AK252*100</f>
        <v>91.893019844705336</v>
      </c>
      <c r="AN266" s="52"/>
      <c r="AO266" s="137" t="s">
        <v>316</v>
      </c>
      <c r="AT266" s="4"/>
    </row>
    <row r="267" spans="1:46" s="1" customFormat="1" ht="30" x14ac:dyDescent="0.25">
      <c r="A267" s="30">
        <v>266</v>
      </c>
      <c r="B267" s="31" t="s">
        <v>265</v>
      </c>
      <c r="C267" s="30" t="s">
        <v>251</v>
      </c>
      <c r="D267" s="48" t="s">
        <v>135</v>
      </c>
      <c r="E267" s="48" t="s">
        <v>147</v>
      </c>
      <c r="F267" s="48" t="s">
        <v>139</v>
      </c>
      <c r="G267" s="48" t="s">
        <v>249</v>
      </c>
      <c r="H267" s="42" t="s">
        <v>35</v>
      </c>
      <c r="I267" s="103"/>
      <c r="J267" s="48">
        <v>6.5</v>
      </c>
      <c r="K267" s="137">
        <v>200</v>
      </c>
      <c r="L267" s="108"/>
      <c r="M267" s="105" t="s">
        <v>141</v>
      </c>
      <c r="N267" s="105" t="s">
        <v>1251</v>
      </c>
      <c r="O267" s="105" t="s">
        <v>150</v>
      </c>
      <c r="P267" s="81">
        <f t="shared" si="64"/>
        <v>1.1800391789279567</v>
      </c>
      <c r="Q267" s="95">
        <f t="shared" si="65"/>
        <v>10958</v>
      </c>
      <c r="R267" s="48">
        <v>3.5</v>
      </c>
      <c r="S267" s="81">
        <v>23.5</v>
      </c>
      <c r="T267" s="134">
        <v>400</v>
      </c>
      <c r="U267" s="93">
        <f t="shared" si="66"/>
        <v>0.38187499999999996</v>
      </c>
      <c r="V267" s="139">
        <v>50</v>
      </c>
      <c r="W267" s="135">
        <f t="shared" si="67"/>
        <v>25.385050388709775</v>
      </c>
      <c r="X267" s="140"/>
      <c r="Y267" s="76"/>
      <c r="Z267" s="47">
        <v>6.6379999999999999</v>
      </c>
      <c r="AA267" s="77"/>
      <c r="AB267" s="47">
        <f t="shared" si="60"/>
        <v>200.04175379768068</v>
      </c>
      <c r="AC267" s="47">
        <f t="shared" si="61"/>
        <v>261.49248862441925</v>
      </c>
      <c r="AD267" s="56">
        <f>AB267/AB252*100</f>
        <v>76.53637726276952</v>
      </c>
      <c r="AE267" s="56">
        <f>AC267/AC252*100</f>
        <v>100.04755197747653</v>
      </c>
      <c r="AF267" s="64"/>
      <c r="AG267" s="52"/>
      <c r="AH267" s="47">
        <v>10.058</v>
      </c>
      <c r="AI267" s="53"/>
      <c r="AJ267" s="47">
        <f t="shared" si="62"/>
        <v>303.10635126500034</v>
      </c>
      <c r="AK267" s="47">
        <f t="shared" si="63"/>
        <v>396.21745263398742</v>
      </c>
      <c r="AL267" s="56">
        <f>AJ267/AJ252*100</f>
        <v>71.658592191507537</v>
      </c>
      <c r="AM267" s="56">
        <f>AK267/AK252*100</f>
        <v>93.671362341839938</v>
      </c>
      <c r="AN267" s="52"/>
      <c r="AO267" s="137" t="s">
        <v>316</v>
      </c>
      <c r="AT267" s="4"/>
    </row>
    <row r="268" spans="1:46" s="1" customFormat="1" ht="30" x14ac:dyDescent="0.25">
      <c r="A268" s="30">
        <v>267</v>
      </c>
      <c r="B268" s="31" t="s">
        <v>266</v>
      </c>
      <c r="C268" s="30" t="s">
        <v>251</v>
      </c>
      <c r="D268" s="42" t="s">
        <v>135</v>
      </c>
      <c r="E268" s="42" t="s">
        <v>147</v>
      </c>
      <c r="F268" s="42" t="s">
        <v>139</v>
      </c>
      <c r="G268" s="42" t="s">
        <v>249</v>
      </c>
      <c r="H268" s="42" t="s">
        <v>35</v>
      </c>
      <c r="I268" s="103"/>
      <c r="J268" s="42">
        <v>6.5</v>
      </c>
      <c r="K268" s="143">
        <v>200</v>
      </c>
      <c r="L268" s="108"/>
      <c r="M268" s="104" t="s">
        <v>141</v>
      </c>
      <c r="N268" s="105" t="s">
        <v>1251</v>
      </c>
      <c r="O268" s="104" t="s">
        <v>150</v>
      </c>
      <c r="P268" s="115">
        <f t="shared" si="64"/>
        <v>0.93611318711282099</v>
      </c>
      <c r="Q268" s="94">
        <f t="shared" si="65"/>
        <v>10958</v>
      </c>
      <c r="R268" s="42">
        <v>3.5</v>
      </c>
      <c r="S268" s="115">
        <v>18.899999999999999</v>
      </c>
      <c r="T268" s="139">
        <v>400</v>
      </c>
      <c r="U268" s="93">
        <f t="shared" si="66"/>
        <v>0.30712499999999998</v>
      </c>
      <c r="V268" s="139">
        <v>50</v>
      </c>
      <c r="W268" s="144">
        <f t="shared" si="67"/>
        <v>26.911471719272715</v>
      </c>
      <c r="X268" s="139">
        <f>(AB268*0.001)/AA268</f>
        <v>126.7359379425374</v>
      </c>
      <c r="Y268" s="62">
        <v>8.2000000000000003E-2</v>
      </c>
      <c r="Z268" s="50">
        <v>6.8970000000000002</v>
      </c>
      <c r="AA268" s="49">
        <f>Y268/50</f>
        <v>1.64E-3</v>
      </c>
      <c r="AB268" s="50">
        <f t="shared" si="60"/>
        <v>207.84693822576133</v>
      </c>
      <c r="AC268" s="50">
        <f t="shared" si="61"/>
        <v>256.28475736838641</v>
      </c>
      <c r="AD268" s="56">
        <f>AB268/AB252*100</f>
        <v>79.52265652023523</v>
      </c>
      <c r="AE268" s="56">
        <f>AC268/AC252*100</f>
        <v>98.055063526800538</v>
      </c>
      <c r="AF268" s="65">
        <v>0</v>
      </c>
      <c r="AG268" s="45">
        <v>7.0519999999999996</v>
      </c>
      <c r="AH268" s="50">
        <v>11.061</v>
      </c>
      <c r="AI268" s="49">
        <f>AG268/50</f>
        <v>0.14104</v>
      </c>
      <c r="AJ268" s="50">
        <f t="shared" si="62"/>
        <v>333.33260601930493</v>
      </c>
      <c r="AK268" s="50">
        <f t="shared" si="63"/>
        <v>411.0143107513008</v>
      </c>
      <c r="AL268" s="56">
        <f>AJ268/AJ252*100</f>
        <v>78.804502707324019</v>
      </c>
      <c r="AM268" s="56">
        <f>AK268/AK252*100</f>
        <v>97.169547111373646</v>
      </c>
      <c r="AN268" s="45">
        <f>AG268/Y268</f>
        <v>85.999999999999986</v>
      </c>
      <c r="AO268" s="143" t="s">
        <v>316</v>
      </c>
      <c r="AT268" s="4"/>
    </row>
    <row r="269" spans="1:46" s="1" customFormat="1" ht="30" x14ac:dyDescent="0.25">
      <c r="A269" s="30">
        <v>268</v>
      </c>
      <c r="B269" s="31" t="s">
        <v>267</v>
      </c>
      <c r="C269" s="30" t="s">
        <v>251</v>
      </c>
      <c r="D269" s="48" t="s">
        <v>135</v>
      </c>
      <c r="E269" s="48" t="s">
        <v>147</v>
      </c>
      <c r="F269" s="48" t="s">
        <v>139</v>
      </c>
      <c r="G269" s="48" t="s">
        <v>249</v>
      </c>
      <c r="H269" s="42" t="s">
        <v>35</v>
      </c>
      <c r="I269" s="103"/>
      <c r="J269" s="48">
        <v>6.5</v>
      </c>
      <c r="K269" s="137">
        <v>200</v>
      </c>
      <c r="L269" s="108"/>
      <c r="M269" s="105" t="s">
        <v>141</v>
      </c>
      <c r="N269" s="105" t="s">
        <v>1251</v>
      </c>
      <c r="O269" s="105" t="s">
        <v>150</v>
      </c>
      <c r="P269" s="81">
        <f t="shared" si="64"/>
        <v>0.78587743218555428</v>
      </c>
      <c r="Q269" s="95">
        <f t="shared" si="65"/>
        <v>10958</v>
      </c>
      <c r="R269" s="48">
        <v>3.5</v>
      </c>
      <c r="S269" s="81">
        <v>16</v>
      </c>
      <c r="T269" s="134">
        <v>400</v>
      </c>
      <c r="U269" s="93">
        <f t="shared" si="66"/>
        <v>0.26</v>
      </c>
      <c r="V269" s="139">
        <v>50</v>
      </c>
      <c r="W269" s="135">
        <f t="shared" si="67"/>
        <v>27.873780818975437</v>
      </c>
      <c r="X269" s="140"/>
      <c r="Y269" s="76"/>
      <c r="Z269" s="47">
        <v>7.6420000000000003</v>
      </c>
      <c r="AA269" s="77"/>
      <c r="AB269" s="47">
        <f t="shared" si="60"/>
        <v>230.29814439919795</v>
      </c>
      <c r="AC269" s="47">
        <f t="shared" si="61"/>
        <v>274.16445761809285</v>
      </c>
      <c r="AD269" s="56">
        <f>AB269/AB252*100</f>
        <v>88.112533148852776</v>
      </c>
      <c r="AE269" s="56">
        <f>AC269/AC252*100</f>
        <v>104.89587279625331</v>
      </c>
      <c r="AF269" s="64"/>
      <c r="AG269" s="52"/>
      <c r="AH269" s="47">
        <v>11.263999999999999</v>
      </c>
      <c r="AI269" s="53"/>
      <c r="AJ269" s="47">
        <f t="shared" si="62"/>
        <v>339.45018300347624</v>
      </c>
      <c r="AK269" s="47">
        <f t="shared" si="63"/>
        <v>404.10736071842416</v>
      </c>
      <c r="AL269" s="56">
        <f>AJ269/AJ252*100</f>
        <v>80.250783699059554</v>
      </c>
      <c r="AM269" s="56">
        <f>AK269/AK252*100</f>
        <v>95.536647260785202</v>
      </c>
      <c r="AN269" s="52"/>
      <c r="AO269" s="137" t="s">
        <v>316</v>
      </c>
      <c r="AT269" s="4"/>
    </row>
    <row r="270" spans="1:46" s="1" customFormat="1" ht="30" x14ac:dyDescent="0.25">
      <c r="A270" s="30">
        <v>269</v>
      </c>
      <c r="B270" s="31" t="s">
        <v>268</v>
      </c>
      <c r="C270" s="30" t="s">
        <v>251</v>
      </c>
      <c r="D270" s="48" t="s">
        <v>135</v>
      </c>
      <c r="E270" s="48" t="s">
        <v>147</v>
      </c>
      <c r="F270" s="48" t="s">
        <v>139</v>
      </c>
      <c r="G270" s="48" t="s">
        <v>249</v>
      </c>
      <c r="H270" s="42" t="s">
        <v>35</v>
      </c>
      <c r="I270" s="103"/>
      <c r="J270" s="48">
        <v>6.5</v>
      </c>
      <c r="K270" s="137">
        <v>200</v>
      </c>
      <c r="L270" s="108"/>
      <c r="M270" s="105" t="s">
        <v>141</v>
      </c>
      <c r="N270" s="105" t="s">
        <v>1251</v>
      </c>
      <c r="O270" s="105" t="s">
        <v>150</v>
      </c>
      <c r="P270" s="81">
        <f t="shared" si="64"/>
        <v>0.91523310797395818</v>
      </c>
      <c r="Q270" s="95">
        <f t="shared" si="65"/>
        <v>10958</v>
      </c>
      <c r="R270" s="48">
        <v>3.5</v>
      </c>
      <c r="S270" s="81">
        <v>18.5</v>
      </c>
      <c r="T270" s="134">
        <v>400</v>
      </c>
      <c r="U270" s="93">
        <f t="shared" si="66"/>
        <v>0.30062499999999998</v>
      </c>
      <c r="V270" s="139">
        <v>50</v>
      </c>
      <c r="W270" s="135">
        <f t="shared" si="67"/>
        <v>27.044204008886886</v>
      </c>
      <c r="X270" s="140"/>
      <c r="Y270" s="76"/>
      <c r="Z270" s="47">
        <v>7.6379999999999999</v>
      </c>
      <c r="AA270" s="77"/>
      <c r="AB270" s="47">
        <f t="shared" si="60"/>
        <v>230.17760101034725</v>
      </c>
      <c r="AC270" s="47">
        <f t="shared" si="61"/>
        <v>282.42650430717458</v>
      </c>
      <c r="AD270" s="56">
        <f>AB270/AB252*100</f>
        <v>88.066413005880321</v>
      </c>
      <c r="AE270" s="56">
        <f>AC270/AC252*100</f>
        <v>108.0569484734728</v>
      </c>
      <c r="AF270" s="64"/>
      <c r="AG270" s="52"/>
      <c r="AH270" s="47">
        <v>10.553000000000001</v>
      </c>
      <c r="AI270" s="53"/>
      <c r="AJ270" s="47">
        <f t="shared" si="62"/>
        <v>318.02359563527034</v>
      </c>
      <c r="AK270" s="47">
        <f t="shared" si="63"/>
        <v>390.21300077947285</v>
      </c>
      <c r="AL270" s="56">
        <f>AJ270/AJ252*100</f>
        <v>75.185237959532643</v>
      </c>
      <c r="AM270" s="56">
        <f>AK270/AK252*100</f>
        <v>92.251825717217955</v>
      </c>
      <c r="AN270" s="52"/>
      <c r="AO270" s="137" t="s">
        <v>316</v>
      </c>
      <c r="AT270" s="4"/>
    </row>
    <row r="271" spans="1:46" s="1" customFormat="1" ht="30" x14ac:dyDescent="0.25">
      <c r="A271" s="30">
        <v>270</v>
      </c>
      <c r="B271" s="31" t="s">
        <v>269</v>
      </c>
      <c r="C271" s="30" t="s">
        <v>251</v>
      </c>
      <c r="D271" s="42" t="s">
        <v>135</v>
      </c>
      <c r="E271" s="42" t="s">
        <v>147</v>
      </c>
      <c r="F271" s="42" t="s">
        <v>139</v>
      </c>
      <c r="G271" s="42" t="s">
        <v>249</v>
      </c>
      <c r="H271" s="42" t="s">
        <v>35</v>
      </c>
      <c r="I271" s="103"/>
      <c r="J271" s="42">
        <v>6.5</v>
      </c>
      <c r="K271" s="143">
        <v>200</v>
      </c>
      <c r="L271" s="108"/>
      <c r="M271" s="104" t="s">
        <v>141</v>
      </c>
      <c r="N271" s="105" t="s">
        <v>1251</v>
      </c>
      <c r="O271" s="104" t="s">
        <v>150</v>
      </c>
      <c r="P271" s="115">
        <f t="shared" si="64"/>
        <v>0.81674527727806623</v>
      </c>
      <c r="Q271" s="94">
        <f t="shared" si="65"/>
        <v>10958</v>
      </c>
      <c r="R271" s="42">
        <v>3.5</v>
      </c>
      <c r="S271" s="115">
        <v>16.600000000000001</v>
      </c>
      <c r="T271" s="139">
        <v>400</v>
      </c>
      <c r="U271" s="93">
        <f t="shared" si="66"/>
        <v>0.26974999999999999</v>
      </c>
      <c r="V271" s="139">
        <v>50</v>
      </c>
      <c r="W271" s="144">
        <f t="shared" si="67"/>
        <v>27.674682384554185</v>
      </c>
      <c r="X271" s="139">
        <f>(AB271*0.001)/AA271</f>
        <v>142.94557888707021</v>
      </c>
      <c r="Y271" s="62">
        <v>8.3000000000000004E-2</v>
      </c>
      <c r="Z271" s="50">
        <v>7.8739999999999997</v>
      </c>
      <c r="AA271" s="49">
        <f>Y271/50</f>
        <v>1.66E-3</v>
      </c>
      <c r="AB271" s="50">
        <f t="shared" si="60"/>
        <v>237.28966095253656</v>
      </c>
      <c r="AC271" s="50">
        <f t="shared" si="61"/>
        <v>284.51997716131484</v>
      </c>
      <c r="AD271" s="56">
        <f>AB271/AB252*100</f>
        <v>90.787501441254477</v>
      </c>
      <c r="AE271" s="56">
        <f>AC271/AC252*100</f>
        <v>108.85791539718764</v>
      </c>
      <c r="AF271" s="65">
        <v>0</v>
      </c>
      <c r="AG271" s="45">
        <v>7.8979999999999997</v>
      </c>
      <c r="AH271" s="50">
        <v>11.702</v>
      </c>
      <c r="AI271" s="49">
        <f>AG271/50</f>
        <v>0.15795999999999999</v>
      </c>
      <c r="AJ271" s="50">
        <f t="shared" si="62"/>
        <v>352.64968408262422</v>
      </c>
      <c r="AK271" s="50">
        <f t="shared" si="63"/>
        <v>422.84134782089239</v>
      </c>
      <c r="AL271" s="56">
        <f>AJ271/AJ252*100</f>
        <v>83.371330863493881</v>
      </c>
      <c r="AM271" s="56">
        <f>AK271/AK252*100</f>
        <v>99.965624536563411</v>
      </c>
      <c r="AN271" s="45">
        <f>AG271/Y271</f>
        <v>95.156626506024082</v>
      </c>
      <c r="AO271" s="143" t="s">
        <v>316</v>
      </c>
      <c r="AT271" s="4"/>
    </row>
    <row r="272" spans="1:46" s="1" customFormat="1" ht="30" x14ac:dyDescent="0.25">
      <c r="A272" s="30">
        <v>271</v>
      </c>
      <c r="B272" s="31" t="s">
        <v>270</v>
      </c>
      <c r="C272" s="30" t="s">
        <v>251</v>
      </c>
      <c r="D272" s="48" t="s">
        <v>135</v>
      </c>
      <c r="E272" s="48" t="s">
        <v>147</v>
      </c>
      <c r="F272" s="48" t="s">
        <v>139</v>
      </c>
      <c r="G272" s="48" t="s">
        <v>249</v>
      </c>
      <c r="H272" s="42" t="s">
        <v>35</v>
      </c>
      <c r="I272" s="103"/>
      <c r="J272" s="48">
        <v>6.5</v>
      </c>
      <c r="K272" s="137">
        <v>200</v>
      </c>
      <c r="L272" s="108"/>
      <c r="M272" s="105" t="s">
        <v>141</v>
      </c>
      <c r="N272" s="105" t="s">
        <v>1251</v>
      </c>
      <c r="O272" s="105" t="s">
        <v>150</v>
      </c>
      <c r="P272" s="81">
        <f t="shared" si="64"/>
        <v>1.126401000601903</v>
      </c>
      <c r="Q272" s="95">
        <f t="shared" si="65"/>
        <v>10958</v>
      </c>
      <c r="R272" s="48">
        <v>3.5</v>
      </c>
      <c r="S272" s="81">
        <v>22.5</v>
      </c>
      <c r="T272" s="134">
        <v>400</v>
      </c>
      <c r="U272" s="93">
        <f t="shared" si="66"/>
        <v>0.36562500000000003</v>
      </c>
      <c r="V272" s="139">
        <v>50</v>
      </c>
      <c r="W272" s="135">
        <f t="shared" si="67"/>
        <v>25.716881112745202</v>
      </c>
      <c r="X272" s="140"/>
      <c r="Y272" s="76"/>
      <c r="Z272" s="47">
        <v>7.117</v>
      </c>
      <c r="AA272" s="77"/>
      <c r="AB272" s="47">
        <f t="shared" si="60"/>
        <v>214.47682461254797</v>
      </c>
      <c r="AC272" s="47">
        <f t="shared" si="61"/>
        <v>276.74428982264254</v>
      </c>
      <c r="AD272" s="56">
        <f>AB272/AB252*100</f>
        <v>82.059264383719594</v>
      </c>
      <c r="AE272" s="56">
        <f>AC272/AC252*100</f>
        <v>105.88292178544462</v>
      </c>
      <c r="AF272" s="64"/>
      <c r="AG272" s="52"/>
      <c r="AH272" s="47">
        <v>9.8320000000000007</v>
      </c>
      <c r="AI272" s="53"/>
      <c r="AJ272" s="47">
        <f t="shared" si="62"/>
        <v>296.29564979493773</v>
      </c>
      <c r="AK272" s="47">
        <f t="shared" si="63"/>
        <v>382.31696747733901</v>
      </c>
      <c r="AL272" s="56">
        <f>AJ272/AJ252*100</f>
        <v>70.04844685095469</v>
      </c>
      <c r="AM272" s="56">
        <f>AK272/AK252*100</f>
        <v>90.385092710909277</v>
      </c>
      <c r="AN272" s="52"/>
      <c r="AO272" s="137" t="s">
        <v>316</v>
      </c>
      <c r="AT272" s="4"/>
    </row>
    <row r="273" spans="1:46" s="1" customFormat="1" ht="30" x14ac:dyDescent="0.25">
      <c r="A273" s="30">
        <v>272</v>
      </c>
      <c r="B273" s="31" t="s">
        <v>271</v>
      </c>
      <c r="C273" s="30" t="s">
        <v>251</v>
      </c>
      <c r="D273" s="48" t="s">
        <v>135</v>
      </c>
      <c r="E273" s="48" t="s">
        <v>147</v>
      </c>
      <c r="F273" s="48" t="s">
        <v>139</v>
      </c>
      <c r="G273" s="48" t="s">
        <v>249</v>
      </c>
      <c r="H273" s="42" t="s">
        <v>35</v>
      </c>
      <c r="I273" s="103"/>
      <c r="J273" s="48">
        <v>6.5</v>
      </c>
      <c r="K273" s="137">
        <v>200</v>
      </c>
      <c r="L273" s="108"/>
      <c r="M273" s="105" t="s">
        <v>141</v>
      </c>
      <c r="N273" s="105" t="s">
        <v>1251</v>
      </c>
      <c r="O273" s="105" t="s">
        <v>150</v>
      </c>
      <c r="P273" s="81">
        <f t="shared" si="64"/>
        <v>0.97277761289530729</v>
      </c>
      <c r="Q273" s="95">
        <f t="shared" si="65"/>
        <v>10958</v>
      </c>
      <c r="R273" s="48">
        <v>3.5</v>
      </c>
      <c r="S273" s="81">
        <v>19.600000000000001</v>
      </c>
      <c r="T273" s="134">
        <v>400</v>
      </c>
      <c r="U273" s="93">
        <f t="shared" si="66"/>
        <v>0.31850000000000001</v>
      </c>
      <c r="V273" s="139">
        <v>50</v>
      </c>
      <c r="W273" s="135">
        <f t="shared" si="67"/>
        <v>26.679190212447921</v>
      </c>
      <c r="X273" s="140"/>
      <c r="Y273" s="76"/>
      <c r="Z273" s="47">
        <v>6.6959999999999997</v>
      </c>
      <c r="AA273" s="77"/>
      <c r="AB273" s="47">
        <f t="shared" si="60"/>
        <v>201.78963293601535</v>
      </c>
      <c r="AC273" s="47">
        <f t="shared" si="61"/>
        <v>250.98213051743204</v>
      </c>
      <c r="AD273" s="56">
        <f>AB273/AB252*100</f>
        <v>77.205119335869938</v>
      </c>
      <c r="AE273" s="56">
        <f>AC273/AC252*100</f>
        <v>96.02626783068402</v>
      </c>
      <c r="AF273" s="64"/>
      <c r="AG273" s="52"/>
      <c r="AH273" s="47">
        <v>10.256</v>
      </c>
      <c r="AI273" s="53"/>
      <c r="AJ273" s="47">
        <f t="shared" si="62"/>
        <v>309.07324901310835</v>
      </c>
      <c r="AK273" s="47">
        <f t="shared" si="63"/>
        <v>384.41946394665217</v>
      </c>
      <c r="AL273" s="56">
        <f>AJ273/AJ252*100</f>
        <v>73.069250498717579</v>
      </c>
      <c r="AM273" s="56">
        <f>AK273/AK252*100</f>
        <v>90.882152361589036</v>
      </c>
      <c r="AN273" s="52"/>
      <c r="AO273" s="137" t="s">
        <v>316</v>
      </c>
      <c r="AT273" s="4"/>
    </row>
    <row r="274" spans="1:46" s="1" customFormat="1" ht="30" x14ac:dyDescent="0.25">
      <c r="A274" s="30">
        <v>273</v>
      </c>
      <c r="B274" s="31" t="s">
        <v>272</v>
      </c>
      <c r="C274" s="30" t="s">
        <v>251</v>
      </c>
      <c r="D274" s="48" t="s">
        <v>135</v>
      </c>
      <c r="E274" s="48" t="s">
        <v>147</v>
      </c>
      <c r="F274" s="48" t="s">
        <v>139</v>
      </c>
      <c r="G274" s="48" t="s">
        <v>249</v>
      </c>
      <c r="H274" s="42" t="s">
        <v>35</v>
      </c>
      <c r="I274" s="103"/>
      <c r="J274" s="48">
        <v>6.5</v>
      </c>
      <c r="K274" s="137">
        <v>200</v>
      </c>
      <c r="L274" s="108"/>
      <c r="M274" s="105" t="s">
        <v>141</v>
      </c>
      <c r="N274" s="105" t="s">
        <v>1251</v>
      </c>
      <c r="O274" s="105" t="s">
        <v>150</v>
      </c>
      <c r="P274" s="81">
        <f t="shared" si="64"/>
        <v>0.88920493257615141</v>
      </c>
      <c r="Q274" s="95">
        <f t="shared" si="65"/>
        <v>10958</v>
      </c>
      <c r="R274" s="48">
        <v>3.5</v>
      </c>
      <c r="S274" s="81">
        <v>18</v>
      </c>
      <c r="T274" s="134">
        <v>400</v>
      </c>
      <c r="U274" s="93">
        <f t="shared" si="66"/>
        <v>0.29249999999999998</v>
      </c>
      <c r="V274" s="139">
        <v>50</v>
      </c>
      <c r="W274" s="135">
        <f t="shared" si="67"/>
        <v>27.210119370904597</v>
      </c>
      <c r="X274" s="140"/>
      <c r="Y274" s="76"/>
      <c r="Z274" s="47">
        <v>7.2519999999999998</v>
      </c>
      <c r="AA274" s="77"/>
      <c r="AB274" s="47">
        <f t="shared" si="60"/>
        <v>218.54516398625796</v>
      </c>
      <c r="AC274" s="47">
        <f t="shared" si="61"/>
        <v>266.51849266616824</v>
      </c>
      <c r="AD274" s="56">
        <f>AB274/AB252*100</f>
        <v>83.615819209039557</v>
      </c>
      <c r="AE274" s="56">
        <f>AC274/AC252*100</f>
        <v>101.97051123053605</v>
      </c>
      <c r="AF274" s="64"/>
      <c r="AG274" s="52"/>
      <c r="AH274" s="47">
        <v>10.622999999999999</v>
      </c>
      <c r="AI274" s="53"/>
      <c r="AJ274" s="47">
        <f t="shared" si="62"/>
        <v>320.13310494015695</v>
      </c>
      <c r="AK274" s="47">
        <f t="shared" si="63"/>
        <v>390.40622553677679</v>
      </c>
      <c r="AL274" s="56">
        <f>AJ274/AJ252*100</f>
        <v>75.683955542889706</v>
      </c>
      <c r="AM274" s="56">
        <f>AK274/AK252*100</f>
        <v>92.297506759621598</v>
      </c>
      <c r="AN274" s="52"/>
      <c r="AO274" s="137" t="s">
        <v>316</v>
      </c>
      <c r="AT274" s="4"/>
    </row>
    <row r="275" spans="1:46" s="1" customFormat="1" ht="30" x14ac:dyDescent="0.25">
      <c r="A275" s="30">
        <v>274</v>
      </c>
      <c r="B275" s="31" t="s">
        <v>273</v>
      </c>
      <c r="C275" s="30" t="s">
        <v>251</v>
      </c>
      <c r="D275" s="42" t="s">
        <v>135</v>
      </c>
      <c r="E275" s="42" t="s">
        <v>147</v>
      </c>
      <c r="F275" s="42" t="s">
        <v>139</v>
      </c>
      <c r="G275" s="42" t="s">
        <v>249</v>
      </c>
      <c r="H275" s="42" t="s">
        <v>35</v>
      </c>
      <c r="I275" s="103"/>
      <c r="J275" s="42">
        <v>6.5</v>
      </c>
      <c r="K275" s="143">
        <v>200</v>
      </c>
      <c r="L275" s="108"/>
      <c r="M275" s="104" t="s">
        <v>141</v>
      </c>
      <c r="N275" s="105" t="s">
        <v>1251</v>
      </c>
      <c r="O275" s="104" t="s">
        <v>150</v>
      </c>
      <c r="P275" s="115">
        <f t="shared" si="64"/>
        <v>0.95180705917543817</v>
      </c>
      <c r="Q275" s="94">
        <f t="shared" si="65"/>
        <v>10958</v>
      </c>
      <c r="R275" s="42">
        <v>3.5</v>
      </c>
      <c r="S275" s="115">
        <v>19.2</v>
      </c>
      <c r="T275" s="139">
        <v>400</v>
      </c>
      <c r="U275" s="93">
        <f t="shared" si="66"/>
        <v>0.312</v>
      </c>
      <c r="V275" s="139">
        <v>50</v>
      </c>
      <c r="W275" s="144">
        <f t="shared" si="67"/>
        <v>26.811922502062089</v>
      </c>
      <c r="X275" s="139">
        <f>(AB275*0.001)/AA275</f>
        <v>115.67907003427391</v>
      </c>
      <c r="Y275" s="62">
        <v>9.1999999999999998E-2</v>
      </c>
      <c r="Z275" s="50">
        <v>7.0629999999999997</v>
      </c>
      <c r="AA275" s="49">
        <f>Y275/50</f>
        <v>1.8400000000000001E-3</v>
      </c>
      <c r="AB275" s="50">
        <f t="shared" si="60"/>
        <v>212.84948886306398</v>
      </c>
      <c r="AC275" s="50">
        <f t="shared" si="61"/>
        <v>263.42758522656436</v>
      </c>
      <c r="AD275" s="56">
        <f>AB275/AB252*100</f>
        <v>81.436642453591617</v>
      </c>
      <c r="AE275" s="56">
        <f>AC275/AC252*100</f>
        <v>100.7879238287025</v>
      </c>
      <c r="AF275" s="65">
        <v>0</v>
      </c>
      <c r="AG275" s="45">
        <v>7.6260000000000003</v>
      </c>
      <c r="AH275" s="50">
        <v>10.435</v>
      </c>
      <c r="AI275" s="49">
        <f>AG275/50</f>
        <v>0.15252000000000002</v>
      </c>
      <c r="AJ275" s="50">
        <f t="shared" si="62"/>
        <v>314.46756566417565</v>
      </c>
      <c r="AK275" s="50">
        <f t="shared" si="63"/>
        <v>389.19253176259372</v>
      </c>
      <c r="AL275" s="56">
        <f>AJ275/AJ252*100</f>
        <v>74.344542604730691</v>
      </c>
      <c r="AM275" s="56">
        <f>AK275/AK252*100</f>
        <v>92.010572530607305</v>
      </c>
      <c r="AN275" s="45">
        <f>AG275/Y275</f>
        <v>82.891304347826093</v>
      </c>
      <c r="AO275" s="143" t="s">
        <v>316</v>
      </c>
      <c r="AT275" s="4"/>
    </row>
    <row r="276" spans="1:46" s="1" customFormat="1" ht="30" x14ac:dyDescent="0.25">
      <c r="A276" s="30">
        <v>275</v>
      </c>
      <c r="B276" s="31" t="s">
        <v>274</v>
      </c>
      <c r="C276" s="30" t="s">
        <v>251</v>
      </c>
      <c r="D276" s="48" t="s">
        <v>135</v>
      </c>
      <c r="E276" s="48" t="s">
        <v>147</v>
      </c>
      <c r="F276" s="48" t="s">
        <v>139</v>
      </c>
      <c r="G276" s="48" t="s">
        <v>249</v>
      </c>
      <c r="H276" s="42" t="s">
        <v>35</v>
      </c>
      <c r="I276" s="103"/>
      <c r="J276" s="48">
        <v>6.5</v>
      </c>
      <c r="K276" s="137">
        <v>200</v>
      </c>
      <c r="L276" s="108"/>
      <c r="M276" s="105" t="s">
        <v>141</v>
      </c>
      <c r="N276" s="105" t="s">
        <v>1251</v>
      </c>
      <c r="O276" s="105" t="s">
        <v>150</v>
      </c>
      <c r="P276" s="81">
        <f t="shared" si="64"/>
        <v>1.0096019979400819</v>
      </c>
      <c r="Q276" s="95">
        <f t="shared" si="65"/>
        <v>10958</v>
      </c>
      <c r="R276" s="48">
        <v>3.5</v>
      </c>
      <c r="S276" s="81">
        <v>20.3</v>
      </c>
      <c r="T276" s="134">
        <v>400</v>
      </c>
      <c r="U276" s="93">
        <f t="shared" si="66"/>
        <v>0.32987500000000003</v>
      </c>
      <c r="V276" s="139">
        <v>50</v>
      </c>
      <c r="W276" s="135">
        <f t="shared" si="67"/>
        <v>26.446908705623123</v>
      </c>
      <c r="X276" s="140"/>
      <c r="Y276" s="76"/>
      <c r="Z276" s="47">
        <v>6.7709999999999999</v>
      </c>
      <c r="AA276" s="77"/>
      <c r="AB276" s="47">
        <f t="shared" si="60"/>
        <v>204.04982147696535</v>
      </c>
      <c r="AC276" s="47">
        <f t="shared" si="61"/>
        <v>256.0223606988273</v>
      </c>
      <c r="AD276" s="56">
        <f>AB276/AB252*100</f>
        <v>78.069872016603256</v>
      </c>
      <c r="AE276" s="56">
        <f>AC276/AC252*100</f>
        <v>97.954670033379259</v>
      </c>
      <c r="AF276" s="64"/>
      <c r="AG276" s="52"/>
      <c r="AH276" s="47">
        <v>9.8019999999999996</v>
      </c>
      <c r="AI276" s="53"/>
      <c r="AJ276" s="47">
        <f t="shared" si="62"/>
        <v>295.39157437855772</v>
      </c>
      <c r="AK276" s="47">
        <f t="shared" si="63"/>
        <v>370.629327953021</v>
      </c>
      <c r="AL276" s="56">
        <f>AJ276/AJ252*100</f>
        <v>69.834710743801651</v>
      </c>
      <c r="AM276" s="56">
        <f>AK276/AK252*100</f>
        <v>87.621970820328301</v>
      </c>
      <c r="AN276" s="52"/>
      <c r="AO276" s="137" t="s">
        <v>316</v>
      </c>
      <c r="AT276" s="4"/>
    </row>
    <row r="277" spans="1:46" s="1" customFormat="1" ht="30" x14ac:dyDescent="0.25">
      <c r="A277" s="30">
        <v>276</v>
      </c>
      <c r="B277" s="31" t="s">
        <v>275</v>
      </c>
      <c r="C277" s="30" t="s">
        <v>251</v>
      </c>
      <c r="D277" s="48" t="s">
        <v>135</v>
      </c>
      <c r="E277" s="48" t="s">
        <v>147</v>
      </c>
      <c r="F277" s="48" t="s">
        <v>139</v>
      </c>
      <c r="G277" s="48" t="s">
        <v>249</v>
      </c>
      <c r="H277" s="42" t="s">
        <v>35</v>
      </c>
      <c r="I277" s="103"/>
      <c r="J277" s="48">
        <v>6.5</v>
      </c>
      <c r="K277" s="137">
        <v>200</v>
      </c>
      <c r="L277" s="108"/>
      <c r="M277" s="105" t="s">
        <v>141</v>
      </c>
      <c r="N277" s="105" t="s">
        <v>1251</v>
      </c>
      <c r="O277" s="105" t="s">
        <v>150</v>
      </c>
      <c r="P277" s="81">
        <f t="shared" si="64"/>
        <v>0.96753009304542448</v>
      </c>
      <c r="Q277" s="95">
        <f t="shared" si="65"/>
        <v>10958</v>
      </c>
      <c r="R277" s="48">
        <v>3.5</v>
      </c>
      <c r="S277" s="81">
        <v>19.5</v>
      </c>
      <c r="T277" s="134">
        <v>400</v>
      </c>
      <c r="U277" s="93">
        <f t="shared" si="66"/>
        <v>0.31687500000000002</v>
      </c>
      <c r="V277" s="139">
        <v>50</v>
      </c>
      <c r="W277" s="135">
        <f t="shared" si="67"/>
        <v>26.712373284851466</v>
      </c>
      <c r="X277" s="140"/>
      <c r="Y277" s="76"/>
      <c r="Z277" s="47">
        <v>8.0860000000000003</v>
      </c>
      <c r="AA277" s="77"/>
      <c r="AB277" s="47">
        <f t="shared" si="60"/>
        <v>243.6784605616219</v>
      </c>
      <c r="AC277" s="47">
        <f t="shared" si="61"/>
        <v>302.70616218835016</v>
      </c>
      <c r="AD277" s="56">
        <f>AB277/AB252*100</f>
        <v>93.231869018793972</v>
      </c>
      <c r="AE277" s="56">
        <f>AC277/AC252*100</f>
        <v>115.81598635875025</v>
      </c>
      <c r="AF277" s="64"/>
      <c r="AG277" s="52"/>
      <c r="AH277" s="47">
        <v>9.6590000000000007</v>
      </c>
      <c r="AI277" s="53"/>
      <c r="AJ277" s="47">
        <f t="shared" si="62"/>
        <v>291.08214822714643</v>
      </c>
      <c r="AK277" s="47">
        <f t="shared" si="63"/>
        <v>361.59273071695208</v>
      </c>
      <c r="AL277" s="56">
        <f>AJ277/AJ252*100</f>
        <v>68.815901966372195</v>
      </c>
      <c r="AM277" s="56">
        <f>AK277/AK252*100</f>
        <v>85.485592504810171</v>
      </c>
      <c r="AN277" s="52"/>
      <c r="AO277" s="137" t="s">
        <v>316</v>
      </c>
      <c r="AT277" s="4"/>
    </row>
    <row r="278" spans="1:46" s="1" customFormat="1" ht="30" x14ac:dyDescent="0.25">
      <c r="A278" s="30">
        <v>277</v>
      </c>
      <c r="B278" s="31" t="s">
        <v>276</v>
      </c>
      <c r="C278" s="30" t="s">
        <v>251</v>
      </c>
      <c r="D278" s="48" t="s">
        <v>135</v>
      </c>
      <c r="E278" s="48" t="s">
        <v>147</v>
      </c>
      <c r="F278" s="48" t="s">
        <v>139</v>
      </c>
      <c r="G278" s="48" t="s">
        <v>249</v>
      </c>
      <c r="H278" s="42" t="s">
        <v>35</v>
      </c>
      <c r="I278" s="103"/>
      <c r="J278" s="48">
        <v>6.5</v>
      </c>
      <c r="K278" s="137">
        <v>200</v>
      </c>
      <c r="L278" s="108"/>
      <c r="M278" s="105" t="s">
        <v>141</v>
      </c>
      <c r="N278" s="105" t="s">
        <v>1251</v>
      </c>
      <c r="O278" s="105" t="s">
        <v>150</v>
      </c>
      <c r="P278" s="81">
        <f t="shared" si="64"/>
        <v>1.0043314985332128</v>
      </c>
      <c r="Q278" s="95">
        <f t="shared" si="65"/>
        <v>10958</v>
      </c>
      <c r="R278" s="48">
        <v>3.5</v>
      </c>
      <c r="S278" s="81">
        <v>20.2</v>
      </c>
      <c r="T278" s="134">
        <v>400</v>
      </c>
      <c r="U278" s="93">
        <f t="shared" si="66"/>
        <v>0.32824999999999999</v>
      </c>
      <c r="V278" s="139">
        <v>50</v>
      </c>
      <c r="W278" s="135">
        <f t="shared" si="67"/>
        <v>26.480091778026665</v>
      </c>
      <c r="X278" s="140"/>
      <c r="Y278" s="76"/>
      <c r="Z278" s="47">
        <v>7.2779999999999996</v>
      </c>
      <c r="AA278" s="77"/>
      <c r="AB278" s="47">
        <f t="shared" si="60"/>
        <v>219.32869601378729</v>
      </c>
      <c r="AC278" s="47">
        <f t="shared" si="61"/>
        <v>274.84798999221471</v>
      </c>
      <c r="AD278" s="56">
        <f>AB278/AB252*100</f>
        <v>83.915600138360432</v>
      </c>
      <c r="AE278" s="56">
        <f>AC278/AC252*100</f>
        <v>105.15739365709329</v>
      </c>
      <c r="AF278" s="64"/>
      <c r="AG278" s="52"/>
      <c r="AH278" s="47">
        <v>10.84</v>
      </c>
      <c r="AI278" s="53"/>
      <c r="AJ278" s="47">
        <f t="shared" si="62"/>
        <v>326.67258378530562</v>
      </c>
      <c r="AK278" s="47">
        <f t="shared" si="63"/>
        <v>409.36414008183669</v>
      </c>
      <c r="AL278" s="56">
        <f>AJ278/AJ252*100</f>
        <v>77.229980051296664</v>
      </c>
      <c r="AM278" s="56">
        <f>AK278/AK252*100</f>
        <v>96.779423623178801</v>
      </c>
      <c r="AN278" s="52"/>
      <c r="AO278" s="137" t="s">
        <v>316</v>
      </c>
      <c r="AT278" s="4"/>
    </row>
    <row r="279" spans="1:46" s="1" customFormat="1" ht="30" x14ac:dyDescent="0.25">
      <c r="A279" s="30">
        <v>278</v>
      </c>
      <c r="B279" s="31" t="s">
        <v>277</v>
      </c>
      <c r="C279" s="30" t="s">
        <v>251</v>
      </c>
      <c r="D279" s="48" t="s">
        <v>135</v>
      </c>
      <c r="E279" s="48" t="s">
        <v>147</v>
      </c>
      <c r="F279" s="48" t="s">
        <v>139</v>
      </c>
      <c r="G279" s="48" t="s">
        <v>249</v>
      </c>
      <c r="H279" s="42" t="s">
        <v>35</v>
      </c>
      <c r="I279" s="103"/>
      <c r="J279" s="48">
        <v>6.5</v>
      </c>
      <c r="K279" s="137">
        <v>200</v>
      </c>
      <c r="L279" s="108"/>
      <c r="M279" s="105" t="s">
        <v>141</v>
      </c>
      <c r="N279" s="105" t="s">
        <v>1251</v>
      </c>
      <c r="O279" s="105" t="s">
        <v>150</v>
      </c>
      <c r="P279" s="81">
        <f t="shared" si="64"/>
        <v>0.86843947539078348</v>
      </c>
      <c r="Q279" s="95">
        <f t="shared" si="65"/>
        <v>10958</v>
      </c>
      <c r="R279" s="48">
        <v>3.5</v>
      </c>
      <c r="S279" s="81">
        <v>17.600000000000001</v>
      </c>
      <c r="T279" s="134">
        <v>400</v>
      </c>
      <c r="U279" s="93">
        <f t="shared" si="66"/>
        <v>0.28600000000000003</v>
      </c>
      <c r="V279" s="139">
        <v>50</v>
      </c>
      <c r="W279" s="135">
        <f t="shared" si="67"/>
        <v>27.342851660518765</v>
      </c>
      <c r="X279" s="140"/>
      <c r="Y279" s="76"/>
      <c r="Z279" s="47">
        <v>7.7809999999999997</v>
      </c>
      <c r="AA279" s="77"/>
      <c r="AB279" s="47">
        <f t="shared" si="60"/>
        <v>234.48702716175856</v>
      </c>
      <c r="AC279" s="47">
        <f t="shared" si="61"/>
        <v>284.57163490504684</v>
      </c>
      <c r="AD279" s="56">
        <f>AB279/AB252*100</f>
        <v>89.715208117145167</v>
      </c>
      <c r="AE279" s="56">
        <f>AC279/AC252*100</f>
        <v>108.87767975381696</v>
      </c>
      <c r="AF279" s="64"/>
      <c r="AG279" s="52"/>
      <c r="AH279" s="47">
        <v>11.196</v>
      </c>
      <c r="AI279" s="53"/>
      <c r="AJ279" s="47">
        <f t="shared" si="62"/>
        <v>337.40094539301492</v>
      </c>
      <c r="AK279" s="47">
        <f t="shared" si="63"/>
        <v>409.46716673909577</v>
      </c>
      <c r="AL279" s="56">
        <f>AJ279/AJ252*100</f>
        <v>79.766315189512682</v>
      </c>
      <c r="AM279" s="56">
        <f>AK279/AK252*100</f>
        <v>96.803780569796942</v>
      </c>
      <c r="AN279" s="52"/>
      <c r="AO279" s="137" t="s">
        <v>316</v>
      </c>
      <c r="AT279" s="4"/>
    </row>
    <row r="280" spans="1:46" s="1" customFormat="1" ht="30" x14ac:dyDescent="0.25">
      <c r="A280" s="30">
        <v>279</v>
      </c>
      <c r="B280" s="31" t="s">
        <v>278</v>
      </c>
      <c r="C280" s="30" t="s">
        <v>251</v>
      </c>
      <c r="D280" s="48" t="s">
        <v>135</v>
      </c>
      <c r="E280" s="48" t="s">
        <v>147</v>
      </c>
      <c r="F280" s="48" t="s">
        <v>139</v>
      </c>
      <c r="G280" s="48" t="s">
        <v>249</v>
      </c>
      <c r="H280" s="42" t="s">
        <v>35</v>
      </c>
      <c r="I280" s="103"/>
      <c r="J280" s="48">
        <v>6.5</v>
      </c>
      <c r="K280" s="137">
        <v>200</v>
      </c>
      <c r="L280" s="108"/>
      <c r="M280" s="105" t="s">
        <v>141</v>
      </c>
      <c r="N280" s="105" t="s">
        <v>1251</v>
      </c>
      <c r="O280" s="105" t="s">
        <v>150</v>
      </c>
      <c r="P280" s="81">
        <f t="shared" si="64"/>
        <v>1.5207278178239436</v>
      </c>
      <c r="Q280" s="95">
        <f t="shared" si="65"/>
        <v>10958</v>
      </c>
      <c r="R280" s="48">
        <v>3.5</v>
      </c>
      <c r="S280" s="81">
        <v>29.7</v>
      </c>
      <c r="T280" s="134">
        <v>400</v>
      </c>
      <c r="U280" s="93">
        <f t="shared" si="66"/>
        <v>0.48262499999999997</v>
      </c>
      <c r="V280" s="139">
        <v>50</v>
      </c>
      <c r="W280" s="135">
        <f t="shared" si="67"/>
        <v>23.327699899690167</v>
      </c>
      <c r="X280" s="140"/>
      <c r="Y280" s="76"/>
      <c r="Z280" s="47">
        <v>5.7039999999999997</v>
      </c>
      <c r="AA280" s="77"/>
      <c r="AB280" s="47">
        <f t="shared" si="60"/>
        <v>171.89487250105012</v>
      </c>
      <c r="AC280" s="47">
        <f t="shared" si="61"/>
        <v>244.51617709964449</v>
      </c>
      <c r="AD280" s="56">
        <f>AB280/AB252*100</f>
        <v>65.767323878704033</v>
      </c>
      <c r="AE280" s="56">
        <f>AC280/AC252*100</f>
        <v>93.552381050788071</v>
      </c>
      <c r="AF280" s="64"/>
      <c r="AG280" s="52"/>
      <c r="AH280" s="47">
        <v>8.82</v>
      </c>
      <c r="AI280" s="53"/>
      <c r="AJ280" s="47">
        <f t="shared" si="62"/>
        <v>265.79817241571914</v>
      </c>
      <c r="AK280" s="47">
        <f t="shared" si="63"/>
        <v>378.09128366389632</v>
      </c>
      <c r="AL280" s="56">
        <f>AJ280/AJ252*100</f>
        <v>62.838415502992305</v>
      </c>
      <c r="AM280" s="56">
        <f>AK280/AK252*100</f>
        <v>89.386081796575098</v>
      </c>
      <c r="AN280" s="52"/>
      <c r="AO280" s="137" t="s">
        <v>316</v>
      </c>
      <c r="AT280" s="4"/>
    </row>
    <row r="281" spans="1:46" s="1" customFormat="1" ht="30" x14ac:dyDescent="0.25">
      <c r="A281" s="30">
        <v>280</v>
      </c>
      <c r="B281" s="31" t="s">
        <v>279</v>
      </c>
      <c r="C281" s="30" t="s">
        <v>251</v>
      </c>
      <c r="D281" s="42" t="s">
        <v>135</v>
      </c>
      <c r="E281" s="42" t="s">
        <v>147</v>
      </c>
      <c r="F281" s="42" t="s">
        <v>139</v>
      </c>
      <c r="G281" s="42" t="s">
        <v>249</v>
      </c>
      <c r="H281" s="42" t="s">
        <v>35</v>
      </c>
      <c r="I281" s="103"/>
      <c r="J281" s="42">
        <v>6.5</v>
      </c>
      <c r="K281" s="143">
        <v>200</v>
      </c>
      <c r="L281" s="108"/>
      <c r="M281" s="104" t="s">
        <v>141</v>
      </c>
      <c r="N281" s="105" t="s">
        <v>1251</v>
      </c>
      <c r="O281" s="104" t="s">
        <v>150</v>
      </c>
      <c r="P281" s="115">
        <f t="shared" si="64"/>
        <v>1.2883777585321661</v>
      </c>
      <c r="Q281" s="94">
        <f t="shared" si="65"/>
        <v>10958</v>
      </c>
      <c r="R281" s="42">
        <v>3.5</v>
      </c>
      <c r="S281" s="115">
        <v>25.5</v>
      </c>
      <c r="T281" s="139">
        <v>400</v>
      </c>
      <c r="U281" s="93">
        <f t="shared" si="66"/>
        <v>0.41437499999999999</v>
      </c>
      <c r="V281" s="139">
        <v>50</v>
      </c>
      <c r="W281" s="144">
        <f t="shared" si="67"/>
        <v>24.721388940638935</v>
      </c>
      <c r="X281" s="139">
        <f>(AB281*0.001)/AA281</f>
        <v>109.06572358510131</v>
      </c>
      <c r="Y281" s="62">
        <v>8.1000000000000003E-2</v>
      </c>
      <c r="Z281" s="50">
        <v>5.8630000000000004</v>
      </c>
      <c r="AA281" s="49">
        <f>Y281/50</f>
        <v>1.6200000000000001E-3</v>
      </c>
      <c r="AB281" s="50">
        <f t="shared" si="60"/>
        <v>176.68647220786411</v>
      </c>
      <c r="AC281" s="50">
        <f t="shared" si="61"/>
        <v>237.16304994344176</v>
      </c>
      <c r="AD281" s="56">
        <f>AB281/AB252*100</f>
        <v>67.600599561858658</v>
      </c>
      <c r="AE281" s="56">
        <f>AC281/AC252*100</f>
        <v>90.73905981457537</v>
      </c>
      <c r="AF281" s="65">
        <v>0</v>
      </c>
      <c r="AG281" s="45">
        <v>5.0250000000000004</v>
      </c>
      <c r="AH281" s="50">
        <v>9.0050000000000008</v>
      </c>
      <c r="AI281" s="49">
        <f>AG281/50</f>
        <v>0.10050000000000001</v>
      </c>
      <c r="AJ281" s="50">
        <f t="shared" si="62"/>
        <v>271.37330415006249</v>
      </c>
      <c r="AK281" s="50">
        <f t="shared" si="63"/>
        <v>364.25946865780196</v>
      </c>
      <c r="AL281" s="56">
        <f>AJ281/AJ252*100</f>
        <v>64.156454830436033</v>
      </c>
      <c r="AM281" s="56">
        <f>AK281/AK252*100</f>
        <v>86.116046752263102</v>
      </c>
      <c r="AN281" s="45">
        <f>AG281/Y281</f>
        <v>62.037037037037038</v>
      </c>
      <c r="AO281" s="143" t="s">
        <v>316</v>
      </c>
      <c r="AT281" s="4"/>
    </row>
    <row r="282" spans="1:46" s="1" customFormat="1" ht="30" x14ac:dyDescent="0.25">
      <c r="A282" s="30">
        <v>281</v>
      </c>
      <c r="B282" s="31" t="s">
        <v>280</v>
      </c>
      <c r="C282" s="30" t="s">
        <v>251</v>
      </c>
      <c r="D282" s="48" t="s">
        <v>135</v>
      </c>
      <c r="E282" s="48" t="s">
        <v>147</v>
      </c>
      <c r="F282" s="48" t="s">
        <v>139</v>
      </c>
      <c r="G282" s="48" t="s">
        <v>249</v>
      </c>
      <c r="H282" s="42" t="s">
        <v>35</v>
      </c>
      <c r="I282" s="103"/>
      <c r="J282" s="48">
        <v>6.5</v>
      </c>
      <c r="K282" s="137">
        <v>200</v>
      </c>
      <c r="L282" s="108"/>
      <c r="M282" s="105" t="s">
        <v>141</v>
      </c>
      <c r="N282" s="105" t="s">
        <v>1251</v>
      </c>
      <c r="O282" s="105" t="s">
        <v>150</v>
      </c>
      <c r="P282" s="81">
        <f t="shared" si="64"/>
        <v>1.0465884543032944</v>
      </c>
      <c r="Q282" s="95">
        <f t="shared" si="65"/>
        <v>10958</v>
      </c>
      <c r="R282" s="48">
        <v>3.5</v>
      </c>
      <c r="S282" s="81">
        <v>21</v>
      </c>
      <c r="T282" s="134">
        <v>400</v>
      </c>
      <c r="U282" s="93">
        <f t="shared" si="66"/>
        <v>0.34125</v>
      </c>
      <c r="V282" s="139">
        <v>50</v>
      </c>
      <c r="W282" s="135">
        <f t="shared" si="67"/>
        <v>26.214627198798329</v>
      </c>
      <c r="X282" s="140"/>
      <c r="Y282" s="76"/>
      <c r="Z282" s="47">
        <v>6.2830000000000004</v>
      </c>
      <c r="AA282" s="77"/>
      <c r="AB282" s="47">
        <f t="shared" si="60"/>
        <v>189.34352803718406</v>
      </c>
      <c r="AC282" s="47">
        <f t="shared" si="61"/>
        <v>239.67535194580265</v>
      </c>
      <c r="AD282" s="56">
        <f>AB282/AB252*100</f>
        <v>72.443214573965193</v>
      </c>
      <c r="AE282" s="56">
        <f>AC282/AC252*100</f>
        <v>91.700271612614173</v>
      </c>
      <c r="AF282" s="64"/>
      <c r="AG282" s="52"/>
      <c r="AH282" s="47">
        <v>9.9350000000000005</v>
      </c>
      <c r="AI282" s="53"/>
      <c r="AJ282" s="47">
        <f t="shared" si="62"/>
        <v>299.39964205784241</v>
      </c>
      <c r="AK282" s="47">
        <f t="shared" si="63"/>
        <v>378.98688868081319</v>
      </c>
      <c r="AL282" s="56">
        <f>AJ282/AJ252*100</f>
        <v>70.782274152180108</v>
      </c>
      <c r="AM282" s="56">
        <f>AK282/AK252*100</f>
        <v>89.597815382506468</v>
      </c>
      <c r="AN282" s="52"/>
      <c r="AO282" s="137" t="s">
        <v>316</v>
      </c>
      <c r="AT282" s="4"/>
    </row>
    <row r="283" spans="1:46" s="1" customFormat="1" ht="30" x14ac:dyDescent="0.25">
      <c r="A283" s="30">
        <v>282</v>
      </c>
      <c r="B283" s="31" t="s">
        <v>281</v>
      </c>
      <c r="C283" s="30" t="s">
        <v>251</v>
      </c>
      <c r="D283" s="48" t="s">
        <v>135</v>
      </c>
      <c r="E283" s="48" t="s">
        <v>147</v>
      </c>
      <c r="F283" s="48" t="s">
        <v>139</v>
      </c>
      <c r="G283" s="48" t="s">
        <v>249</v>
      </c>
      <c r="H283" s="42" t="s">
        <v>35</v>
      </c>
      <c r="I283" s="103"/>
      <c r="J283" s="48">
        <v>6.5</v>
      </c>
      <c r="K283" s="137">
        <v>200</v>
      </c>
      <c r="L283" s="108"/>
      <c r="M283" s="105" t="s">
        <v>141</v>
      </c>
      <c r="N283" s="105" t="s">
        <v>1251</v>
      </c>
      <c r="O283" s="105" t="s">
        <v>150</v>
      </c>
      <c r="P283" s="81">
        <f t="shared" si="64"/>
        <v>0.88920493257615141</v>
      </c>
      <c r="Q283" s="95">
        <f t="shared" si="65"/>
        <v>10958</v>
      </c>
      <c r="R283" s="48">
        <v>3.5</v>
      </c>
      <c r="S283" s="81">
        <v>18</v>
      </c>
      <c r="T283" s="134">
        <v>400</v>
      </c>
      <c r="U283" s="93">
        <f t="shared" si="66"/>
        <v>0.29249999999999998</v>
      </c>
      <c r="V283" s="139">
        <v>50</v>
      </c>
      <c r="W283" s="135">
        <f t="shared" si="67"/>
        <v>27.210119370904597</v>
      </c>
      <c r="X283" s="140"/>
      <c r="Y283" s="76"/>
      <c r="Z283" s="47">
        <v>6.62</v>
      </c>
      <c r="AA283" s="77"/>
      <c r="AB283" s="47">
        <f t="shared" si="60"/>
        <v>199.49930854785271</v>
      </c>
      <c r="AC283" s="47">
        <f t="shared" si="61"/>
        <v>243.29183969250332</v>
      </c>
      <c r="AD283" s="56">
        <f>AB283/AB252*100</f>
        <v>76.328836619393527</v>
      </c>
      <c r="AE283" s="56">
        <f>AC283/AC252*100</f>
        <v>93.08394709682139</v>
      </c>
      <c r="AF283" s="64"/>
      <c r="AG283" s="52"/>
      <c r="AH283" s="47">
        <v>10.055</v>
      </c>
      <c r="AI283" s="53"/>
      <c r="AJ283" s="47">
        <f t="shared" si="62"/>
        <v>303.01594372336234</v>
      </c>
      <c r="AK283" s="47">
        <f t="shared" si="63"/>
        <v>369.53163868702728</v>
      </c>
      <c r="AL283" s="56">
        <f>AJ283/AJ252*100</f>
        <v>71.637218580792236</v>
      </c>
      <c r="AM283" s="56">
        <f>AK283/AK252*100</f>
        <v>87.362461683892988</v>
      </c>
      <c r="AN283" s="52"/>
      <c r="AO283" s="137" t="s">
        <v>316</v>
      </c>
      <c r="AT283" s="4"/>
    </row>
    <row r="284" spans="1:46" s="1" customFormat="1" ht="30" x14ac:dyDescent="0.25">
      <c r="A284" s="30">
        <v>283</v>
      </c>
      <c r="B284" s="31" t="s">
        <v>282</v>
      </c>
      <c r="C284" s="30" t="s">
        <v>251</v>
      </c>
      <c r="D284" s="48" t="s">
        <v>135</v>
      </c>
      <c r="E284" s="48" t="s">
        <v>147</v>
      </c>
      <c r="F284" s="48" t="s">
        <v>139</v>
      </c>
      <c r="G284" s="48" t="s">
        <v>249</v>
      </c>
      <c r="H284" s="42" t="s">
        <v>35</v>
      </c>
      <c r="I284" s="103"/>
      <c r="J284" s="48">
        <v>6.5</v>
      </c>
      <c r="K284" s="137">
        <v>200</v>
      </c>
      <c r="L284" s="108"/>
      <c r="M284" s="105" t="s">
        <v>141</v>
      </c>
      <c r="N284" s="105" t="s">
        <v>1251</v>
      </c>
      <c r="O284" s="105" t="s">
        <v>150</v>
      </c>
      <c r="P284" s="81">
        <f t="shared" si="64"/>
        <v>1.0890599165219763</v>
      </c>
      <c r="Q284" s="95">
        <f t="shared" si="65"/>
        <v>10958</v>
      </c>
      <c r="R284" s="48">
        <v>3.5</v>
      </c>
      <c r="S284" s="81">
        <v>21.8</v>
      </c>
      <c r="T284" s="134">
        <v>400</v>
      </c>
      <c r="U284" s="93">
        <f t="shared" si="66"/>
        <v>0.35425000000000001</v>
      </c>
      <c r="V284" s="139">
        <v>50</v>
      </c>
      <c r="W284" s="135">
        <f t="shared" si="67"/>
        <v>25.949162619569996</v>
      </c>
      <c r="X284" s="140"/>
      <c r="Y284" s="76"/>
      <c r="Z284" s="47">
        <v>6.0979999999999999</v>
      </c>
      <c r="AA284" s="77"/>
      <c r="AB284" s="47">
        <f t="shared" ref="AB284:AB317" si="68">Z284/((J284^2)*(PI()/4)*10^(-3))</f>
        <v>183.76839630284073</v>
      </c>
      <c r="AC284" s="47">
        <f t="shared" ref="AC284:AC317" si="69">Z284/(W284*10^(-3))</f>
        <v>234.99794923636921</v>
      </c>
      <c r="AD284" s="56">
        <f>AB284/AB252*100</f>
        <v>70.310157961489679</v>
      </c>
      <c r="AE284" s="56">
        <f>AC284/AC252*100</f>
        <v>89.910687930293705</v>
      </c>
      <c r="AF284" s="64"/>
      <c r="AG284" s="52"/>
      <c r="AH284" s="47">
        <v>9.94</v>
      </c>
      <c r="AI284" s="53"/>
      <c r="AJ284" s="47">
        <f t="shared" ref="AJ284:AJ317" si="70">AH284/((J284^2)*(PI()/4)*10^(-3))</f>
        <v>299.55032129390571</v>
      </c>
      <c r="AK284" s="47">
        <f t="shared" ref="AK284:AK317" si="71">AH284/(W284*10^(-3))</f>
        <v>383.05667684642668</v>
      </c>
      <c r="AL284" s="56">
        <f>AJ284/AJ252*100</f>
        <v>70.817896836705614</v>
      </c>
      <c r="AM284" s="56">
        <f>AK284/AK252*100</f>
        <v>90.559970379418928</v>
      </c>
      <c r="AN284" s="52"/>
      <c r="AO284" s="137" t="s">
        <v>316</v>
      </c>
      <c r="AT284" s="4"/>
    </row>
    <row r="285" spans="1:46" s="1" customFormat="1" ht="30" x14ac:dyDescent="0.25">
      <c r="A285" s="30">
        <v>284</v>
      </c>
      <c r="B285" s="31" t="s">
        <v>283</v>
      </c>
      <c r="C285" s="30" t="s">
        <v>251</v>
      </c>
      <c r="D285" s="48" t="s">
        <v>135</v>
      </c>
      <c r="E285" s="48" t="s">
        <v>147</v>
      </c>
      <c r="F285" s="48" t="s">
        <v>139</v>
      </c>
      <c r="G285" s="48" t="s">
        <v>249</v>
      </c>
      <c r="H285" s="42" t="s">
        <v>35</v>
      </c>
      <c r="I285" s="103"/>
      <c r="J285" s="48">
        <v>6.5</v>
      </c>
      <c r="K285" s="137">
        <v>200</v>
      </c>
      <c r="L285" s="108"/>
      <c r="M285" s="105" t="s">
        <v>141</v>
      </c>
      <c r="N285" s="105" t="s">
        <v>1251</v>
      </c>
      <c r="O285" s="105" t="s">
        <v>150</v>
      </c>
      <c r="P285" s="81">
        <f t="shared" si="64"/>
        <v>0.94134124760944937</v>
      </c>
      <c r="Q285" s="95">
        <f t="shared" si="65"/>
        <v>10958</v>
      </c>
      <c r="R285" s="48">
        <v>3.5</v>
      </c>
      <c r="S285" s="81">
        <v>19</v>
      </c>
      <c r="T285" s="134">
        <v>400</v>
      </c>
      <c r="U285" s="93">
        <f t="shared" si="66"/>
        <v>0.30875000000000002</v>
      </c>
      <c r="V285" s="139">
        <v>50</v>
      </c>
      <c r="W285" s="135">
        <f t="shared" si="67"/>
        <v>26.878288646869169</v>
      </c>
      <c r="X285" s="140"/>
      <c r="Y285" s="76"/>
      <c r="Z285" s="47">
        <v>6.7610000000000001</v>
      </c>
      <c r="AA285" s="77"/>
      <c r="AB285" s="47">
        <f t="shared" si="68"/>
        <v>203.7484630048387</v>
      </c>
      <c r="AC285" s="47">
        <f t="shared" si="69"/>
        <v>251.54131235165278</v>
      </c>
      <c r="AD285" s="56">
        <f>AB285/AB252*100</f>
        <v>77.95457165917216</v>
      </c>
      <c r="AE285" s="56">
        <f>AC285/AC252*100</f>
        <v>96.240211924903917</v>
      </c>
      <c r="AF285" s="64"/>
      <c r="AG285" s="52"/>
      <c r="AH285" s="47">
        <v>10.532</v>
      </c>
      <c r="AI285" s="53"/>
      <c r="AJ285" s="47">
        <f t="shared" si="70"/>
        <v>317.39074284380433</v>
      </c>
      <c r="AK285" s="47">
        <f t="shared" si="71"/>
        <v>391.84042326395604</v>
      </c>
      <c r="AL285" s="56">
        <f>AJ285/AJ252*100</f>
        <v>75.035622684525507</v>
      </c>
      <c r="AM285" s="56">
        <f>AK285/AK252*100</f>
        <v>92.636571215463604</v>
      </c>
      <c r="AN285" s="52"/>
      <c r="AO285" s="137" t="s">
        <v>316</v>
      </c>
      <c r="AT285" s="4"/>
    </row>
    <row r="286" spans="1:46" s="1" customFormat="1" ht="30" x14ac:dyDescent="0.25">
      <c r="A286" s="30">
        <v>285</v>
      </c>
      <c r="B286" s="31" t="s">
        <v>284</v>
      </c>
      <c r="C286" s="30" t="s">
        <v>251</v>
      </c>
      <c r="D286" s="48" t="s">
        <v>135</v>
      </c>
      <c r="E286" s="48" t="s">
        <v>147</v>
      </c>
      <c r="F286" s="48" t="s">
        <v>139</v>
      </c>
      <c r="G286" s="48" t="s">
        <v>249</v>
      </c>
      <c r="H286" s="42" t="s">
        <v>35</v>
      </c>
      <c r="I286" s="103"/>
      <c r="J286" s="48">
        <v>6.5</v>
      </c>
      <c r="K286" s="137">
        <v>200</v>
      </c>
      <c r="L286" s="108"/>
      <c r="M286" s="105" t="s">
        <v>141</v>
      </c>
      <c r="N286" s="105" t="s">
        <v>1251</v>
      </c>
      <c r="O286" s="105" t="s">
        <v>150</v>
      </c>
      <c r="P286" s="81">
        <f t="shared" si="64"/>
        <v>1.3430924194212628</v>
      </c>
      <c r="Q286" s="95">
        <f t="shared" si="65"/>
        <v>10958</v>
      </c>
      <c r="R286" s="48">
        <v>3.5</v>
      </c>
      <c r="S286" s="81">
        <v>26.5</v>
      </c>
      <c r="T286" s="134">
        <v>400</v>
      </c>
      <c r="U286" s="93">
        <f t="shared" si="66"/>
        <v>0.43062500000000004</v>
      </c>
      <c r="V286" s="139">
        <v>50</v>
      </c>
      <c r="W286" s="135">
        <f t="shared" si="67"/>
        <v>24.389558216603511</v>
      </c>
      <c r="X286" s="140"/>
      <c r="Y286" s="76"/>
      <c r="Z286" s="47">
        <v>5.3879999999999999</v>
      </c>
      <c r="AA286" s="77"/>
      <c r="AB286" s="47">
        <f t="shared" si="68"/>
        <v>162.37194478184747</v>
      </c>
      <c r="AC286" s="47">
        <f t="shared" si="69"/>
        <v>220.91421058754759</v>
      </c>
      <c r="AD286" s="56">
        <f>AB286/AB252*100</f>
        <v>62.123832583881011</v>
      </c>
      <c r="AE286" s="56">
        <f>AC286/AC252*100</f>
        <v>84.522221202559194</v>
      </c>
      <c r="AF286" s="64"/>
      <c r="AG286" s="52"/>
      <c r="AH286" s="47">
        <v>7.7809999999999997</v>
      </c>
      <c r="AI286" s="53"/>
      <c r="AJ286" s="47">
        <f t="shared" si="70"/>
        <v>234.48702716175856</v>
      </c>
      <c r="AK286" s="47">
        <f t="shared" si="71"/>
        <v>319.02996892756272</v>
      </c>
      <c r="AL286" s="56">
        <f>AJ286/AJ252*100</f>
        <v>55.436021658592182</v>
      </c>
      <c r="AM286" s="56">
        <f>AK286/AK252*100</f>
        <v>75.42315871917306</v>
      </c>
      <c r="AN286" s="52"/>
      <c r="AO286" s="137" t="s">
        <v>316</v>
      </c>
      <c r="AT286" s="4"/>
    </row>
    <row r="287" spans="1:46" s="1" customFormat="1" ht="30" x14ac:dyDescent="0.25">
      <c r="A287" s="30">
        <v>286</v>
      </c>
      <c r="B287" s="31" t="s">
        <v>285</v>
      </c>
      <c r="C287" s="30" t="s">
        <v>251</v>
      </c>
      <c r="D287" s="48" t="s">
        <v>135</v>
      </c>
      <c r="E287" s="48" t="s">
        <v>147</v>
      </c>
      <c r="F287" s="48" t="s">
        <v>139</v>
      </c>
      <c r="G287" s="48" t="s">
        <v>249</v>
      </c>
      <c r="H287" s="42" t="s">
        <v>35</v>
      </c>
      <c r="I287" s="103"/>
      <c r="J287" s="48">
        <v>6.5</v>
      </c>
      <c r="K287" s="137">
        <v>200</v>
      </c>
      <c r="L287" s="108"/>
      <c r="M287" s="105" t="s">
        <v>141</v>
      </c>
      <c r="N287" s="105" t="s">
        <v>1251</v>
      </c>
      <c r="O287" s="105" t="s">
        <v>150</v>
      </c>
      <c r="P287" s="81">
        <f t="shared" si="64"/>
        <v>0.80644369515329273</v>
      </c>
      <c r="Q287" s="95">
        <f t="shared" si="65"/>
        <v>10958</v>
      </c>
      <c r="R287" s="48">
        <v>3.5</v>
      </c>
      <c r="S287" s="81">
        <v>16.399999999999999</v>
      </c>
      <c r="T287" s="134">
        <v>400</v>
      </c>
      <c r="U287" s="93">
        <f t="shared" si="66"/>
        <v>0.26649999999999996</v>
      </c>
      <c r="V287" s="139">
        <v>50</v>
      </c>
      <c r="W287" s="135">
        <f t="shared" si="67"/>
        <v>27.741048529361265</v>
      </c>
      <c r="X287" s="140"/>
      <c r="Y287" s="76"/>
      <c r="Z287" s="47">
        <v>7.7430000000000003</v>
      </c>
      <c r="AA287" s="77"/>
      <c r="AB287" s="47">
        <f t="shared" si="68"/>
        <v>233.34186496767725</v>
      </c>
      <c r="AC287" s="47">
        <f t="shared" si="69"/>
        <v>279.11706335846571</v>
      </c>
      <c r="AD287" s="56">
        <f>AB287/AB252*100</f>
        <v>89.277066758906969</v>
      </c>
      <c r="AE287" s="56">
        <f>AC287/AC252*100</f>
        <v>106.79074971161124</v>
      </c>
      <c r="AF287" s="64"/>
      <c r="AG287" s="52"/>
      <c r="AH287" s="47">
        <v>11.068</v>
      </c>
      <c r="AI287" s="53"/>
      <c r="AJ287" s="47">
        <f t="shared" si="70"/>
        <v>333.54355694979358</v>
      </c>
      <c r="AK287" s="47">
        <f t="shared" si="71"/>
        <v>398.9755465906623</v>
      </c>
      <c r="AL287" s="56">
        <f>AJ287/AJ252*100</f>
        <v>78.854374465659731</v>
      </c>
      <c r="AM287" s="56">
        <f>AK287/AK252*100</f>
        <v>94.32341443260735</v>
      </c>
      <c r="AN287" s="52"/>
      <c r="AO287" s="137" t="s">
        <v>316</v>
      </c>
      <c r="AT287" s="4"/>
    </row>
    <row r="288" spans="1:46" s="1" customFormat="1" ht="30" x14ac:dyDescent="0.25">
      <c r="A288" s="30">
        <v>287</v>
      </c>
      <c r="B288" s="31" t="s">
        <v>286</v>
      </c>
      <c r="C288" s="30" t="s">
        <v>251</v>
      </c>
      <c r="D288" s="48" t="s">
        <v>135</v>
      </c>
      <c r="E288" s="48" t="s">
        <v>147</v>
      </c>
      <c r="F288" s="48" t="s">
        <v>139</v>
      </c>
      <c r="G288" s="48" t="s">
        <v>249</v>
      </c>
      <c r="H288" s="42" t="s">
        <v>35</v>
      </c>
      <c r="I288" s="103"/>
      <c r="J288" s="48">
        <v>6.5</v>
      </c>
      <c r="K288" s="137">
        <v>200</v>
      </c>
      <c r="L288" s="108"/>
      <c r="M288" s="105" t="s">
        <v>141</v>
      </c>
      <c r="N288" s="105" t="s">
        <v>1251</v>
      </c>
      <c r="O288" s="105" t="s">
        <v>150</v>
      </c>
      <c r="P288" s="81">
        <f t="shared" si="64"/>
        <v>1.0307171330107707</v>
      </c>
      <c r="Q288" s="95">
        <f t="shared" si="65"/>
        <v>10958</v>
      </c>
      <c r="R288" s="48">
        <v>3.5</v>
      </c>
      <c r="S288" s="81">
        <v>20.7</v>
      </c>
      <c r="T288" s="134">
        <v>400</v>
      </c>
      <c r="U288" s="93">
        <f t="shared" si="66"/>
        <v>0.33637499999999998</v>
      </c>
      <c r="V288" s="139">
        <v>50</v>
      </c>
      <c r="W288" s="135">
        <f t="shared" si="67"/>
        <v>26.314176416008962</v>
      </c>
      <c r="X288" s="140"/>
      <c r="Y288" s="76"/>
      <c r="Z288" s="47">
        <v>7.31</v>
      </c>
      <c r="AA288" s="77"/>
      <c r="AB288" s="47">
        <f t="shared" si="68"/>
        <v>220.29304312459263</v>
      </c>
      <c r="AC288" s="47">
        <f t="shared" si="69"/>
        <v>277.79702789986459</v>
      </c>
      <c r="AD288" s="56">
        <f>AB288/AB252*100</f>
        <v>84.284561282139975</v>
      </c>
      <c r="AE288" s="56">
        <f>AC288/AC252*100</f>
        <v>106.28570149071876</v>
      </c>
      <c r="AF288" s="64"/>
      <c r="AG288" s="52"/>
      <c r="AH288" s="47">
        <v>9.1959999999999997</v>
      </c>
      <c r="AI288" s="53"/>
      <c r="AJ288" s="47">
        <f t="shared" si="70"/>
        <v>277.1292509676818</v>
      </c>
      <c r="AK288" s="47">
        <f t="shared" si="71"/>
        <v>349.46942114461757</v>
      </c>
      <c r="AL288" s="56">
        <f>AJ288/AJ252*100</f>
        <v>65.517241379310349</v>
      </c>
      <c r="AM288" s="56">
        <f>AK288/AK252*100</f>
        <v>82.61947210505717</v>
      </c>
      <c r="AN288" s="52"/>
      <c r="AO288" s="137" t="s">
        <v>316</v>
      </c>
      <c r="AT288" s="4"/>
    </row>
    <row r="289" spans="1:46" s="1" customFormat="1" ht="30" x14ac:dyDescent="0.25">
      <c r="A289" s="30">
        <v>288</v>
      </c>
      <c r="B289" s="31" t="s">
        <v>287</v>
      </c>
      <c r="C289" s="30" t="s">
        <v>251</v>
      </c>
      <c r="D289" s="48" t="s">
        <v>135</v>
      </c>
      <c r="E289" s="48" t="s">
        <v>147</v>
      </c>
      <c r="F289" s="48" t="s">
        <v>139</v>
      </c>
      <c r="G289" s="48" t="s">
        <v>249</v>
      </c>
      <c r="H289" s="42" t="s">
        <v>35</v>
      </c>
      <c r="I289" s="103"/>
      <c r="J289" s="48">
        <v>6.5</v>
      </c>
      <c r="K289" s="137">
        <v>200</v>
      </c>
      <c r="L289" s="108"/>
      <c r="M289" s="105" t="s">
        <v>141</v>
      </c>
      <c r="N289" s="105" t="s">
        <v>1251</v>
      </c>
      <c r="O289" s="105" t="s">
        <v>150</v>
      </c>
      <c r="P289" s="81">
        <f t="shared" si="64"/>
        <v>0.84772435892984044</v>
      </c>
      <c r="Q289" s="95">
        <f t="shared" si="65"/>
        <v>10958</v>
      </c>
      <c r="R289" s="48">
        <v>3.5</v>
      </c>
      <c r="S289" s="81">
        <v>17.2</v>
      </c>
      <c r="T289" s="134">
        <v>400</v>
      </c>
      <c r="U289" s="93">
        <f t="shared" si="66"/>
        <v>0.27949999999999997</v>
      </c>
      <c r="V289" s="139">
        <v>50</v>
      </c>
      <c r="W289" s="135">
        <f t="shared" si="67"/>
        <v>27.475583950132943</v>
      </c>
      <c r="X289" s="140"/>
      <c r="Y289" s="76"/>
      <c r="Z289" s="47">
        <v>7.4109999999999996</v>
      </c>
      <c r="AA289" s="77"/>
      <c r="AB289" s="47">
        <f t="shared" si="68"/>
        <v>223.33676369307193</v>
      </c>
      <c r="AC289" s="47">
        <f t="shared" si="69"/>
        <v>269.73039093366168</v>
      </c>
      <c r="AD289" s="56">
        <f>AB289/AB252*100</f>
        <v>85.449094892194168</v>
      </c>
      <c r="AE289" s="56">
        <f>AC289/AC252*100</f>
        <v>103.19938996641804</v>
      </c>
      <c r="AF289" s="64"/>
      <c r="AG289" s="52"/>
      <c r="AH289" s="47">
        <v>11.012</v>
      </c>
      <c r="AI289" s="53"/>
      <c r="AJ289" s="47">
        <f t="shared" si="70"/>
        <v>331.85594950588427</v>
      </c>
      <c r="AK289" s="47">
        <f t="shared" si="71"/>
        <v>400.79220954816935</v>
      </c>
      <c r="AL289" s="56">
        <f>AJ289/AJ252*100</f>
        <v>78.455400398974064</v>
      </c>
      <c r="AM289" s="56">
        <f>AK289/AK252*100</f>
        <v>94.752899032577361</v>
      </c>
      <c r="AN289" s="52"/>
      <c r="AO289" s="137" t="s">
        <v>316</v>
      </c>
      <c r="AT289" s="4"/>
    </row>
    <row r="290" spans="1:46" s="1" customFormat="1" ht="30" x14ac:dyDescent="0.25">
      <c r="A290" s="30">
        <v>289</v>
      </c>
      <c r="B290" s="31" t="s">
        <v>288</v>
      </c>
      <c r="C290" s="30" t="s">
        <v>251</v>
      </c>
      <c r="D290" s="48" t="s">
        <v>135</v>
      </c>
      <c r="E290" s="48" t="s">
        <v>147</v>
      </c>
      <c r="F290" s="48" t="s">
        <v>139</v>
      </c>
      <c r="G290" s="48" t="s">
        <v>249</v>
      </c>
      <c r="H290" s="42" t="s">
        <v>35</v>
      </c>
      <c r="I290" s="103"/>
      <c r="J290" s="48">
        <v>6.5</v>
      </c>
      <c r="K290" s="137">
        <v>200</v>
      </c>
      <c r="L290" s="108"/>
      <c r="M290" s="105" t="s">
        <v>141</v>
      </c>
      <c r="N290" s="105" t="s">
        <v>1251</v>
      </c>
      <c r="O290" s="105" t="s">
        <v>150</v>
      </c>
      <c r="P290" s="81">
        <f t="shared" si="64"/>
        <v>0.84255340275879786</v>
      </c>
      <c r="Q290" s="95">
        <f t="shared" si="65"/>
        <v>10958</v>
      </c>
      <c r="R290" s="48">
        <v>3.5</v>
      </c>
      <c r="S290" s="81">
        <v>17.100000000000001</v>
      </c>
      <c r="T290" s="134">
        <v>400</v>
      </c>
      <c r="U290" s="93">
        <f t="shared" si="66"/>
        <v>0.27787500000000004</v>
      </c>
      <c r="V290" s="139">
        <v>50</v>
      </c>
      <c r="W290" s="135">
        <f t="shared" si="67"/>
        <v>27.508767022536475</v>
      </c>
      <c r="X290" s="140"/>
      <c r="Y290" s="76"/>
      <c r="Z290" s="47">
        <v>7.2779999999999996</v>
      </c>
      <c r="AA290" s="77"/>
      <c r="AB290" s="47">
        <f t="shared" si="68"/>
        <v>219.32869601378729</v>
      </c>
      <c r="AC290" s="47">
        <f t="shared" si="69"/>
        <v>264.57020025788574</v>
      </c>
      <c r="AD290" s="56">
        <f>AB290/AB252*100</f>
        <v>83.915600138360432</v>
      </c>
      <c r="AE290" s="56">
        <f>AC290/AC252*100</f>
        <v>101.22509063734672</v>
      </c>
      <c r="AF290" s="64"/>
      <c r="AG290" s="52"/>
      <c r="AH290" s="47">
        <v>11.016</v>
      </c>
      <c r="AI290" s="53"/>
      <c r="AJ290" s="47">
        <f t="shared" si="70"/>
        <v>331.97649289473492</v>
      </c>
      <c r="AK290" s="47">
        <f t="shared" si="71"/>
        <v>400.45415306964412</v>
      </c>
      <c r="AL290" s="56">
        <f>AJ290/AJ252*100</f>
        <v>78.48389854659446</v>
      </c>
      <c r="AM290" s="56">
        <f>AK290/AK252*100</f>
        <v>94.672977740162224</v>
      </c>
      <c r="AN290" s="52"/>
      <c r="AO290" s="137" t="s">
        <v>316</v>
      </c>
      <c r="AT290" s="4"/>
    </row>
    <row r="291" spans="1:46" s="1" customFormat="1" ht="30" x14ac:dyDescent="0.25">
      <c r="A291" s="30">
        <v>290</v>
      </c>
      <c r="B291" s="31" t="s">
        <v>289</v>
      </c>
      <c r="C291" s="30" t="s">
        <v>251</v>
      </c>
      <c r="D291" s="48" t="s">
        <v>135</v>
      </c>
      <c r="E291" s="48" t="s">
        <v>147</v>
      </c>
      <c r="F291" s="48" t="s">
        <v>139</v>
      </c>
      <c r="G291" s="48" t="s">
        <v>249</v>
      </c>
      <c r="H291" s="42" t="s">
        <v>35</v>
      </c>
      <c r="I291" s="103"/>
      <c r="J291" s="48">
        <v>6.5</v>
      </c>
      <c r="K291" s="137">
        <v>200</v>
      </c>
      <c r="L291" s="108"/>
      <c r="M291" s="105" t="s">
        <v>141</v>
      </c>
      <c r="N291" s="105" t="s">
        <v>1251</v>
      </c>
      <c r="O291" s="105" t="s">
        <v>150</v>
      </c>
      <c r="P291" s="81">
        <f t="shared" si="64"/>
        <v>0.92566672684756213</v>
      </c>
      <c r="Q291" s="95">
        <f t="shared" si="65"/>
        <v>10958</v>
      </c>
      <c r="R291" s="48">
        <v>3.5</v>
      </c>
      <c r="S291" s="81">
        <v>18.7</v>
      </c>
      <c r="T291" s="134">
        <v>400</v>
      </c>
      <c r="U291" s="93">
        <f t="shared" si="66"/>
        <v>0.30387500000000001</v>
      </c>
      <c r="V291" s="139">
        <v>50</v>
      </c>
      <c r="W291" s="135">
        <f t="shared" si="67"/>
        <v>26.977837864079799</v>
      </c>
      <c r="X291" s="140"/>
      <c r="Y291" s="76"/>
      <c r="Z291" s="47">
        <v>6.859</v>
      </c>
      <c r="AA291" s="77"/>
      <c r="AB291" s="47">
        <f t="shared" si="68"/>
        <v>206.70177603168</v>
      </c>
      <c r="AC291" s="47">
        <f t="shared" si="69"/>
        <v>254.24572697623623</v>
      </c>
      <c r="AD291" s="56">
        <f>AB291/AB252*100</f>
        <v>79.084515161997004</v>
      </c>
      <c r="AE291" s="56">
        <f>AC291/AC252*100</f>
        <v>97.274926398520321</v>
      </c>
      <c r="AF291" s="64"/>
      <c r="AG291" s="52"/>
      <c r="AH291" s="47">
        <v>9.3960000000000008</v>
      </c>
      <c r="AI291" s="53"/>
      <c r="AJ291" s="47">
        <f t="shared" si="70"/>
        <v>283.15642041021511</v>
      </c>
      <c r="AK291" s="47">
        <f t="shared" si="71"/>
        <v>348.28587996336427</v>
      </c>
      <c r="AL291" s="56">
        <f>AJ291/AJ252*100</f>
        <v>66.942148760330582</v>
      </c>
      <c r="AM291" s="56">
        <f>AK291/AK252*100</f>
        <v>82.339666371870351</v>
      </c>
      <c r="AN291" s="52"/>
      <c r="AO291" s="137" t="s">
        <v>316</v>
      </c>
      <c r="AT291" s="4"/>
    </row>
    <row r="292" spans="1:46" s="1" customFormat="1" ht="30" x14ac:dyDescent="0.25">
      <c r="A292" s="30">
        <v>291</v>
      </c>
      <c r="B292" s="31" t="s">
        <v>290</v>
      </c>
      <c r="C292" s="30" t="s">
        <v>251</v>
      </c>
      <c r="D292" s="48" t="s">
        <v>135</v>
      </c>
      <c r="E292" s="48" t="s">
        <v>147</v>
      </c>
      <c r="F292" s="48" t="s">
        <v>139</v>
      </c>
      <c r="G292" s="48" t="s">
        <v>249</v>
      </c>
      <c r="H292" s="42" t="s">
        <v>35</v>
      </c>
      <c r="I292" s="103"/>
      <c r="J292" s="48">
        <v>6.5</v>
      </c>
      <c r="K292" s="137">
        <v>200</v>
      </c>
      <c r="L292" s="108"/>
      <c r="M292" s="105" t="s">
        <v>141</v>
      </c>
      <c r="N292" s="105" t="s">
        <v>1251</v>
      </c>
      <c r="O292" s="105" t="s">
        <v>150</v>
      </c>
      <c r="P292" s="81">
        <f t="shared" si="64"/>
        <v>1.137100826207468</v>
      </c>
      <c r="Q292" s="95">
        <f t="shared" si="65"/>
        <v>10958</v>
      </c>
      <c r="R292" s="48">
        <v>3.5</v>
      </c>
      <c r="S292" s="81">
        <v>22.7</v>
      </c>
      <c r="T292" s="134">
        <v>400</v>
      </c>
      <c r="U292" s="93">
        <f t="shared" si="66"/>
        <v>0.36887499999999995</v>
      </c>
      <c r="V292" s="139">
        <v>50</v>
      </c>
      <c r="W292" s="135">
        <f t="shared" si="67"/>
        <v>25.650514967938118</v>
      </c>
      <c r="X292" s="140"/>
      <c r="Y292" s="76"/>
      <c r="Z292" s="47">
        <v>5.7290000000000001</v>
      </c>
      <c r="AA292" s="77"/>
      <c r="AB292" s="47">
        <f t="shared" si="68"/>
        <v>172.64826868136677</v>
      </c>
      <c r="AC292" s="47">
        <f t="shared" si="69"/>
        <v>223.3483424079777</v>
      </c>
      <c r="AD292" s="56">
        <f>AB292/AB252*100</f>
        <v>66.055574772281801</v>
      </c>
      <c r="AE292" s="56">
        <f>AC292/AC252*100</f>
        <v>85.453524931800501</v>
      </c>
      <c r="AF292" s="64"/>
      <c r="AG292" s="52"/>
      <c r="AH292" s="47">
        <v>9.3390000000000004</v>
      </c>
      <c r="AI292" s="53"/>
      <c r="AJ292" s="47">
        <f t="shared" si="70"/>
        <v>281.43867711909309</v>
      </c>
      <c r="AK292" s="47">
        <f t="shared" si="71"/>
        <v>364.08625759261719</v>
      </c>
      <c r="AL292" s="56">
        <f>AJ292/AJ252*100</f>
        <v>66.536050156739819</v>
      </c>
      <c r="AM292" s="56">
        <f>AK292/AK252*100</f>
        <v>86.07509722734774</v>
      </c>
      <c r="AN292" s="52"/>
      <c r="AO292" s="137" t="s">
        <v>316</v>
      </c>
      <c r="AT292" s="4"/>
    </row>
    <row r="293" spans="1:46" s="1" customFormat="1" ht="30" x14ac:dyDescent="0.25">
      <c r="A293" s="30">
        <v>292</v>
      </c>
      <c r="B293" s="31" t="s">
        <v>291</v>
      </c>
      <c r="C293" s="30" t="s">
        <v>251</v>
      </c>
      <c r="D293" s="48" t="s">
        <v>135</v>
      </c>
      <c r="E293" s="48" t="s">
        <v>147</v>
      </c>
      <c r="F293" s="48" t="s">
        <v>139</v>
      </c>
      <c r="G293" s="48" t="s">
        <v>249</v>
      </c>
      <c r="H293" s="42" t="s">
        <v>35</v>
      </c>
      <c r="I293" s="103"/>
      <c r="J293" s="48">
        <v>6.5</v>
      </c>
      <c r="K293" s="137">
        <v>200</v>
      </c>
      <c r="L293" s="108"/>
      <c r="M293" s="105" t="s">
        <v>141</v>
      </c>
      <c r="N293" s="105" t="s">
        <v>1251</v>
      </c>
      <c r="O293" s="105" t="s">
        <v>150</v>
      </c>
      <c r="P293" s="81">
        <f t="shared" si="64"/>
        <v>1.6053854462858164</v>
      </c>
      <c r="Q293" s="95">
        <f t="shared" si="65"/>
        <v>10958</v>
      </c>
      <c r="R293" s="48">
        <v>3.5</v>
      </c>
      <c r="S293" s="81">
        <v>31.2</v>
      </c>
      <c r="T293" s="134">
        <v>400</v>
      </c>
      <c r="U293" s="93">
        <f t="shared" si="66"/>
        <v>0.50700000000000001</v>
      </c>
      <c r="V293" s="139">
        <v>50</v>
      </c>
      <c r="W293" s="135">
        <f t="shared" si="67"/>
        <v>22.829953813637026</v>
      </c>
      <c r="X293" s="140"/>
      <c r="Y293" s="76"/>
      <c r="Z293" s="47">
        <v>5.4960000000000004</v>
      </c>
      <c r="AA293" s="77"/>
      <c r="AB293" s="47">
        <f t="shared" si="68"/>
        <v>165.62661628081548</v>
      </c>
      <c r="AC293" s="47">
        <f t="shared" si="69"/>
        <v>240.73636087327836</v>
      </c>
      <c r="AD293" s="56">
        <f>AB293/AB252*100</f>
        <v>63.369076444136986</v>
      </c>
      <c r="AE293" s="56">
        <f>AC293/AC252*100</f>
        <v>92.106215761827031</v>
      </c>
      <c r="AF293" s="64"/>
      <c r="AG293" s="52"/>
      <c r="AH293" s="47">
        <v>8.2149999999999999</v>
      </c>
      <c r="AI293" s="53"/>
      <c r="AJ293" s="47">
        <f t="shared" si="70"/>
        <v>247.56598485205586</v>
      </c>
      <c r="AK293" s="47">
        <f t="shared" si="71"/>
        <v>359.8342803082208</v>
      </c>
      <c r="AL293" s="56">
        <f>AJ293/AJ252*100</f>
        <v>58.528070675406099</v>
      </c>
      <c r="AM293" s="56">
        <f>AK293/AK252*100</f>
        <v>85.069870167741442</v>
      </c>
      <c r="AN293" s="52"/>
      <c r="AO293" s="137" t="s">
        <v>316</v>
      </c>
      <c r="AT293" s="4"/>
    </row>
    <row r="294" spans="1:46" s="1" customFormat="1" ht="30" x14ac:dyDescent="0.25">
      <c r="A294" s="30">
        <v>293</v>
      </c>
      <c r="B294" s="31" t="s">
        <v>292</v>
      </c>
      <c r="C294" s="30" t="s">
        <v>251</v>
      </c>
      <c r="D294" s="48" t="s">
        <v>135</v>
      </c>
      <c r="E294" s="48" t="s">
        <v>147</v>
      </c>
      <c r="F294" s="48" t="s">
        <v>139</v>
      </c>
      <c r="G294" s="48" t="s">
        <v>249</v>
      </c>
      <c r="H294" s="42" t="s">
        <v>35</v>
      </c>
      <c r="I294" s="103"/>
      <c r="J294" s="48">
        <v>6.5</v>
      </c>
      <c r="K294" s="137">
        <v>200</v>
      </c>
      <c r="L294" s="108"/>
      <c r="M294" s="105" t="s">
        <v>141</v>
      </c>
      <c r="N294" s="105" t="s">
        <v>1251</v>
      </c>
      <c r="O294" s="105" t="s">
        <v>150</v>
      </c>
      <c r="P294" s="81">
        <f t="shared" si="64"/>
        <v>1.2883777585321661</v>
      </c>
      <c r="Q294" s="95">
        <f t="shared" si="65"/>
        <v>10958</v>
      </c>
      <c r="R294" s="48">
        <v>3.5</v>
      </c>
      <c r="S294" s="81">
        <v>25.5</v>
      </c>
      <c r="T294" s="134">
        <v>400</v>
      </c>
      <c r="U294" s="93">
        <f t="shared" si="66"/>
        <v>0.41437499999999999</v>
      </c>
      <c r="V294" s="139">
        <v>50</v>
      </c>
      <c r="W294" s="135">
        <f t="shared" si="67"/>
        <v>24.721388940638935</v>
      </c>
      <c r="X294" s="140"/>
      <c r="Y294" s="76"/>
      <c r="Z294" s="47">
        <v>6.3920000000000003</v>
      </c>
      <c r="AA294" s="77"/>
      <c r="AB294" s="47">
        <f t="shared" si="68"/>
        <v>192.62833538336471</v>
      </c>
      <c r="AC294" s="47">
        <f t="shared" si="69"/>
        <v>258.5615240045164</v>
      </c>
      <c r="AD294" s="56">
        <f>AB294/AB252*100</f>
        <v>73.699988469964268</v>
      </c>
      <c r="AE294" s="56">
        <f>AC294/AC252*100</f>
        <v>98.92615902008626</v>
      </c>
      <c r="AF294" s="64"/>
      <c r="AG294" s="52"/>
      <c r="AH294" s="47">
        <v>9.48</v>
      </c>
      <c r="AI294" s="53"/>
      <c r="AJ294" s="47">
        <f t="shared" si="70"/>
        <v>285.68783157607908</v>
      </c>
      <c r="AK294" s="47">
        <f t="shared" si="71"/>
        <v>383.47359943097865</v>
      </c>
      <c r="AL294" s="56">
        <f>AJ294/AJ252*100</f>
        <v>67.540609860359069</v>
      </c>
      <c r="AM294" s="56">
        <f>AK294/AK252*100</f>
        <v>90.658536725314192</v>
      </c>
      <c r="AN294" s="52"/>
      <c r="AO294" s="137" t="s">
        <v>316</v>
      </c>
      <c r="AT294" s="4"/>
    </row>
    <row r="295" spans="1:46" s="1" customFormat="1" ht="30" x14ac:dyDescent="0.25">
      <c r="A295" s="30">
        <v>294</v>
      </c>
      <c r="B295" s="31" t="s">
        <v>293</v>
      </c>
      <c r="C295" s="30" t="s">
        <v>251</v>
      </c>
      <c r="D295" s="48" t="s">
        <v>135</v>
      </c>
      <c r="E295" s="48" t="s">
        <v>147</v>
      </c>
      <c r="F295" s="48" t="s">
        <v>139</v>
      </c>
      <c r="G295" s="48" t="s">
        <v>249</v>
      </c>
      <c r="H295" s="42" t="s">
        <v>35</v>
      </c>
      <c r="I295" s="103"/>
      <c r="J295" s="48">
        <v>6.5</v>
      </c>
      <c r="K295" s="137">
        <v>200</v>
      </c>
      <c r="L295" s="108"/>
      <c r="M295" s="105" t="s">
        <v>141</v>
      </c>
      <c r="N295" s="105" t="s">
        <v>1251</v>
      </c>
      <c r="O295" s="105" t="s">
        <v>150</v>
      </c>
      <c r="P295" s="81">
        <f t="shared" si="64"/>
        <v>1.381614453482958</v>
      </c>
      <c r="Q295" s="95">
        <f t="shared" si="65"/>
        <v>10958</v>
      </c>
      <c r="R295" s="48">
        <v>3.5</v>
      </c>
      <c r="S295" s="81">
        <v>27.2</v>
      </c>
      <c r="T295" s="134">
        <v>400</v>
      </c>
      <c r="U295" s="93">
        <f t="shared" si="66"/>
        <v>0.44200000000000006</v>
      </c>
      <c r="V295" s="139">
        <v>50</v>
      </c>
      <c r="W295" s="135">
        <f t="shared" si="67"/>
        <v>24.157276709778714</v>
      </c>
      <c r="X295" s="140"/>
      <c r="Y295" s="76"/>
      <c r="Z295" s="47">
        <v>6.3109999999999999</v>
      </c>
      <c r="AA295" s="77"/>
      <c r="AB295" s="47">
        <f t="shared" si="68"/>
        <v>190.18733175913871</v>
      </c>
      <c r="AC295" s="47">
        <f t="shared" si="69"/>
        <v>261.24633483398179</v>
      </c>
      <c r="AD295" s="56">
        <f>AB295/AB252*100</f>
        <v>72.766055574772281</v>
      </c>
      <c r="AE295" s="56">
        <f>AC295/AC252*100</f>
        <v>99.953373042269632</v>
      </c>
      <c r="AF295" s="64"/>
      <c r="AG295" s="52"/>
      <c r="AH295" s="47">
        <v>9.0370000000000008</v>
      </c>
      <c r="AI295" s="53"/>
      <c r="AJ295" s="47">
        <f t="shared" si="70"/>
        <v>272.3376512608678</v>
      </c>
      <c r="AK295" s="47">
        <f t="shared" si="71"/>
        <v>374.0901803033899</v>
      </c>
      <c r="AL295" s="56">
        <f>AJ295/AJ252*100</f>
        <v>64.384440011399263</v>
      </c>
      <c r="AM295" s="56">
        <f>AK295/AK252*100</f>
        <v>88.44016485082318</v>
      </c>
      <c r="AN295" s="52"/>
      <c r="AO295" s="137" t="s">
        <v>316</v>
      </c>
      <c r="AT295" s="4"/>
    </row>
    <row r="296" spans="1:46" s="1" customFormat="1" ht="30" x14ac:dyDescent="0.25">
      <c r="A296" s="30">
        <v>295</v>
      </c>
      <c r="B296" s="31" t="s">
        <v>294</v>
      </c>
      <c r="C296" s="30" t="s">
        <v>251</v>
      </c>
      <c r="D296" s="48" t="s">
        <v>135</v>
      </c>
      <c r="E296" s="48" t="s">
        <v>147</v>
      </c>
      <c r="F296" s="48" t="s">
        <v>139</v>
      </c>
      <c r="G296" s="48" t="s">
        <v>249</v>
      </c>
      <c r="H296" s="42" t="s">
        <v>35</v>
      </c>
      <c r="I296" s="103"/>
      <c r="J296" s="48">
        <v>6.5</v>
      </c>
      <c r="K296" s="137">
        <v>200</v>
      </c>
      <c r="L296" s="108"/>
      <c r="M296" s="105" t="s">
        <v>141</v>
      </c>
      <c r="N296" s="105" t="s">
        <v>1251</v>
      </c>
      <c r="O296" s="105" t="s">
        <v>150</v>
      </c>
      <c r="P296" s="81">
        <f t="shared" si="64"/>
        <v>1.014875804846769</v>
      </c>
      <c r="Q296" s="95">
        <f t="shared" si="65"/>
        <v>10958</v>
      </c>
      <c r="R296" s="48">
        <v>3.5</v>
      </c>
      <c r="S296" s="81">
        <v>20.399999999999999</v>
      </c>
      <c r="T296" s="134">
        <v>400</v>
      </c>
      <c r="U296" s="93">
        <f t="shared" si="66"/>
        <v>0.33149999999999996</v>
      </c>
      <c r="V296" s="139">
        <v>50</v>
      </c>
      <c r="W296" s="135">
        <f t="shared" si="67"/>
        <v>26.413725633219588</v>
      </c>
      <c r="X296" s="140"/>
      <c r="Y296" s="76"/>
      <c r="Z296" s="50">
        <v>6.6870000000000003</v>
      </c>
      <c r="AA296" s="77"/>
      <c r="AB296" s="50">
        <f t="shared" si="68"/>
        <v>201.51841031110135</v>
      </c>
      <c r="AC296" s="50">
        <f t="shared" si="69"/>
        <v>253.16383204912228</v>
      </c>
      <c r="AD296" s="56">
        <f>AB296/AB252*100</f>
        <v>77.101349014181949</v>
      </c>
      <c r="AE296" s="56">
        <f>AC296/AC252*100</f>
        <v>96.860991223846653</v>
      </c>
      <c r="AF296" s="64"/>
      <c r="AG296" s="52"/>
      <c r="AH296" s="50">
        <v>9.5449999999999999</v>
      </c>
      <c r="AI296" s="53"/>
      <c r="AJ296" s="50">
        <f t="shared" si="70"/>
        <v>287.64666164490239</v>
      </c>
      <c r="AK296" s="50">
        <f t="shared" si="71"/>
        <v>361.36515282022913</v>
      </c>
      <c r="AL296" s="56">
        <f>AJ296/AJ252*100</f>
        <v>68.00370475919064</v>
      </c>
      <c r="AM296" s="56">
        <f>AK296/AK252*100</f>
        <v>85.431789898480716</v>
      </c>
      <c r="AN296" s="52"/>
      <c r="AO296" s="143" t="s">
        <v>316</v>
      </c>
      <c r="AT296" s="4"/>
    </row>
    <row r="297" spans="1:46" s="1" customFormat="1" x14ac:dyDescent="0.25">
      <c r="A297" s="30">
        <v>296</v>
      </c>
      <c r="B297" s="107" t="s">
        <v>295</v>
      </c>
      <c r="C297" s="30" t="s">
        <v>2</v>
      </c>
      <c r="D297" s="42" t="s">
        <v>135</v>
      </c>
      <c r="E297" s="42" t="s">
        <v>148</v>
      </c>
      <c r="F297" s="42" t="s">
        <v>139</v>
      </c>
      <c r="G297" s="42" t="s">
        <v>6</v>
      </c>
      <c r="H297" s="42" t="s">
        <v>35</v>
      </c>
      <c r="I297" s="103"/>
      <c r="J297" s="42">
        <v>12</v>
      </c>
      <c r="K297" s="143">
        <v>200</v>
      </c>
      <c r="L297" s="108"/>
      <c r="M297" s="104" t="s">
        <v>2</v>
      </c>
      <c r="N297" s="104" t="s">
        <v>2</v>
      </c>
      <c r="O297" s="104" t="s">
        <v>4</v>
      </c>
      <c r="P297" s="115">
        <v>0</v>
      </c>
      <c r="Q297" s="118">
        <v>0</v>
      </c>
      <c r="R297" s="42">
        <v>0</v>
      </c>
      <c r="S297" s="115">
        <v>0</v>
      </c>
      <c r="T297" s="139">
        <v>0</v>
      </c>
      <c r="U297" s="93">
        <f t="shared" si="66"/>
        <v>0</v>
      </c>
      <c r="V297" s="139">
        <v>50</v>
      </c>
      <c r="W297" s="144">
        <f t="shared" si="67"/>
        <v>113.09733552923255</v>
      </c>
      <c r="X297" s="139">
        <f>(AB297*0.001)/AA297</f>
        <v>174.92029122835666</v>
      </c>
      <c r="Y297" s="62">
        <v>0.106</v>
      </c>
      <c r="Z297" s="50">
        <v>41.94</v>
      </c>
      <c r="AA297" s="49">
        <f>Y297/50</f>
        <v>2.1199999999999999E-3</v>
      </c>
      <c r="AB297" s="50">
        <f t="shared" si="68"/>
        <v>370.8310174041161</v>
      </c>
      <c r="AC297" s="50">
        <f t="shared" si="69"/>
        <v>370.8310174041161</v>
      </c>
      <c r="AD297" s="56">
        <f>AB297/AB297*100</f>
        <v>100</v>
      </c>
      <c r="AE297" s="56">
        <f>AC297/AC297*100</f>
        <v>100</v>
      </c>
      <c r="AF297" s="65">
        <v>0.46400000000000002</v>
      </c>
      <c r="AG297" s="45">
        <v>7.9050000000000002</v>
      </c>
      <c r="AH297" s="50">
        <v>62.18</v>
      </c>
      <c r="AI297" s="43">
        <f>AG297/50</f>
        <v>0.15810000000000002</v>
      </c>
      <c r="AJ297" s="50">
        <f t="shared" si="70"/>
        <v>549.79190896966952</v>
      </c>
      <c r="AK297" s="50">
        <f t="shared" si="71"/>
        <v>549.79190896966952</v>
      </c>
      <c r="AL297" s="56">
        <f>AJ297/AJ297*100</f>
        <v>100</v>
      </c>
      <c r="AM297" s="56">
        <f>AK297/AK297*100</f>
        <v>100</v>
      </c>
      <c r="AN297" s="45">
        <f>AG297/Y297</f>
        <v>74.575471698113219</v>
      </c>
      <c r="AO297" s="143" t="s">
        <v>316</v>
      </c>
      <c r="AT297" s="4"/>
    </row>
    <row r="298" spans="1:46" s="1" customFormat="1" ht="30" x14ac:dyDescent="0.25">
      <c r="A298" s="30">
        <v>297</v>
      </c>
      <c r="B298" s="107" t="s">
        <v>296</v>
      </c>
      <c r="C298" s="119"/>
      <c r="D298" s="48" t="s">
        <v>135</v>
      </c>
      <c r="E298" s="48" t="s">
        <v>148</v>
      </c>
      <c r="F298" s="48" t="s">
        <v>139</v>
      </c>
      <c r="G298" s="48" t="s">
        <v>6</v>
      </c>
      <c r="H298" s="42" t="s">
        <v>35</v>
      </c>
      <c r="I298" s="103"/>
      <c r="J298" s="48">
        <v>12</v>
      </c>
      <c r="K298" s="137">
        <v>200</v>
      </c>
      <c r="L298" s="108"/>
      <c r="M298" s="105" t="s">
        <v>140</v>
      </c>
      <c r="N298" s="105" t="s">
        <v>158</v>
      </c>
      <c r="O298" s="105" t="s">
        <v>150</v>
      </c>
      <c r="P298" s="81">
        <v>100</v>
      </c>
      <c r="Q298" s="114"/>
      <c r="R298" s="48">
        <v>5</v>
      </c>
      <c r="S298" s="81">
        <v>10</v>
      </c>
      <c r="T298" s="134">
        <v>400</v>
      </c>
      <c r="U298" s="93">
        <f t="shared" si="66"/>
        <v>0.30000000000000004</v>
      </c>
      <c r="V298" s="139">
        <v>50</v>
      </c>
      <c r="W298" s="135">
        <f t="shared" si="67"/>
        <v>101.78760197630928</v>
      </c>
      <c r="X298" s="140"/>
      <c r="Y298" s="76"/>
      <c r="Z298" s="50">
        <v>39.468000000000004</v>
      </c>
      <c r="AA298" s="77"/>
      <c r="AB298" s="50">
        <f t="shared" si="68"/>
        <v>348.97373855282922</v>
      </c>
      <c r="AC298" s="50">
        <f t="shared" si="69"/>
        <v>387.74859839203253</v>
      </c>
      <c r="AD298" s="56">
        <f>AB298/AB297*100</f>
        <v>94.105865522174554</v>
      </c>
      <c r="AE298" s="56">
        <f>AC298/AC297*100</f>
        <v>104.56207280241618</v>
      </c>
      <c r="AF298" s="64"/>
      <c r="AG298" s="52"/>
      <c r="AH298" s="50">
        <v>57.158999999999999</v>
      </c>
      <c r="AI298" s="53"/>
      <c r="AJ298" s="50">
        <f t="shared" si="70"/>
        <v>505.39652178831363</v>
      </c>
      <c r="AK298" s="50">
        <f t="shared" si="71"/>
        <v>561.55169087590423</v>
      </c>
      <c r="AL298" s="56">
        <f>AJ298/AJ297*100</f>
        <v>91.925056288195563</v>
      </c>
      <c r="AM298" s="56">
        <f>AK298/AK297*100</f>
        <v>102.13895143132845</v>
      </c>
      <c r="AN298" s="52"/>
      <c r="AO298" s="143" t="s">
        <v>316</v>
      </c>
      <c r="AT298" s="4"/>
    </row>
    <row r="299" spans="1:46" s="1" customFormat="1" ht="30" x14ac:dyDescent="0.25">
      <c r="A299" s="30">
        <v>298</v>
      </c>
      <c r="B299" s="107" t="s">
        <v>297</v>
      </c>
      <c r="C299" s="119"/>
      <c r="D299" s="42" t="s">
        <v>135</v>
      </c>
      <c r="E299" s="42" t="s">
        <v>148</v>
      </c>
      <c r="F299" s="42" t="s">
        <v>139</v>
      </c>
      <c r="G299" s="42" t="s">
        <v>6</v>
      </c>
      <c r="H299" s="42" t="s">
        <v>35</v>
      </c>
      <c r="I299" s="103"/>
      <c r="J299" s="42">
        <v>12</v>
      </c>
      <c r="K299" s="143">
        <v>200</v>
      </c>
      <c r="L299" s="108"/>
      <c r="M299" s="104" t="s">
        <v>140</v>
      </c>
      <c r="N299" s="104" t="s">
        <v>158</v>
      </c>
      <c r="O299" s="104" t="s">
        <v>150</v>
      </c>
      <c r="P299" s="115">
        <v>100</v>
      </c>
      <c r="Q299" s="114"/>
      <c r="R299" s="42">
        <v>5</v>
      </c>
      <c r="S299" s="115">
        <v>6.1</v>
      </c>
      <c r="T299" s="139">
        <v>400</v>
      </c>
      <c r="U299" s="93">
        <f t="shared" si="66"/>
        <v>0.183</v>
      </c>
      <c r="V299" s="139">
        <v>50</v>
      </c>
      <c r="W299" s="144">
        <f t="shared" si="67"/>
        <v>106.19839806194938</v>
      </c>
      <c r="X299" s="139">
        <f>(AB299*0.001)/AA299</f>
        <v>154.12418339646186</v>
      </c>
      <c r="Y299" s="62">
        <v>0.11600000000000001</v>
      </c>
      <c r="Z299" s="50">
        <v>40.44</v>
      </c>
      <c r="AA299" s="49">
        <f>Y299/50</f>
        <v>2.32E-3</v>
      </c>
      <c r="AB299" s="50">
        <f t="shared" si="68"/>
        <v>357.56810547979148</v>
      </c>
      <c r="AC299" s="50">
        <f t="shared" si="69"/>
        <v>380.79670445132211</v>
      </c>
      <c r="AD299" s="56">
        <f>AB299/AB297*100</f>
        <v>96.423462088698145</v>
      </c>
      <c r="AE299" s="56">
        <f>AC299/AC297*100</f>
        <v>102.68739306570622</v>
      </c>
      <c r="AF299" s="65">
        <v>0.32700000000000001</v>
      </c>
      <c r="AG299" s="45">
        <v>6.67</v>
      </c>
      <c r="AH299" s="50">
        <v>62.423999999999999</v>
      </c>
      <c r="AI299" s="49">
        <f>AG299/50</f>
        <v>0.13339999999999999</v>
      </c>
      <c r="AJ299" s="50">
        <f t="shared" si="70"/>
        <v>551.94934264269307</v>
      </c>
      <c r="AK299" s="50">
        <f t="shared" si="71"/>
        <v>587.80547672278271</v>
      </c>
      <c r="AL299" s="56">
        <f>AJ299/AJ297*100</f>
        <v>100.39240913477003</v>
      </c>
      <c r="AM299" s="56">
        <f>AK299/AK297*100</f>
        <v>106.91417373244943</v>
      </c>
      <c r="AN299" s="45">
        <f>AG299/Y299</f>
        <v>57.5</v>
      </c>
      <c r="AO299" s="143" t="s">
        <v>316</v>
      </c>
      <c r="AT299" s="4"/>
    </row>
    <row r="300" spans="1:46" s="1" customFormat="1" ht="30" x14ac:dyDescent="0.25">
      <c r="A300" s="30">
        <v>299</v>
      </c>
      <c r="B300" s="107" t="s">
        <v>298</v>
      </c>
      <c r="C300" s="119"/>
      <c r="D300" s="48" t="s">
        <v>135</v>
      </c>
      <c r="E300" s="48" t="s">
        <v>148</v>
      </c>
      <c r="F300" s="48" t="s">
        <v>139</v>
      </c>
      <c r="G300" s="48" t="s">
        <v>6</v>
      </c>
      <c r="H300" s="42" t="s">
        <v>35</v>
      </c>
      <c r="I300" s="103"/>
      <c r="J300" s="48">
        <v>12</v>
      </c>
      <c r="K300" s="137">
        <v>200</v>
      </c>
      <c r="L300" s="108"/>
      <c r="M300" s="105" t="s">
        <v>140</v>
      </c>
      <c r="N300" s="105" t="s">
        <v>158</v>
      </c>
      <c r="O300" s="105" t="s">
        <v>150</v>
      </c>
      <c r="P300" s="81">
        <v>100</v>
      </c>
      <c r="Q300" s="114"/>
      <c r="R300" s="48">
        <v>5</v>
      </c>
      <c r="S300" s="81">
        <v>6</v>
      </c>
      <c r="T300" s="134">
        <v>400</v>
      </c>
      <c r="U300" s="93">
        <f t="shared" si="66"/>
        <v>0.18</v>
      </c>
      <c r="V300" s="139">
        <v>50</v>
      </c>
      <c r="W300" s="135">
        <f t="shared" si="67"/>
        <v>106.31149539747858</v>
      </c>
      <c r="X300" s="140"/>
      <c r="Y300" s="76"/>
      <c r="Z300" s="50">
        <v>39.96</v>
      </c>
      <c r="AA300" s="77"/>
      <c r="AB300" s="50">
        <f t="shared" si="68"/>
        <v>353.32397366400767</v>
      </c>
      <c r="AC300" s="50">
        <f t="shared" si="69"/>
        <v>375.8765677276678</v>
      </c>
      <c r="AD300" s="56">
        <f>AB300/AB297*100</f>
        <v>95.278969957081557</v>
      </c>
      <c r="AE300" s="56">
        <f>AC300/AC297*100</f>
        <v>101.36060633732083</v>
      </c>
      <c r="AF300" s="64"/>
      <c r="AG300" s="52"/>
      <c r="AH300" s="50">
        <v>51.914999999999999</v>
      </c>
      <c r="AI300" s="53"/>
      <c r="AJ300" s="50">
        <f t="shared" si="70"/>
        <v>459.02938170087481</v>
      </c>
      <c r="AK300" s="50">
        <f t="shared" si="71"/>
        <v>488.32912946901581</v>
      </c>
      <c r="AL300" s="56">
        <f>AJ300/AJ297*100</f>
        <v>83.491476358957868</v>
      </c>
      <c r="AM300" s="56">
        <f>AK300/AK297*100</f>
        <v>88.820719530806258</v>
      </c>
      <c r="AN300" s="52"/>
      <c r="AO300" s="143" t="s">
        <v>316</v>
      </c>
      <c r="AT300" s="4"/>
    </row>
    <row r="301" spans="1:46" s="1" customFormat="1" ht="30" x14ac:dyDescent="0.25">
      <c r="A301" s="30">
        <v>300</v>
      </c>
      <c r="B301" s="107" t="s">
        <v>299</v>
      </c>
      <c r="C301" s="119"/>
      <c r="D301" s="48" t="s">
        <v>135</v>
      </c>
      <c r="E301" s="48" t="s">
        <v>148</v>
      </c>
      <c r="F301" s="48" t="s">
        <v>139</v>
      </c>
      <c r="G301" s="48" t="s">
        <v>6</v>
      </c>
      <c r="H301" s="42" t="s">
        <v>35</v>
      </c>
      <c r="I301" s="108"/>
      <c r="J301" s="48">
        <v>12</v>
      </c>
      <c r="K301" s="137">
        <v>200</v>
      </c>
      <c r="L301" s="108"/>
      <c r="M301" s="105" t="s">
        <v>140</v>
      </c>
      <c r="N301" s="105" t="s">
        <v>158</v>
      </c>
      <c r="O301" s="105" t="s">
        <v>150</v>
      </c>
      <c r="P301" s="81">
        <v>100</v>
      </c>
      <c r="Q301" s="114"/>
      <c r="R301" s="48">
        <v>5</v>
      </c>
      <c r="S301" s="81">
        <v>4.5</v>
      </c>
      <c r="T301" s="134">
        <v>400</v>
      </c>
      <c r="U301" s="93">
        <f t="shared" si="66"/>
        <v>0.13500000000000001</v>
      </c>
      <c r="V301" s="139">
        <v>50</v>
      </c>
      <c r="W301" s="135">
        <f t="shared" si="67"/>
        <v>108.0079554304171</v>
      </c>
      <c r="X301" s="140"/>
      <c r="Y301" s="76"/>
      <c r="Z301" s="50">
        <v>38.316000000000003</v>
      </c>
      <c r="AA301" s="77"/>
      <c r="AB301" s="50">
        <f t="shared" si="68"/>
        <v>338.78782219494792</v>
      </c>
      <c r="AC301" s="50">
        <f t="shared" si="69"/>
        <v>354.75164627743231</v>
      </c>
      <c r="AD301" s="56">
        <f>AB301/AB297*100</f>
        <v>91.359084406294727</v>
      </c>
      <c r="AE301" s="56">
        <f>AC301/AC297*100</f>
        <v>95.663962729104412</v>
      </c>
      <c r="AF301" s="64"/>
      <c r="AG301" s="52"/>
      <c r="AH301" s="50">
        <v>54.741999999999997</v>
      </c>
      <c r="AI301" s="53"/>
      <c r="AJ301" s="50">
        <f t="shared" si="70"/>
        <v>484.02554970758524</v>
      </c>
      <c r="AK301" s="50">
        <f t="shared" si="71"/>
        <v>506.83303634302109</v>
      </c>
      <c r="AL301" s="56">
        <f>AJ301/AJ297*100</f>
        <v>88.037954326149887</v>
      </c>
      <c r="AM301" s="56">
        <f>AK301/AK297*100</f>
        <v>92.186339608533899</v>
      </c>
      <c r="AN301" s="52"/>
      <c r="AO301" s="143" t="s">
        <v>316</v>
      </c>
      <c r="AT301" s="4"/>
    </row>
    <row r="302" spans="1:46" s="1" customFormat="1" ht="30" x14ac:dyDescent="0.25">
      <c r="A302" s="30">
        <v>301</v>
      </c>
      <c r="B302" s="107" t="s">
        <v>300</v>
      </c>
      <c r="C302" s="110"/>
      <c r="D302" s="48" t="s">
        <v>135</v>
      </c>
      <c r="E302" s="48" t="s">
        <v>148</v>
      </c>
      <c r="F302" s="48" t="s">
        <v>139</v>
      </c>
      <c r="G302" s="48" t="s">
        <v>6</v>
      </c>
      <c r="H302" s="42" t="s">
        <v>35</v>
      </c>
      <c r="I302" s="108"/>
      <c r="J302" s="48">
        <v>12</v>
      </c>
      <c r="K302" s="137">
        <v>200</v>
      </c>
      <c r="L302" s="108"/>
      <c r="M302" s="105" t="s">
        <v>140</v>
      </c>
      <c r="N302" s="105" t="s">
        <v>158</v>
      </c>
      <c r="O302" s="105" t="s">
        <v>150</v>
      </c>
      <c r="P302" s="81">
        <v>100</v>
      </c>
      <c r="Q302" s="114"/>
      <c r="R302" s="48">
        <v>5</v>
      </c>
      <c r="S302" s="81">
        <v>12.3</v>
      </c>
      <c r="T302" s="134">
        <v>400</v>
      </c>
      <c r="U302" s="93">
        <f t="shared" si="66"/>
        <v>0.36900000000000005</v>
      </c>
      <c r="V302" s="139">
        <v>50</v>
      </c>
      <c r="W302" s="135">
        <f t="shared" si="67"/>
        <v>99.186363259136954</v>
      </c>
      <c r="X302" s="140"/>
      <c r="Y302" s="76"/>
      <c r="Z302" s="50">
        <v>34.505000000000003</v>
      </c>
      <c r="AA302" s="77"/>
      <c r="AB302" s="50">
        <f t="shared" si="68"/>
        <v>305.09118396588053</v>
      </c>
      <c r="AC302" s="50">
        <f t="shared" si="69"/>
        <v>347.88048342745776</v>
      </c>
      <c r="AD302" s="56">
        <f>AB302/AB297*100</f>
        <v>82.272293752980474</v>
      </c>
      <c r="AE302" s="56">
        <f>AC302/AC297*100</f>
        <v>93.811053310125942</v>
      </c>
      <c r="AF302" s="64"/>
      <c r="AG302" s="52"/>
      <c r="AH302" s="50">
        <v>47.271999999999998</v>
      </c>
      <c r="AI302" s="53"/>
      <c r="AJ302" s="50">
        <f t="shared" si="70"/>
        <v>417.9762483244487</v>
      </c>
      <c r="AK302" s="50">
        <f t="shared" si="71"/>
        <v>476.59777460028351</v>
      </c>
      <c r="AL302" s="56">
        <f>AJ302/AJ297*100</f>
        <v>76.02444515921519</v>
      </c>
      <c r="AM302" s="56">
        <f>AK302/AK297*100</f>
        <v>86.686938607999068</v>
      </c>
      <c r="AN302" s="52"/>
      <c r="AO302" s="143" t="s">
        <v>316</v>
      </c>
      <c r="AT302" s="4"/>
    </row>
    <row r="303" spans="1:46" s="1" customFormat="1" ht="30" x14ac:dyDescent="0.25">
      <c r="A303" s="30">
        <v>302</v>
      </c>
      <c r="B303" s="107" t="s">
        <v>301</v>
      </c>
      <c r="C303" s="119"/>
      <c r="D303" s="48" t="s">
        <v>135</v>
      </c>
      <c r="E303" s="48" t="s">
        <v>148</v>
      </c>
      <c r="F303" s="48" t="s">
        <v>139</v>
      </c>
      <c r="G303" s="48" t="s">
        <v>6</v>
      </c>
      <c r="H303" s="42" t="s">
        <v>35</v>
      </c>
      <c r="I303" s="108"/>
      <c r="J303" s="48">
        <v>12</v>
      </c>
      <c r="K303" s="137">
        <v>200</v>
      </c>
      <c r="L303" s="108"/>
      <c r="M303" s="105" t="s">
        <v>140</v>
      </c>
      <c r="N303" s="105" t="s">
        <v>158</v>
      </c>
      <c r="O303" s="105" t="s">
        <v>150</v>
      </c>
      <c r="P303" s="81">
        <v>100</v>
      </c>
      <c r="Q303" s="114"/>
      <c r="R303" s="48">
        <v>5</v>
      </c>
      <c r="S303" s="81">
        <v>12.3</v>
      </c>
      <c r="T303" s="134">
        <v>400</v>
      </c>
      <c r="U303" s="93">
        <f t="shared" si="66"/>
        <v>0.36900000000000005</v>
      </c>
      <c r="V303" s="139">
        <v>50</v>
      </c>
      <c r="W303" s="135">
        <f t="shared" si="67"/>
        <v>99.186363259136954</v>
      </c>
      <c r="X303" s="140"/>
      <c r="Y303" s="76"/>
      <c r="Z303" s="50">
        <v>33.756</v>
      </c>
      <c r="AA303" s="77"/>
      <c r="AB303" s="50">
        <f t="shared" si="68"/>
        <v>298.46856994500104</v>
      </c>
      <c r="AC303" s="50">
        <f t="shared" si="69"/>
        <v>340.32904212656899</v>
      </c>
      <c r="AD303" s="56">
        <f>AB303/AB297*100</f>
        <v>80.486409155937054</v>
      </c>
      <c r="AE303" s="56">
        <f>AC303/AC297*100</f>
        <v>91.774696871079868</v>
      </c>
      <c r="AF303" s="64"/>
      <c r="AG303" s="52"/>
      <c r="AH303" s="50">
        <v>45.277000000000001</v>
      </c>
      <c r="AI303" s="53"/>
      <c r="AJ303" s="50">
        <f t="shared" si="70"/>
        <v>400.33657546509698</v>
      </c>
      <c r="AK303" s="50">
        <f t="shared" si="71"/>
        <v>456.48412253716867</v>
      </c>
      <c r="AL303" s="56">
        <f>AJ303/AJ297*100</f>
        <v>72.8160180122226</v>
      </c>
      <c r="AM303" s="56">
        <f>AK303/AK297*100</f>
        <v>83.028526809831902</v>
      </c>
      <c r="AN303" s="52"/>
      <c r="AO303" s="143" t="s">
        <v>316</v>
      </c>
      <c r="AT303" s="4"/>
    </row>
    <row r="304" spans="1:46" s="1" customFormat="1" ht="30" x14ac:dyDescent="0.25">
      <c r="A304" s="30">
        <v>303</v>
      </c>
      <c r="B304" s="107" t="s">
        <v>302</v>
      </c>
      <c r="C304" s="110"/>
      <c r="D304" s="42" t="s">
        <v>135</v>
      </c>
      <c r="E304" s="42" t="s">
        <v>148</v>
      </c>
      <c r="F304" s="42" t="s">
        <v>139</v>
      </c>
      <c r="G304" s="42" t="s">
        <v>6</v>
      </c>
      <c r="H304" s="42" t="s">
        <v>35</v>
      </c>
      <c r="I304" s="108"/>
      <c r="J304" s="42">
        <v>12</v>
      </c>
      <c r="K304" s="143">
        <v>200</v>
      </c>
      <c r="L304" s="108"/>
      <c r="M304" s="104" t="s">
        <v>140</v>
      </c>
      <c r="N304" s="104" t="s">
        <v>158</v>
      </c>
      <c r="O304" s="104" t="s">
        <v>150</v>
      </c>
      <c r="P304" s="115">
        <v>100</v>
      </c>
      <c r="Q304" s="114"/>
      <c r="R304" s="42">
        <v>5</v>
      </c>
      <c r="S304" s="115">
        <v>9.1</v>
      </c>
      <c r="T304" s="139">
        <v>400</v>
      </c>
      <c r="U304" s="93">
        <f t="shared" si="66"/>
        <v>0.27300000000000002</v>
      </c>
      <c r="V304" s="139">
        <v>50</v>
      </c>
      <c r="W304" s="144">
        <f t="shared" si="67"/>
        <v>102.8054779960724</v>
      </c>
      <c r="X304" s="139">
        <f>(AB304*0.001)/AA304</f>
        <v>163.35069447424456</v>
      </c>
      <c r="Y304" s="62">
        <v>0.106</v>
      </c>
      <c r="Z304" s="50">
        <v>39.165999999999997</v>
      </c>
      <c r="AA304" s="49">
        <f>Y304/50</f>
        <v>2.1199999999999999E-3</v>
      </c>
      <c r="AB304" s="50">
        <f t="shared" si="68"/>
        <v>346.30347228539847</v>
      </c>
      <c r="AC304" s="50">
        <f t="shared" si="69"/>
        <v>380.97191670560886</v>
      </c>
      <c r="AD304" s="56">
        <f>AB304/AB297*100</f>
        <v>93.385789222699103</v>
      </c>
      <c r="AE304" s="56">
        <f>AC304/AC297*100</f>
        <v>102.73464160912992</v>
      </c>
      <c r="AF304" s="65">
        <v>0.317</v>
      </c>
      <c r="AG304" s="45">
        <v>5.39</v>
      </c>
      <c r="AH304" s="50">
        <v>56.262</v>
      </c>
      <c r="AI304" s="49">
        <f>AG304/50</f>
        <v>0.10779999999999999</v>
      </c>
      <c r="AJ304" s="50">
        <f t="shared" si="70"/>
        <v>497.46530045756754</v>
      </c>
      <c r="AK304" s="50">
        <f t="shared" si="71"/>
        <v>547.26655715904019</v>
      </c>
      <c r="AL304" s="56">
        <f>AJ304/AJ297*100</f>
        <v>90.482470247668061</v>
      </c>
      <c r="AM304" s="56">
        <f>AK304/AK297*100</f>
        <v>99.540671339568831</v>
      </c>
      <c r="AN304" s="45">
        <f>AG304/Y304</f>
        <v>50.849056603773583</v>
      </c>
      <c r="AO304" s="143" t="s">
        <v>316</v>
      </c>
      <c r="AT304" s="4"/>
    </row>
    <row r="305" spans="1:46" s="1" customFormat="1" ht="30" x14ac:dyDescent="0.25">
      <c r="A305" s="30">
        <v>304</v>
      </c>
      <c r="B305" s="107" t="s">
        <v>303</v>
      </c>
      <c r="C305" s="110"/>
      <c r="D305" s="48" t="s">
        <v>135</v>
      </c>
      <c r="E305" s="48" t="s">
        <v>148</v>
      </c>
      <c r="F305" s="48" t="s">
        <v>139</v>
      </c>
      <c r="G305" s="48" t="s">
        <v>6</v>
      </c>
      <c r="H305" s="42" t="s">
        <v>35</v>
      </c>
      <c r="I305" s="108"/>
      <c r="J305" s="48">
        <v>12</v>
      </c>
      <c r="K305" s="137">
        <v>200</v>
      </c>
      <c r="L305" s="108"/>
      <c r="M305" s="105" t="s">
        <v>140</v>
      </c>
      <c r="N305" s="105" t="s">
        <v>158</v>
      </c>
      <c r="O305" s="105" t="s">
        <v>150</v>
      </c>
      <c r="P305" s="81">
        <v>100</v>
      </c>
      <c r="Q305" s="114"/>
      <c r="R305" s="48">
        <v>5</v>
      </c>
      <c r="S305" s="81">
        <v>11.9</v>
      </c>
      <c r="T305" s="134">
        <v>400</v>
      </c>
      <c r="U305" s="93">
        <f t="shared" si="66"/>
        <v>0.35700000000000004</v>
      </c>
      <c r="V305" s="139">
        <v>50</v>
      </c>
      <c r="W305" s="135">
        <f t="shared" si="67"/>
        <v>99.63875260125387</v>
      </c>
      <c r="X305" s="140"/>
      <c r="Y305" s="109"/>
      <c r="Z305" s="115">
        <v>38.249000000000002</v>
      </c>
      <c r="AA305" s="77"/>
      <c r="AB305" s="50">
        <f t="shared" si="68"/>
        <v>338.19541212899475</v>
      </c>
      <c r="AC305" s="50">
        <f t="shared" si="69"/>
        <v>383.87674475481811</v>
      </c>
      <c r="AD305" s="56">
        <f>AB305/AB297*100</f>
        <v>91.199332379589919</v>
      </c>
      <c r="AE305" s="56">
        <f>AC305/AC297*100</f>
        <v>103.51797091894429</v>
      </c>
      <c r="AF305" s="64"/>
      <c r="AG305" s="52"/>
      <c r="AH305" s="45">
        <v>43.761000000000003</v>
      </c>
      <c r="AI305" s="53"/>
      <c r="AJ305" s="50">
        <f t="shared" si="70"/>
        <v>386.93219248024627</v>
      </c>
      <c r="AK305" s="50">
        <f t="shared" si="71"/>
        <v>439.19658624318532</v>
      </c>
      <c r="AL305" s="56">
        <f>AJ305/AJ297*100</f>
        <v>70.377935027340001</v>
      </c>
      <c r="AM305" s="56">
        <f>AK305/AK297*100</f>
        <v>79.884148725698068</v>
      </c>
      <c r="AN305" s="52"/>
      <c r="AO305" s="143" t="s">
        <v>316</v>
      </c>
      <c r="AT305" s="4"/>
    </row>
    <row r="306" spans="1:46" s="1" customFormat="1" ht="30" x14ac:dyDescent="0.25">
      <c r="A306" s="30">
        <v>305</v>
      </c>
      <c r="B306" s="107" t="s">
        <v>304</v>
      </c>
      <c r="C306" s="110"/>
      <c r="D306" s="48" t="s">
        <v>135</v>
      </c>
      <c r="E306" s="48" t="s">
        <v>148</v>
      </c>
      <c r="F306" s="48" t="s">
        <v>139</v>
      </c>
      <c r="G306" s="48" t="s">
        <v>6</v>
      </c>
      <c r="H306" s="42" t="s">
        <v>35</v>
      </c>
      <c r="I306" s="108"/>
      <c r="J306" s="48">
        <v>12</v>
      </c>
      <c r="K306" s="137">
        <v>200</v>
      </c>
      <c r="L306" s="108"/>
      <c r="M306" s="105" t="s">
        <v>140</v>
      </c>
      <c r="N306" s="105" t="s">
        <v>158</v>
      </c>
      <c r="O306" s="105" t="s">
        <v>150</v>
      </c>
      <c r="P306" s="81">
        <v>100</v>
      </c>
      <c r="Q306" s="114"/>
      <c r="R306" s="48">
        <v>5</v>
      </c>
      <c r="S306" s="81">
        <v>39.700000000000003</v>
      </c>
      <c r="T306" s="134">
        <v>400</v>
      </c>
      <c r="U306" s="93">
        <f t="shared" si="66"/>
        <v>1.1910000000000001</v>
      </c>
      <c r="V306" s="139">
        <v>50</v>
      </c>
      <c r="W306" s="135">
        <f t="shared" si="67"/>
        <v>68.197693324127229</v>
      </c>
      <c r="X306" s="140"/>
      <c r="Y306" s="109"/>
      <c r="Z306" s="115">
        <v>23.92</v>
      </c>
      <c r="AA306" s="77"/>
      <c r="AB306" s="50">
        <f t="shared" si="68"/>
        <v>211.49923548656315</v>
      </c>
      <c r="AC306" s="50">
        <f t="shared" si="69"/>
        <v>350.7450008069041</v>
      </c>
      <c r="AD306" s="56">
        <f>AB306/AB297*100</f>
        <v>57.033857892227005</v>
      </c>
      <c r="AE306" s="56">
        <f>AC306/AC297*100</f>
        <v>94.583512259082923</v>
      </c>
      <c r="AF306" s="64"/>
      <c r="AG306" s="52"/>
      <c r="AH306" s="45">
        <v>25.513999999999999</v>
      </c>
      <c r="AI306" s="53"/>
      <c r="AJ306" s="50">
        <f t="shared" si="70"/>
        <v>225.59328989147875</v>
      </c>
      <c r="AK306" s="50">
        <f t="shared" si="71"/>
        <v>374.11822535900291</v>
      </c>
      <c r="AL306" s="56">
        <f>AJ306/AJ297*100</f>
        <v>41.032486330009647</v>
      </c>
      <c r="AM306" s="56">
        <f>AK306/AK297*100</f>
        <v>68.047241011624621</v>
      </c>
      <c r="AN306" s="52"/>
      <c r="AO306" s="143" t="s">
        <v>316</v>
      </c>
      <c r="AT306" s="4"/>
    </row>
    <row r="307" spans="1:46" s="1" customFormat="1" ht="30" x14ac:dyDescent="0.25">
      <c r="A307" s="30">
        <v>306</v>
      </c>
      <c r="B307" s="107" t="s">
        <v>305</v>
      </c>
      <c r="C307" s="48"/>
      <c r="D307" s="42" t="s">
        <v>135</v>
      </c>
      <c r="E307" s="42" t="s">
        <v>148</v>
      </c>
      <c r="F307" s="42" t="s">
        <v>139</v>
      </c>
      <c r="G307" s="42" t="s">
        <v>6</v>
      </c>
      <c r="H307" s="42" t="s">
        <v>35</v>
      </c>
      <c r="I307" s="108"/>
      <c r="J307" s="42">
        <v>12</v>
      </c>
      <c r="K307" s="143">
        <v>200</v>
      </c>
      <c r="L307" s="108"/>
      <c r="M307" s="104" t="s">
        <v>140</v>
      </c>
      <c r="N307" s="104" t="s">
        <v>158</v>
      </c>
      <c r="O307" s="104" t="s">
        <v>150</v>
      </c>
      <c r="P307" s="115">
        <v>100</v>
      </c>
      <c r="Q307" s="114"/>
      <c r="R307" s="42">
        <v>5</v>
      </c>
      <c r="S307" s="115">
        <v>20.5</v>
      </c>
      <c r="T307" s="139">
        <v>400</v>
      </c>
      <c r="U307" s="93">
        <f t="shared" si="66"/>
        <v>0.61499999999999999</v>
      </c>
      <c r="V307" s="139">
        <v>50</v>
      </c>
      <c r="W307" s="144">
        <f t="shared" si="67"/>
        <v>89.912381745739879</v>
      </c>
      <c r="X307" s="139">
        <f>(AB307*0.001)/AA307</f>
        <v>164.71799781570928</v>
      </c>
      <c r="Y307" s="99">
        <v>8.4000000000000005E-2</v>
      </c>
      <c r="Z307" s="115">
        <v>31.297000000000001</v>
      </c>
      <c r="AA307" s="49">
        <f>Y307/50</f>
        <v>1.6800000000000001E-3</v>
      </c>
      <c r="AB307" s="50">
        <f t="shared" si="68"/>
        <v>276.7262363303916</v>
      </c>
      <c r="AC307" s="50">
        <f t="shared" si="69"/>
        <v>348.0833161388573</v>
      </c>
      <c r="AD307" s="56">
        <f>AB307/AB297*100</f>
        <v>74.623271340009552</v>
      </c>
      <c r="AE307" s="56">
        <f>AC307/AC297*100</f>
        <v>93.865750113219548</v>
      </c>
      <c r="AF307" s="65">
        <v>0</v>
      </c>
      <c r="AG307" s="45">
        <v>4.03</v>
      </c>
      <c r="AH307" s="45">
        <v>49.698999999999998</v>
      </c>
      <c r="AI307" s="49">
        <f>AG307/50</f>
        <v>8.0600000000000005E-2</v>
      </c>
      <c r="AJ307" s="50">
        <f t="shared" si="70"/>
        <v>439.43563981800588</v>
      </c>
      <c r="AK307" s="50">
        <f t="shared" si="71"/>
        <v>552.74923247547906</v>
      </c>
      <c r="AL307" s="56">
        <f>AJ307/AJ297*100</f>
        <v>79.927629462849794</v>
      </c>
      <c r="AM307" s="56">
        <f>AK307/AK297*100</f>
        <v>100.53789869540854</v>
      </c>
      <c r="AN307" s="45">
        <f>AG307/Y307</f>
        <v>47.976190476190474</v>
      </c>
      <c r="AO307" s="143" t="s">
        <v>316</v>
      </c>
      <c r="AT307" s="4"/>
    </row>
    <row r="308" spans="1:46" s="1" customFormat="1" ht="30" x14ac:dyDescent="0.25">
      <c r="A308" s="30">
        <v>307</v>
      </c>
      <c r="B308" s="107" t="s">
        <v>306</v>
      </c>
      <c r="C308" s="120"/>
      <c r="D308" s="48" t="s">
        <v>135</v>
      </c>
      <c r="E308" s="48" t="s">
        <v>148</v>
      </c>
      <c r="F308" s="48" t="s">
        <v>139</v>
      </c>
      <c r="G308" s="48" t="s">
        <v>6</v>
      </c>
      <c r="H308" s="42" t="s">
        <v>35</v>
      </c>
      <c r="I308" s="108"/>
      <c r="J308" s="48">
        <v>12</v>
      </c>
      <c r="K308" s="137">
        <v>200</v>
      </c>
      <c r="L308" s="108"/>
      <c r="M308" s="105" t="s">
        <v>140</v>
      </c>
      <c r="N308" s="105" t="s">
        <v>158</v>
      </c>
      <c r="O308" s="105" t="s">
        <v>150</v>
      </c>
      <c r="P308" s="81">
        <v>100</v>
      </c>
      <c r="Q308" s="114"/>
      <c r="R308" s="48">
        <v>5</v>
      </c>
      <c r="S308" s="81">
        <v>9.6999999999999993</v>
      </c>
      <c r="T308" s="134">
        <v>400</v>
      </c>
      <c r="U308" s="93">
        <f t="shared" si="66"/>
        <v>0.29099999999999998</v>
      </c>
      <c r="V308" s="139">
        <v>50</v>
      </c>
      <c r="W308" s="135">
        <f t="shared" si="67"/>
        <v>102.126893982897</v>
      </c>
      <c r="X308" s="140"/>
      <c r="Y308" s="109"/>
      <c r="Z308" s="115">
        <v>34.750999999999998</v>
      </c>
      <c r="AA308" s="77"/>
      <c r="AB308" s="50">
        <f t="shared" si="68"/>
        <v>307.2663015214697</v>
      </c>
      <c r="AC308" s="50">
        <f t="shared" si="69"/>
        <v>340.27275915998854</v>
      </c>
      <c r="AD308" s="56">
        <f>AB308/AB297*100</f>
        <v>82.858845970433961</v>
      </c>
      <c r="AE308" s="56">
        <f>AC308/AC297*100</f>
        <v>91.759519347102923</v>
      </c>
      <c r="AF308" s="64"/>
      <c r="AG308" s="52"/>
      <c r="AH308" s="45">
        <v>55.058999999999997</v>
      </c>
      <c r="AI308" s="53"/>
      <c r="AJ308" s="50">
        <f t="shared" si="70"/>
        <v>486.82844509425917</v>
      </c>
      <c r="AK308" s="50">
        <f t="shared" si="71"/>
        <v>539.12341649419614</v>
      </c>
      <c r="AL308" s="56">
        <f>AJ308/AJ297*100</f>
        <v>88.547764554519134</v>
      </c>
      <c r="AM308" s="56">
        <f>AK308/AK297*100</f>
        <v>98.05953992748519</v>
      </c>
      <c r="AN308" s="52"/>
      <c r="AO308" s="143" t="s">
        <v>316</v>
      </c>
      <c r="AT308" s="4"/>
    </row>
    <row r="309" spans="1:46" s="1" customFormat="1" ht="30" x14ac:dyDescent="0.25">
      <c r="A309" s="30">
        <v>308</v>
      </c>
      <c r="B309" s="107" t="s">
        <v>307</v>
      </c>
      <c r="C309" s="120"/>
      <c r="D309" s="48" t="s">
        <v>135</v>
      </c>
      <c r="E309" s="48" t="s">
        <v>148</v>
      </c>
      <c r="F309" s="48" t="s">
        <v>139</v>
      </c>
      <c r="G309" s="48" t="s">
        <v>6</v>
      </c>
      <c r="H309" s="42" t="s">
        <v>35</v>
      </c>
      <c r="I309" s="108"/>
      <c r="J309" s="48">
        <v>12</v>
      </c>
      <c r="K309" s="137">
        <v>200</v>
      </c>
      <c r="L309" s="108"/>
      <c r="M309" s="105" t="s">
        <v>140</v>
      </c>
      <c r="N309" s="105" t="s">
        <v>158</v>
      </c>
      <c r="O309" s="105" t="s">
        <v>150</v>
      </c>
      <c r="P309" s="81">
        <v>100</v>
      </c>
      <c r="Q309" s="114"/>
      <c r="R309" s="48">
        <v>5</v>
      </c>
      <c r="S309" s="81">
        <v>9.3000000000000007</v>
      </c>
      <c r="T309" s="134">
        <v>400</v>
      </c>
      <c r="U309" s="93">
        <f t="shared" si="66"/>
        <v>0.27900000000000003</v>
      </c>
      <c r="V309" s="139">
        <v>50</v>
      </c>
      <c r="W309" s="135">
        <f t="shared" si="67"/>
        <v>102.5792833250139</v>
      </c>
      <c r="X309" s="140"/>
      <c r="Y309" s="109"/>
      <c r="Z309" s="115">
        <v>37.255000000000003</v>
      </c>
      <c r="AA309" s="77"/>
      <c r="AB309" s="50">
        <f t="shared" si="68"/>
        <v>329.40652249380895</v>
      </c>
      <c r="AC309" s="50">
        <f t="shared" si="69"/>
        <v>363.18249448049505</v>
      </c>
      <c r="AD309" s="56">
        <f>AB309/AB297*100</f>
        <v>88.82927992370054</v>
      </c>
      <c r="AE309" s="56">
        <f>AC309/AC297*100</f>
        <v>97.937464083462572</v>
      </c>
      <c r="AF309" s="64"/>
      <c r="AG309" s="52"/>
      <c r="AH309" s="45">
        <v>58.203000000000003</v>
      </c>
      <c r="AI309" s="53"/>
      <c r="AJ309" s="50">
        <f t="shared" si="70"/>
        <v>514.62750848764358</v>
      </c>
      <c r="AK309" s="50">
        <f t="shared" si="71"/>
        <v>567.39526845385194</v>
      </c>
      <c r="AL309" s="56">
        <f>AJ309/AJ297*100</f>
        <v>93.604052750080427</v>
      </c>
      <c r="AM309" s="56">
        <f>AK309/AK297*100</f>
        <v>103.20182221618572</v>
      </c>
      <c r="AN309" s="52"/>
      <c r="AO309" s="143" t="s">
        <v>316</v>
      </c>
      <c r="AT309" s="4"/>
    </row>
    <row r="310" spans="1:46" s="1" customFormat="1" ht="30" x14ac:dyDescent="0.25">
      <c r="A310" s="30">
        <v>309</v>
      </c>
      <c r="B310" s="107" t="s">
        <v>308</v>
      </c>
      <c r="C310" s="48"/>
      <c r="D310" s="42" t="s">
        <v>135</v>
      </c>
      <c r="E310" s="42" t="s">
        <v>148</v>
      </c>
      <c r="F310" s="42" t="s">
        <v>139</v>
      </c>
      <c r="G310" s="42" t="s">
        <v>6</v>
      </c>
      <c r="H310" s="42" t="s">
        <v>35</v>
      </c>
      <c r="I310" s="108"/>
      <c r="J310" s="42">
        <v>12</v>
      </c>
      <c r="K310" s="143">
        <v>200</v>
      </c>
      <c r="L310" s="108"/>
      <c r="M310" s="104" t="s">
        <v>140</v>
      </c>
      <c r="N310" s="104" t="s">
        <v>158</v>
      </c>
      <c r="O310" s="104" t="s">
        <v>150</v>
      </c>
      <c r="P310" s="115">
        <v>100</v>
      </c>
      <c r="Q310" s="114"/>
      <c r="R310" s="42">
        <v>5</v>
      </c>
      <c r="S310" s="115">
        <v>17</v>
      </c>
      <c r="T310" s="139">
        <v>400</v>
      </c>
      <c r="U310" s="93">
        <f t="shared" si="66"/>
        <v>0.51</v>
      </c>
      <c r="V310" s="139">
        <v>50</v>
      </c>
      <c r="W310" s="144">
        <f t="shared" si="67"/>
        <v>93.87078848926302</v>
      </c>
      <c r="X310" s="139">
        <f>(AB310*0.001)/AA310</f>
        <v>143.18916286071786</v>
      </c>
      <c r="Y310" s="99">
        <v>0.1055</v>
      </c>
      <c r="Z310" s="115">
        <v>34.17</v>
      </c>
      <c r="AA310" s="49">
        <f>Y310/50</f>
        <v>2.1099999999999999E-3</v>
      </c>
      <c r="AB310" s="50">
        <f t="shared" si="68"/>
        <v>302.12913363611466</v>
      </c>
      <c r="AC310" s="50">
        <f t="shared" si="69"/>
        <v>364.01100438086104</v>
      </c>
      <c r="AD310" s="56">
        <f>AB310/AB297*100</f>
        <v>81.473533619456376</v>
      </c>
      <c r="AE310" s="56">
        <f>AC310/AC297*100</f>
        <v>98.160883878863103</v>
      </c>
      <c r="AF310" s="65">
        <v>0.30599999999999999</v>
      </c>
      <c r="AG310" s="45">
        <v>5.2450000000000001</v>
      </c>
      <c r="AH310" s="45">
        <v>54.31</v>
      </c>
      <c r="AI310" s="49">
        <f>AG310/50</f>
        <v>0.10490000000000001</v>
      </c>
      <c r="AJ310" s="50">
        <f t="shared" si="70"/>
        <v>480.20583107337978</v>
      </c>
      <c r="AK310" s="50">
        <f t="shared" si="71"/>
        <v>578.56124225708413</v>
      </c>
      <c r="AL310" s="56">
        <f>AJ310/AJ297*100</f>
        <v>87.343197169507889</v>
      </c>
      <c r="AM310" s="56">
        <f>AK310/AK297*100</f>
        <v>105.2327676741059</v>
      </c>
      <c r="AN310" s="45">
        <f>AG310/Y310</f>
        <v>49.715639810426545</v>
      </c>
      <c r="AO310" s="143" t="s">
        <v>316</v>
      </c>
      <c r="AT310" s="4"/>
    </row>
    <row r="311" spans="1:46" s="1" customFormat="1" ht="30" x14ac:dyDescent="0.25">
      <c r="A311" s="30">
        <v>310</v>
      </c>
      <c r="B311" s="107" t="s">
        <v>309</v>
      </c>
      <c r="C311" s="30"/>
      <c r="D311" s="48" t="s">
        <v>135</v>
      </c>
      <c r="E311" s="48" t="s">
        <v>148</v>
      </c>
      <c r="F311" s="48" t="s">
        <v>139</v>
      </c>
      <c r="G311" s="48" t="s">
        <v>6</v>
      </c>
      <c r="H311" s="42" t="s">
        <v>35</v>
      </c>
      <c r="I311" s="108"/>
      <c r="J311" s="48">
        <v>12</v>
      </c>
      <c r="K311" s="137">
        <v>200</v>
      </c>
      <c r="L311" s="108"/>
      <c r="M311" s="105" t="s">
        <v>140</v>
      </c>
      <c r="N311" s="105" t="s">
        <v>158</v>
      </c>
      <c r="O311" s="105" t="s">
        <v>150</v>
      </c>
      <c r="P311" s="81">
        <v>100</v>
      </c>
      <c r="Q311" s="114"/>
      <c r="R311" s="48">
        <v>5</v>
      </c>
      <c r="S311" s="81">
        <v>18.3</v>
      </c>
      <c r="T311" s="134">
        <v>400</v>
      </c>
      <c r="U311" s="93">
        <f t="shared" si="66"/>
        <v>0.54899999999999993</v>
      </c>
      <c r="V311" s="139">
        <v>50</v>
      </c>
      <c r="W311" s="135">
        <f t="shared" si="67"/>
        <v>92.400523127382996</v>
      </c>
      <c r="X311" s="140"/>
      <c r="Y311" s="109"/>
      <c r="Z311" s="115">
        <v>33.700000000000003</v>
      </c>
      <c r="AA311" s="77"/>
      <c r="AB311" s="50">
        <f t="shared" si="68"/>
        <v>297.97342123315963</v>
      </c>
      <c r="AC311" s="50">
        <f t="shared" si="69"/>
        <v>364.71654985698854</v>
      </c>
      <c r="AD311" s="56">
        <f>AB311/AB297*100</f>
        <v>80.352885073915132</v>
      </c>
      <c r="AE311" s="56">
        <f>AC311/AC297*100</f>
        <v>98.351144521315945</v>
      </c>
      <c r="AF311" s="64"/>
      <c r="AG311" s="52"/>
      <c r="AH311" s="45">
        <v>52.198999999999998</v>
      </c>
      <c r="AI311" s="53"/>
      <c r="AJ311" s="50">
        <f t="shared" si="70"/>
        <v>461.54049302521361</v>
      </c>
      <c r="AK311" s="50">
        <f t="shared" si="71"/>
        <v>564.92104409450872</v>
      </c>
      <c r="AL311" s="56">
        <f>AJ311/AJ297*100</f>
        <v>83.948214860083638</v>
      </c>
      <c r="AM311" s="56">
        <f>AK311/AK297*100</f>
        <v>102.75179297439858</v>
      </c>
      <c r="AN311" s="52"/>
      <c r="AO311" s="143" t="s">
        <v>316</v>
      </c>
      <c r="AT311" s="4"/>
    </row>
    <row r="312" spans="1:46" s="1" customFormat="1" ht="30" x14ac:dyDescent="0.25">
      <c r="A312" s="30">
        <v>311</v>
      </c>
      <c r="B312" s="107" t="s">
        <v>310</v>
      </c>
      <c r="C312" s="48"/>
      <c r="D312" s="48" t="s">
        <v>135</v>
      </c>
      <c r="E312" s="48" t="s">
        <v>148</v>
      </c>
      <c r="F312" s="48" t="s">
        <v>139</v>
      </c>
      <c r="G312" s="48" t="s">
        <v>6</v>
      </c>
      <c r="H312" s="42" t="s">
        <v>35</v>
      </c>
      <c r="I312" s="108"/>
      <c r="J312" s="48">
        <v>12</v>
      </c>
      <c r="K312" s="137">
        <v>200</v>
      </c>
      <c r="L312" s="108"/>
      <c r="M312" s="105" t="s">
        <v>140</v>
      </c>
      <c r="N312" s="105" t="s">
        <v>158</v>
      </c>
      <c r="O312" s="105" t="s">
        <v>150</v>
      </c>
      <c r="P312" s="81">
        <v>100</v>
      </c>
      <c r="Q312" s="114"/>
      <c r="R312" s="48">
        <v>5</v>
      </c>
      <c r="S312" s="81">
        <v>27.2</v>
      </c>
      <c r="T312" s="134">
        <v>400</v>
      </c>
      <c r="U312" s="93">
        <f t="shared" si="66"/>
        <v>0.81600000000000006</v>
      </c>
      <c r="V312" s="139">
        <v>50</v>
      </c>
      <c r="W312" s="135">
        <f t="shared" si="67"/>
        <v>82.334860265281279</v>
      </c>
      <c r="X312" s="140"/>
      <c r="Y312" s="109"/>
      <c r="Z312" s="115">
        <v>30.95</v>
      </c>
      <c r="AA312" s="77"/>
      <c r="AB312" s="50">
        <f t="shared" si="68"/>
        <v>273.65808270523115</v>
      </c>
      <c r="AC312" s="50">
        <f t="shared" si="69"/>
        <v>375.903959759933</v>
      </c>
      <c r="AD312" s="56">
        <f>AB312/AB297*100</f>
        <v>73.795898903195052</v>
      </c>
      <c r="AE312" s="56">
        <f>AC312/AC297*100</f>
        <v>101.36799299889432</v>
      </c>
      <c r="AF312" s="64"/>
      <c r="AG312" s="52"/>
      <c r="AH312" s="45">
        <v>46.48</v>
      </c>
      <c r="AI312" s="53"/>
      <c r="AJ312" s="50">
        <f t="shared" si="70"/>
        <v>410.9734308284053</v>
      </c>
      <c r="AK312" s="50">
        <f t="shared" si="71"/>
        <v>564.52394344561174</v>
      </c>
      <c r="AL312" s="56">
        <f>AJ312/AJ297*100</f>
        <v>74.750723705371513</v>
      </c>
      <c r="AM312" s="56">
        <f>AK312/AK297*100</f>
        <v>102.67956552935648</v>
      </c>
      <c r="AN312" s="52"/>
      <c r="AO312" s="143" t="s">
        <v>316</v>
      </c>
      <c r="AT312" s="4"/>
    </row>
    <row r="313" spans="1:46" s="1" customFormat="1" ht="30" x14ac:dyDescent="0.25">
      <c r="A313" s="30">
        <v>312</v>
      </c>
      <c r="B313" s="107" t="s">
        <v>311</v>
      </c>
      <c r="C313" s="110"/>
      <c r="D313" s="42" t="s">
        <v>135</v>
      </c>
      <c r="E313" s="42" t="s">
        <v>148</v>
      </c>
      <c r="F313" s="42" t="s">
        <v>139</v>
      </c>
      <c r="G313" s="42" t="s">
        <v>6</v>
      </c>
      <c r="H313" s="42" t="s">
        <v>35</v>
      </c>
      <c r="I313" s="108"/>
      <c r="J313" s="42">
        <v>12</v>
      </c>
      <c r="K313" s="143">
        <v>200</v>
      </c>
      <c r="L313" s="108"/>
      <c r="M313" s="104" t="s">
        <v>140</v>
      </c>
      <c r="N313" s="104" t="s">
        <v>158</v>
      </c>
      <c r="O313" s="104" t="s">
        <v>150</v>
      </c>
      <c r="P313" s="115">
        <v>100</v>
      </c>
      <c r="Q313" s="114"/>
      <c r="R313" s="42">
        <v>5</v>
      </c>
      <c r="S313" s="115">
        <v>25.6</v>
      </c>
      <c r="T313" s="139">
        <v>400</v>
      </c>
      <c r="U313" s="93">
        <f t="shared" si="66"/>
        <v>0.76800000000000002</v>
      </c>
      <c r="V313" s="139">
        <v>50</v>
      </c>
      <c r="W313" s="144">
        <f t="shared" si="67"/>
        <v>84.144417633749029</v>
      </c>
      <c r="X313" s="139">
        <f>(AB313*0.001)/AA313</f>
        <v>158.20160582087362</v>
      </c>
      <c r="Y313" s="99">
        <v>8.4400000000000003E-2</v>
      </c>
      <c r="Z313" s="115">
        <v>30.202000000000002</v>
      </c>
      <c r="AA313" s="49">
        <f>Y313/50</f>
        <v>1.688E-3</v>
      </c>
      <c r="AB313" s="50">
        <f t="shared" si="68"/>
        <v>267.04431062563464</v>
      </c>
      <c r="AC313" s="50">
        <f t="shared" si="69"/>
        <v>358.93052503445512</v>
      </c>
      <c r="AD313" s="56">
        <f>AB313/AB297*100</f>
        <v>72.012398664759189</v>
      </c>
      <c r="AE313" s="56">
        <f>AC313/AC297*100</f>
        <v>96.790858420375244</v>
      </c>
      <c r="AF313" s="65">
        <v>0</v>
      </c>
      <c r="AG313" s="45">
        <v>3.694</v>
      </c>
      <c r="AH313" s="45">
        <v>47.05</v>
      </c>
      <c r="AI313" s="49">
        <f>AG313/50</f>
        <v>7.3880000000000001E-2</v>
      </c>
      <c r="AJ313" s="50">
        <f t="shared" si="70"/>
        <v>416.01333735964863</v>
      </c>
      <c r="AK313" s="50">
        <f t="shared" si="71"/>
        <v>559.157711504904</v>
      </c>
      <c r="AL313" s="56">
        <f>AJ313/AJ297*100</f>
        <v>75.667417175940827</v>
      </c>
      <c r="AM313" s="56">
        <f>AK313/AK297*100</f>
        <v>101.70351770959786</v>
      </c>
      <c r="AN313" s="45">
        <f>AG313/Y313</f>
        <v>43.767772511848342</v>
      </c>
      <c r="AO313" s="143" t="s">
        <v>316</v>
      </c>
      <c r="AT313" s="4"/>
    </row>
    <row r="314" spans="1:46" s="1" customFormat="1" ht="30" x14ac:dyDescent="0.25">
      <c r="A314" s="30">
        <v>313</v>
      </c>
      <c r="B314" s="107" t="s">
        <v>312</v>
      </c>
      <c r="C314" s="48"/>
      <c r="D314" s="48" t="s">
        <v>135</v>
      </c>
      <c r="E314" s="48" t="s">
        <v>148</v>
      </c>
      <c r="F314" s="48" t="s">
        <v>139</v>
      </c>
      <c r="G314" s="48" t="s">
        <v>6</v>
      </c>
      <c r="H314" s="42" t="s">
        <v>35</v>
      </c>
      <c r="I314" s="108"/>
      <c r="J314" s="48">
        <v>12</v>
      </c>
      <c r="K314" s="137">
        <v>200</v>
      </c>
      <c r="L314" s="108"/>
      <c r="M314" s="105" t="s">
        <v>140</v>
      </c>
      <c r="N314" s="105" t="s">
        <v>158</v>
      </c>
      <c r="O314" s="105" t="s">
        <v>150</v>
      </c>
      <c r="P314" s="81">
        <v>100</v>
      </c>
      <c r="Q314" s="114"/>
      <c r="R314" s="48">
        <v>5</v>
      </c>
      <c r="S314" s="81">
        <v>24</v>
      </c>
      <c r="T314" s="134">
        <v>400</v>
      </c>
      <c r="U314" s="93">
        <f t="shared" si="66"/>
        <v>0.72</v>
      </c>
      <c r="V314" s="139">
        <v>50</v>
      </c>
      <c r="W314" s="135">
        <f t="shared" si="67"/>
        <v>85.953975002216751</v>
      </c>
      <c r="X314" s="140"/>
      <c r="Y314" s="109"/>
      <c r="Z314" s="115">
        <v>31.029</v>
      </c>
      <c r="AA314" s="77"/>
      <c r="AB314" s="50">
        <f t="shared" si="68"/>
        <v>274.3565960665789</v>
      </c>
      <c r="AC314" s="50">
        <f t="shared" si="69"/>
        <v>360.99552114023533</v>
      </c>
      <c r="AD314" s="56">
        <f>AB314/AB297*100</f>
        <v>73.984263233190276</v>
      </c>
      <c r="AE314" s="56">
        <f>AC314/AC297*100</f>
        <v>97.347714780513499</v>
      </c>
      <c r="AF314" s="64"/>
      <c r="AG314" s="52"/>
      <c r="AH314" s="45">
        <v>47.841999999999999</v>
      </c>
      <c r="AI314" s="53"/>
      <c r="AJ314" s="50">
        <f t="shared" si="70"/>
        <v>423.01615485569204</v>
      </c>
      <c r="AK314" s="50">
        <f t="shared" si="71"/>
        <v>556.60020375748945</v>
      </c>
      <c r="AL314" s="56">
        <f>AJ314/AJ297*100</f>
        <v>76.941138629784504</v>
      </c>
      <c r="AM314" s="56">
        <f>AK314/AK297*100</f>
        <v>101.23834030234802</v>
      </c>
      <c r="AN314" s="52"/>
      <c r="AO314" s="143" t="s">
        <v>316</v>
      </c>
      <c r="AT314" s="4"/>
    </row>
    <row r="315" spans="1:46" s="1" customFormat="1" ht="30" x14ac:dyDescent="0.25">
      <c r="A315" s="30">
        <v>314</v>
      </c>
      <c r="B315" s="107" t="s">
        <v>313</v>
      </c>
      <c r="C315" s="48"/>
      <c r="D315" s="42" t="s">
        <v>135</v>
      </c>
      <c r="E315" s="42" t="s">
        <v>148</v>
      </c>
      <c r="F315" s="42" t="s">
        <v>139</v>
      </c>
      <c r="G315" s="42" t="s">
        <v>6</v>
      </c>
      <c r="H315" s="42" t="s">
        <v>35</v>
      </c>
      <c r="I315" s="108"/>
      <c r="J315" s="42">
        <v>12</v>
      </c>
      <c r="K315" s="143">
        <v>200</v>
      </c>
      <c r="L315" s="108"/>
      <c r="M315" s="104" t="s">
        <v>140</v>
      </c>
      <c r="N315" s="104" t="s">
        <v>158</v>
      </c>
      <c r="O315" s="104" t="s">
        <v>150</v>
      </c>
      <c r="P315" s="115">
        <v>100</v>
      </c>
      <c r="Q315" s="114"/>
      <c r="R315" s="42">
        <v>5</v>
      </c>
      <c r="S315" s="115">
        <v>35.799999999999997</v>
      </c>
      <c r="T315" s="139">
        <v>400</v>
      </c>
      <c r="U315" s="93">
        <f t="shared" si="66"/>
        <v>1.0739999999999998</v>
      </c>
      <c r="V315" s="139">
        <v>50</v>
      </c>
      <c r="W315" s="144">
        <f t="shared" si="67"/>
        <v>72.608489409767287</v>
      </c>
      <c r="X315" s="139">
        <f>(AB315*0.001)/AA315</f>
        <v>125.29575562000187</v>
      </c>
      <c r="Y315" s="99">
        <v>8.4400000000000003E-2</v>
      </c>
      <c r="Z315" s="115">
        <v>23.92</v>
      </c>
      <c r="AA315" s="49">
        <f>Y315/50</f>
        <v>1.688E-3</v>
      </c>
      <c r="AB315" s="50">
        <f t="shared" si="68"/>
        <v>211.49923548656315</v>
      </c>
      <c r="AC315" s="50">
        <f t="shared" si="69"/>
        <v>329.43806150555014</v>
      </c>
      <c r="AD315" s="56">
        <f>AB315/AB297*100</f>
        <v>57.033857892227005</v>
      </c>
      <c r="AE315" s="56">
        <f>AC315/AC297*100</f>
        <v>88.837784878858272</v>
      </c>
      <c r="AF315" s="65">
        <v>0</v>
      </c>
      <c r="AG315" s="45">
        <v>2.4590000000000001</v>
      </c>
      <c r="AH315" s="45">
        <v>35.917999999999999</v>
      </c>
      <c r="AI315" s="49">
        <f>AG315/50</f>
        <v>4.9180000000000001E-2</v>
      </c>
      <c r="AJ315" s="50">
        <f t="shared" si="70"/>
        <v>317.58484699859429</v>
      </c>
      <c r="AK315" s="50">
        <f t="shared" si="71"/>
        <v>494.6804470383089</v>
      </c>
      <c r="AL315" s="56">
        <f>AJ315/AJ297*100</f>
        <v>57.764554519138002</v>
      </c>
      <c r="AM315" s="56">
        <f>AK315/AK297*100</f>
        <v>89.975941618595016</v>
      </c>
      <c r="AN315" s="45">
        <f>AG315/Y315</f>
        <v>29.135071090047393</v>
      </c>
      <c r="AO315" s="143" t="s">
        <v>316</v>
      </c>
      <c r="AT315" s="4"/>
    </row>
    <row r="316" spans="1:46" s="1" customFormat="1" ht="30" x14ac:dyDescent="0.25">
      <c r="A316" s="30">
        <v>315</v>
      </c>
      <c r="B316" s="107" t="s">
        <v>314</v>
      </c>
      <c r="C316" s="48"/>
      <c r="D316" s="48" t="s">
        <v>135</v>
      </c>
      <c r="E316" s="48" t="s">
        <v>148</v>
      </c>
      <c r="F316" s="48" t="s">
        <v>139</v>
      </c>
      <c r="G316" s="48" t="s">
        <v>6</v>
      </c>
      <c r="H316" s="42" t="s">
        <v>35</v>
      </c>
      <c r="I316" s="108"/>
      <c r="J316" s="48">
        <v>12</v>
      </c>
      <c r="K316" s="137">
        <v>200</v>
      </c>
      <c r="L316" s="108"/>
      <c r="M316" s="105" t="s">
        <v>140</v>
      </c>
      <c r="N316" s="105" t="s">
        <v>158</v>
      </c>
      <c r="O316" s="105" t="s">
        <v>150</v>
      </c>
      <c r="P316" s="81">
        <v>100</v>
      </c>
      <c r="Q316" s="114"/>
      <c r="R316" s="48">
        <v>5</v>
      </c>
      <c r="S316" s="81">
        <v>35.6</v>
      </c>
      <c r="T316" s="134">
        <v>400</v>
      </c>
      <c r="U316" s="93">
        <f t="shared" si="66"/>
        <v>1.0680000000000001</v>
      </c>
      <c r="V316" s="139">
        <v>50</v>
      </c>
      <c r="W316" s="135">
        <f t="shared" si="67"/>
        <v>72.834684080825753</v>
      </c>
      <c r="X316" s="140"/>
      <c r="Y316" s="109"/>
      <c r="Z316" s="115">
        <v>25.696999999999999</v>
      </c>
      <c r="AA316" s="77"/>
      <c r="AB316" s="50">
        <f t="shared" si="68"/>
        <v>227.21136514624635</v>
      </c>
      <c r="AC316" s="50">
        <f t="shared" si="69"/>
        <v>352.81267879851919</v>
      </c>
      <c r="AD316" s="56">
        <f>AB316/AB297*100</f>
        <v>61.270863137815937</v>
      </c>
      <c r="AE316" s="56">
        <f>AC316/AC297*100</f>
        <v>95.141091828906738</v>
      </c>
      <c r="AF316" s="64"/>
      <c r="AG316" s="52"/>
      <c r="AH316" s="45">
        <v>38.704000000000001</v>
      </c>
      <c r="AI316" s="53"/>
      <c r="AJ316" s="50">
        <f t="shared" si="70"/>
        <v>342.21849541270655</v>
      </c>
      <c r="AK316" s="50">
        <f t="shared" si="71"/>
        <v>531.39517921227718</v>
      </c>
      <c r="AL316" s="56">
        <f>AJ316/AJ297*100</f>
        <v>62.245094885815391</v>
      </c>
      <c r="AM316" s="56">
        <f>AK316/AK297*100</f>
        <v>96.653874046297176</v>
      </c>
      <c r="AN316" s="52"/>
      <c r="AO316" s="143" t="s">
        <v>316</v>
      </c>
      <c r="AT316" s="4"/>
    </row>
    <row r="317" spans="1:46" s="1" customFormat="1" ht="30" x14ac:dyDescent="0.25">
      <c r="A317" s="30">
        <v>316</v>
      </c>
      <c r="B317" s="107" t="s">
        <v>315</v>
      </c>
      <c r="C317" s="48"/>
      <c r="D317" s="48" t="s">
        <v>135</v>
      </c>
      <c r="E317" s="48" t="s">
        <v>148</v>
      </c>
      <c r="F317" s="48" t="s">
        <v>139</v>
      </c>
      <c r="G317" s="48" t="s">
        <v>6</v>
      </c>
      <c r="H317" s="42" t="s">
        <v>35</v>
      </c>
      <c r="I317" s="108"/>
      <c r="J317" s="48">
        <v>12</v>
      </c>
      <c r="K317" s="137">
        <v>200</v>
      </c>
      <c r="L317" s="108"/>
      <c r="M317" s="105" t="s">
        <v>140</v>
      </c>
      <c r="N317" s="105" t="s">
        <v>158</v>
      </c>
      <c r="O317" s="105" t="s">
        <v>150</v>
      </c>
      <c r="P317" s="81">
        <v>100</v>
      </c>
      <c r="Q317" s="114"/>
      <c r="R317" s="48">
        <v>5</v>
      </c>
      <c r="S317" s="81">
        <v>32.299999999999997</v>
      </c>
      <c r="T317" s="134">
        <v>400</v>
      </c>
      <c r="U317" s="93">
        <f t="shared" si="66"/>
        <v>0.96899999999999986</v>
      </c>
      <c r="V317" s="139">
        <v>50</v>
      </c>
      <c r="W317" s="135">
        <f t="shared" si="67"/>
        <v>76.566896153290443</v>
      </c>
      <c r="X317" s="140"/>
      <c r="Y317" s="109"/>
      <c r="Z317" s="115">
        <v>28.367999999999999</v>
      </c>
      <c r="AA317" s="77"/>
      <c r="AB317" s="50">
        <f t="shared" si="68"/>
        <v>250.82819031282705</v>
      </c>
      <c r="AC317" s="50">
        <f t="shared" si="69"/>
        <v>370.49954255956726</v>
      </c>
      <c r="AD317" s="56">
        <f>AB317/AB297*100</f>
        <v>67.639484978540779</v>
      </c>
      <c r="AE317" s="56">
        <f>AC317/AC297*100</f>
        <v>99.910612966825369</v>
      </c>
      <c r="AF317" s="64"/>
      <c r="AG317" s="52"/>
      <c r="AH317" s="45">
        <v>40.835000000000001</v>
      </c>
      <c r="AI317" s="53"/>
      <c r="AJ317" s="50">
        <f t="shared" si="70"/>
        <v>361.06067228653035</v>
      </c>
      <c r="AK317" s="50">
        <f t="shared" si="71"/>
        <v>533.3244790052147</v>
      </c>
      <c r="AL317" s="56">
        <f>AJ317/AJ297*100</f>
        <v>65.672241878417509</v>
      </c>
      <c r="AM317" s="56">
        <f>AK317/AK297*100</f>
        <v>97.004788594412858</v>
      </c>
      <c r="AN317" s="52"/>
      <c r="AO317" s="143" t="s">
        <v>316</v>
      </c>
      <c r="AT317" s="4"/>
    </row>
    <row r="318" spans="1:46" s="1" customFormat="1" x14ac:dyDescent="0.25">
      <c r="A318" s="30">
        <v>317</v>
      </c>
      <c r="B318" s="110" t="s">
        <v>436</v>
      </c>
      <c r="C318" s="30" t="s">
        <v>7</v>
      </c>
      <c r="D318" s="48" t="s">
        <v>318</v>
      </c>
      <c r="E318" s="48" t="s">
        <v>148</v>
      </c>
      <c r="F318" s="48" t="s">
        <v>139</v>
      </c>
      <c r="G318" s="48" t="s">
        <v>6</v>
      </c>
      <c r="H318" s="48" t="s">
        <v>1069</v>
      </c>
      <c r="I318" s="48" t="s">
        <v>395</v>
      </c>
      <c r="J318" s="48">
        <v>8</v>
      </c>
      <c r="K318" s="48">
        <v>100</v>
      </c>
      <c r="L318" s="48">
        <v>3.3000000000000002E-2</v>
      </c>
      <c r="M318" s="105" t="s">
        <v>2</v>
      </c>
      <c r="N318" s="105" t="s">
        <v>2</v>
      </c>
      <c r="O318" s="105" t="s">
        <v>4</v>
      </c>
      <c r="P318" s="81">
        <v>0</v>
      </c>
      <c r="Q318" s="95">
        <v>0</v>
      </c>
      <c r="R318" s="48">
        <v>0</v>
      </c>
      <c r="S318" s="133">
        <v>0</v>
      </c>
      <c r="T318" s="134">
        <v>0</v>
      </c>
      <c r="U318" s="93">
        <f t="shared" si="66"/>
        <v>0</v>
      </c>
      <c r="V318" s="139">
        <v>50</v>
      </c>
      <c r="W318" s="135">
        <f t="shared" si="67"/>
        <v>50.26548245743669</v>
      </c>
      <c r="X318" s="140"/>
      <c r="Y318" s="76"/>
      <c r="Z318" s="50">
        <f t="shared" ref="Z318:Z335" si="72">AB318*(J318^2*PI()/4)*10^-3</f>
        <v>31.25356902756041</v>
      </c>
      <c r="AA318" s="77"/>
      <c r="AB318" s="47">
        <v>621.77</v>
      </c>
      <c r="AC318" s="50">
        <f t="shared" ref="AC318:AC341" si="73">Z318/(W318*10^-3)</f>
        <v>621.77</v>
      </c>
      <c r="AD318" s="56">
        <f>AB318/AB318*100</f>
        <v>100</v>
      </c>
      <c r="AE318" s="56">
        <f>AC318/AC318*100</f>
        <v>100</v>
      </c>
      <c r="AF318" s="64"/>
      <c r="AG318" s="45">
        <v>10.31</v>
      </c>
      <c r="AH318" s="50">
        <f t="shared" ref="AH318:AH325" si="74">AJ318*(J318^2*PI()/4)*10^-3</f>
        <v>36.944626951391392</v>
      </c>
      <c r="AI318" s="43">
        <f t="shared" ref="AI318:AI335" si="75">AG318/V318</f>
        <v>0.20620000000000002</v>
      </c>
      <c r="AJ318" s="45">
        <v>734.99</v>
      </c>
      <c r="AK318" s="50">
        <f t="shared" ref="AK318:AK325" si="76">AH318/(W318*10^-3)</f>
        <v>734.9899999999999</v>
      </c>
      <c r="AL318" s="56">
        <f>AJ318/AJ318*100</f>
        <v>100</v>
      </c>
      <c r="AM318" s="56">
        <f>AK318/AK318*100</f>
        <v>100</v>
      </c>
      <c r="AN318" s="52"/>
      <c r="AO318" s="137" t="s">
        <v>1210</v>
      </c>
      <c r="AT318" s="4"/>
    </row>
    <row r="319" spans="1:46" s="1" customFormat="1" x14ac:dyDescent="0.25">
      <c r="A319" s="30">
        <v>318</v>
      </c>
      <c r="B319" s="110" t="s">
        <v>437</v>
      </c>
      <c r="C319" s="48"/>
      <c r="D319" s="48" t="s">
        <v>318</v>
      </c>
      <c r="E319" s="48" t="s">
        <v>148</v>
      </c>
      <c r="F319" s="48" t="s">
        <v>139</v>
      </c>
      <c r="G319" s="48" t="s">
        <v>6</v>
      </c>
      <c r="H319" s="48" t="s">
        <v>1069</v>
      </c>
      <c r="I319" s="48" t="s">
        <v>395</v>
      </c>
      <c r="J319" s="48">
        <v>8</v>
      </c>
      <c r="K319" s="48">
        <v>100</v>
      </c>
      <c r="L319" s="48">
        <v>3.3000000000000002E-2</v>
      </c>
      <c r="M319" s="105" t="s">
        <v>431</v>
      </c>
      <c r="N319" s="105" t="s">
        <v>1252</v>
      </c>
      <c r="O319" s="105" t="s">
        <v>432</v>
      </c>
      <c r="P319" s="81">
        <f>(J319*(1-SQRT(1-S319*0.01)))/(2*0.0115*Q319/365)</f>
        <v>84.708686125386649</v>
      </c>
      <c r="Q319" s="95">
        <v>10</v>
      </c>
      <c r="R319" s="48">
        <v>5</v>
      </c>
      <c r="S319" s="81">
        <v>1.33</v>
      </c>
      <c r="T319" s="134">
        <v>340</v>
      </c>
      <c r="U319" s="93">
        <f t="shared" si="66"/>
        <v>2.6600000000000002E-2</v>
      </c>
      <c r="V319" s="139">
        <v>50</v>
      </c>
      <c r="W319" s="135">
        <f t="shared" si="67"/>
        <v>49.596951540752784</v>
      </c>
      <c r="X319" s="140"/>
      <c r="Y319" s="76"/>
      <c r="Z319" s="50">
        <f t="shared" si="72"/>
        <v>30.035636387616716</v>
      </c>
      <c r="AA319" s="77"/>
      <c r="AB319" s="47">
        <v>597.54</v>
      </c>
      <c r="AC319" s="50">
        <f t="shared" si="73"/>
        <v>605.59440559440554</v>
      </c>
      <c r="AD319" s="56">
        <f>AB319/AB318*100</f>
        <v>96.103060617270046</v>
      </c>
      <c r="AE319" s="56">
        <f>AC319/AC318*100</f>
        <v>97.398460137093394</v>
      </c>
      <c r="AF319" s="64"/>
      <c r="AG319" s="45">
        <v>9.9499999999999993</v>
      </c>
      <c r="AH319" s="50">
        <f t="shared" si="74"/>
        <v>35.794552712765238</v>
      </c>
      <c r="AI319" s="43">
        <f t="shared" si="75"/>
        <v>0.19899999999999998</v>
      </c>
      <c r="AJ319" s="45">
        <v>712.11</v>
      </c>
      <c r="AK319" s="50">
        <f t="shared" si="76"/>
        <v>721.70872605655211</v>
      </c>
      <c r="AL319" s="56">
        <f>AJ319/AJ318*100</f>
        <v>96.887032476632342</v>
      </c>
      <c r="AM319" s="56">
        <f>AK319/AK318*100</f>
        <v>98.192999368229806</v>
      </c>
      <c r="AN319" s="52"/>
      <c r="AO319" s="137" t="s">
        <v>1210</v>
      </c>
      <c r="AT319" s="4"/>
    </row>
    <row r="320" spans="1:46" s="1" customFormat="1" x14ac:dyDescent="0.25">
      <c r="A320" s="30">
        <v>319</v>
      </c>
      <c r="B320" s="110" t="s">
        <v>438</v>
      </c>
      <c r="C320" s="48"/>
      <c r="D320" s="48" t="s">
        <v>318</v>
      </c>
      <c r="E320" s="48" t="s">
        <v>148</v>
      </c>
      <c r="F320" s="48" t="s">
        <v>139</v>
      </c>
      <c r="G320" s="48" t="s">
        <v>6</v>
      </c>
      <c r="H320" s="48" t="s">
        <v>1069</v>
      </c>
      <c r="I320" s="48" t="s">
        <v>395</v>
      </c>
      <c r="J320" s="48">
        <v>8</v>
      </c>
      <c r="K320" s="48">
        <v>100</v>
      </c>
      <c r="L320" s="48">
        <v>3.3000000000000002E-2</v>
      </c>
      <c r="M320" s="105" t="s">
        <v>431</v>
      </c>
      <c r="N320" s="105" t="s">
        <v>1252</v>
      </c>
      <c r="O320" s="105" t="s">
        <v>432</v>
      </c>
      <c r="P320" s="81">
        <f t="shared" ref="P320:P335" si="77">(J320*(1-SQRT(1-S320*0.01)))/(2*0.0115*Q320/365)</f>
        <v>85.316820996256254</v>
      </c>
      <c r="Q320" s="95">
        <v>20</v>
      </c>
      <c r="R320" s="48">
        <v>5</v>
      </c>
      <c r="S320" s="81">
        <v>2.67</v>
      </c>
      <c r="T320" s="134">
        <v>340</v>
      </c>
      <c r="U320" s="93">
        <f t="shared" si="66"/>
        <v>5.3399999999999996E-2</v>
      </c>
      <c r="V320" s="139">
        <v>50</v>
      </c>
      <c r="W320" s="135">
        <f t="shared" si="67"/>
        <v>48.923394075823126</v>
      </c>
      <c r="X320" s="140"/>
      <c r="Y320" s="76"/>
      <c r="Z320" s="50">
        <f t="shared" si="72"/>
        <v>28.924266570482793</v>
      </c>
      <c r="AA320" s="77"/>
      <c r="AB320" s="47">
        <v>575.42999999999995</v>
      </c>
      <c r="AC320" s="50">
        <f t="shared" si="73"/>
        <v>591.2154525839926</v>
      </c>
      <c r="AD320" s="56">
        <f>AB320/AB318*100</f>
        <v>92.547083326632034</v>
      </c>
      <c r="AE320" s="56">
        <f>AC320/AC318*100</f>
        <v>95.085876221752841</v>
      </c>
      <c r="AF320" s="64"/>
      <c r="AG320" s="45">
        <v>9.25</v>
      </c>
      <c r="AH320" s="50">
        <f t="shared" si="74"/>
        <v>34.550984676768259</v>
      </c>
      <c r="AI320" s="43">
        <f t="shared" si="75"/>
        <v>0.185</v>
      </c>
      <c r="AJ320" s="45">
        <v>687.37</v>
      </c>
      <c r="AK320" s="50">
        <f t="shared" si="76"/>
        <v>706.22624062467901</v>
      </c>
      <c r="AL320" s="56">
        <f>AJ320/AJ318*100</f>
        <v>93.521000285718173</v>
      </c>
      <c r="AM320" s="56">
        <f>AK320/AK318*100</f>
        <v>96.086510105536007</v>
      </c>
      <c r="AN320" s="52"/>
      <c r="AO320" s="137" t="s">
        <v>1210</v>
      </c>
      <c r="AT320" s="4"/>
    </row>
    <row r="321" spans="1:46" s="1" customFormat="1" x14ac:dyDescent="0.25">
      <c r="A321" s="30">
        <v>320</v>
      </c>
      <c r="B321" s="110" t="s">
        <v>439</v>
      </c>
      <c r="C321" s="30"/>
      <c r="D321" s="48" t="s">
        <v>318</v>
      </c>
      <c r="E321" s="48" t="s">
        <v>148</v>
      </c>
      <c r="F321" s="48" t="s">
        <v>139</v>
      </c>
      <c r="G321" s="48" t="s">
        <v>6</v>
      </c>
      <c r="H321" s="48" t="s">
        <v>1069</v>
      </c>
      <c r="I321" s="48" t="s">
        <v>395</v>
      </c>
      <c r="J321" s="48">
        <v>8</v>
      </c>
      <c r="K321" s="48">
        <v>100</v>
      </c>
      <c r="L321" s="48">
        <v>3.3000000000000002E-2</v>
      </c>
      <c r="M321" s="105" t="s">
        <v>431</v>
      </c>
      <c r="N321" s="105" t="s">
        <v>1252</v>
      </c>
      <c r="O321" s="105" t="s">
        <v>432</v>
      </c>
      <c r="P321" s="81">
        <f t="shared" si="77"/>
        <v>64.60619983605315</v>
      </c>
      <c r="Q321" s="95">
        <v>30</v>
      </c>
      <c r="R321" s="48">
        <v>5</v>
      </c>
      <c r="S321" s="81">
        <v>3.03</v>
      </c>
      <c r="T321" s="134">
        <v>340</v>
      </c>
      <c r="U321" s="93">
        <f t="shared" si="66"/>
        <v>6.0599999999999994E-2</v>
      </c>
      <c r="V321" s="139">
        <v>50</v>
      </c>
      <c r="W321" s="135">
        <f t="shared" si="67"/>
        <v>48.742438338976356</v>
      </c>
      <c r="X321" s="140"/>
      <c r="Y321" s="76"/>
      <c r="Z321" s="50">
        <f t="shared" si="72"/>
        <v>28.360287857310357</v>
      </c>
      <c r="AA321" s="77"/>
      <c r="AB321" s="47">
        <v>564.21</v>
      </c>
      <c r="AC321" s="50">
        <f t="shared" si="73"/>
        <v>581.8397442507993</v>
      </c>
      <c r="AD321" s="56">
        <f>AB321/AB318*100</f>
        <v>90.742557537353051</v>
      </c>
      <c r="AE321" s="56">
        <f>AC321/AC318*100</f>
        <v>93.577970029238998</v>
      </c>
      <c r="AF321" s="64"/>
      <c r="AG321" s="45">
        <v>8.33</v>
      </c>
      <c r="AH321" s="50">
        <f t="shared" si="74"/>
        <v>34.403204158343392</v>
      </c>
      <c r="AI321" s="43">
        <f t="shared" si="75"/>
        <v>0.1666</v>
      </c>
      <c r="AJ321" s="45">
        <v>684.43</v>
      </c>
      <c r="AK321" s="50">
        <f t="shared" si="76"/>
        <v>705.81623182427552</v>
      </c>
      <c r="AL321" s="56">
        <f>AJ321/AJ318*100</f>
        <v>93.120994843467258</v>
      </c>
      <c r="AM321" s="56">
        <f>AK321/AK318*100</f>
        <v>96.030725836307383</v>
      </c>
      <c r="AN321" s="52"/>
      <c r="AO321" s="137" t="s">
        <v>1210</v>
      </c>
      <c r="AT321" s="4"/>
    </row>
    <row r="322" spans="1:46" s="1" customFormat="1" x14ac:dyDescent="0.25">
      <c r="A322" s="30">
        <v>321</v>
      </c>
      <c r="B322" s="110" t="s">
        <v>440</v>
      </c>
      <c r="C322" s="30"/>
      <c r="D322" s="48" t="s">
        <v>318</v>
      </c>
      <c r="E322" s="48" t="s">
        <v>148</v>
      </c>
      <c r="F322" s="48" t="s">
        <v>139</v>
      </c>
      <c r="G322" s="48" t="s">
        <v>6</v>
      </c>
      <c r="H322" s="48" t="s">
        <v>1069</v>
      </c>
      <c r="I322" s="48" t="s">
        <v>395</v>
      </c>
      <c r="J322" s="48">
        <v>8</v>
      </c>
      <c r="K322" s="48">
        <v>100</v>
      </c>
      <c r="L322" s="48">
        <v>3.3000000000000002E-2</v>
      </c>
      <c r="M322" s="105" t="s">
        <v>431</v>
      </c>
      <c r="N322" s="105" t="s">
        <v>1252</v>
      </c>
      <c r="O322" s="105" t="s">
        <v>432</v>
      </c>
      <c r="P322" s="81">
        <f t="shared" si="77"/>
        <v>73.607566704382151</v>
      </c>
      <c r="Q322" s="95">
        <v>45</v>
      </c>
      <c r="R322" s="48">
        <v>5</v>
      </c>
      <c r="S322" s="81">
        <v>5.15</v>
      </c>
      <c r="T322" s="134">
        <v>340</v>
      </c>
      <c r="U322" s="93">
        <f t="shared" ref="U322:U381" si="78">S322/100*J322/4</f>
        <v>0.10300000000000001</v>
      </c>
      <c r="V322" s="139">
        <v>50</v>
      </c>
      <c r="W322" s="135">
        <f t="shared" ref="W322:W385" si="79">(J322-J322*(1-SQRT(1-S322*0.01)))^2*(PI()/4)</f>
        <v>47.676810110878705</v>
      </c>
      <c r="X322" s="140"/>
      <c r="Y322" s="76"/>
      <c r="Z322" s="50">
        <f t="shared" si="72"/>
        <v>27.114206547190498</v>
      </c>
      <c r="AA322" s="77"/>
      <c r="AB322" s="47">
        <v>539.41999999999996</v>
      </c>
      <c r="AC322" s="50">
        <f t="shared" si="73"/>
        <v>568.70848708487074</v>
      </c>
      <c r="AD322" s="56">
        <f>AB322/AB318*100</f>
        <v>86.755552696334647</v>
      </c>
      <c r="AE322" s="56">
        <f>AC322/AC318*100</f>
        <v>91.466054503252124</v>
      </c>
      <c r="AF322" s="64"/>
      <c r="AG322" s="45">
        <v>6.5</v>
      </c>
      <c r="AH322" s="50">
        <f t="shared" si="74"/>
        <v>33.106857365766103</v>
      </c>
      <c r="AI322" s="43">
        <f t="shared" si="75"/>
        <v>0.13</v>
      </c>
      <c r="AJ322" s="45">
        <v>658.64</v>
      </c>
      <c r="AK322" s="50">
        <f t="shared" si="76"/>
        <v>694.40168687401149</v>
      </c>
      <c r="AL322" s="56">
        <f>AJ322/AJ318*100</f>
        <v>89.612103566034904</v>
      </c>
      <c r="AM322" s="56">
        <f>AK322/AK318*100</f>
        <v>94.477705393816464</v>
      </c>
      <c r="AN322" s="52"/>
      <c r="AO322" s="137" t="s">
        <v>1210</v>
      </c>
      <c r="AT322" s="4"/>
    </row>
    <row r="323" spans="1:46" s="1" customFormat="1" x14ac:dyDescent="0.25">
      <c r="A323" s="30">
        <v>322</v>
      </c>
      <c r="B323" s="110" t="s">
        <v>441</v>
      </c>
      <c r="C323" s="30"/>
      <c r="D323" s="48" t="s">
        <v>318</v>
      </c>
      <c r="E323" s="48" t="s">
        <v>148</v>
      </c>
      <c r="F323" s="48" t="s">
        <v>139</v>
      </c>
      <c r="G323" s="48" t="s">
        <v>6</v>
      </c>
      <c r="H323" s="48" t="s">
        <v>1069</v>
      </c>
      <c r="I323" s="48" t="s">
        <v>395</v>
      </c>
      <c r="J323" s="48">
        <v>8</v>
      </c>
      <c r="K323" s="48">
        <v>100</v>
      </c>
      <c r="L323" s="48">
        <v>3.3000000000000002E-2</v>
      </c>
      <c r="M323" s="105" t="s">
        <v>431</v>
      </c>
      <c r="N323" s="105" t="s">
        <v>1252</v>
      </c>
      <c r="O323" s="105" t="s">
        <v>432</v>
      </c>
      <c r="P323" s="81">
        <f t="shared" si="77"/>
        <v>70.470598938018938</v>
      </c>
      <c r="Q323" s="95">
        <v>60</v>
      </c>
      <c r="R323" s="48">
        <v>5</v>
      </c>
      <c r="S323" s="81">
        <v>6.55</v>
      </c>
      <c r="T323" s="134">
        <v>340</v>
      </c>
      <c r="U323" s="93">
        <f t="shared" si="78"/>
        <v>0.13100000000000001</v>
      </c>
      <c r="V323" s="139">
        <v>50</v>
      </c>
      <c r="W323" s="135">
        <f t="shared" si="79"/>
        <v>46.973093356474585</v>
      </c>
      <c r="X323" s="140"/>
      <c r="Y323" s="76"/>
      <c r="Z323" s="50">
        <f t="shared" si="72"/>
        <v>26.41199775726011</v>
      </c>
      <c r="AA323" s="77"/>
      <c r="AB323" s="47">
        <v>525.45000000000005</v>
      </c>
      <c r="AC323" s="50">
        <f t="shared" si="73"/>
        <v>562.2792937399679</v>
      </c>
      <c r="AD323" s="56">
        <f>AB323/AB318*100</f>
        <v>84.508741174389257</v>
      </c>
      <c r="AE323" s="56">
        <f>AC323/AC318*100</f>
        <v>90.432039779977785</v>
      </c>
      <c r="AF323" s="64"/>
      <c r="AG323" s="45">
        <v>5.79</v>
      </c>
      <c r="AH323" s="50">
        <f t="shared" si="74"/>
        <v>32.169406117934912</v>
      </c>
      <c r="AI323" s="43">
        <f t="shared" si="75"/>
        <v>0.1158</v>
      </c>
      <c r="AJ323" s="45">
        <v>639.99</v>
      </c>
      <c r="AK323" s="50">
        <f t="shared" si="76"/>
        <v>684.8475120385234</v>
      </c>
      <c r="AL323" s="56">
        <f>AJ323/AJ318*100</f>
        <v>87.074654076926223</v>
      </c>
      <c r="AM323" s="56">
        <f>AK323/AK318*100</f>
        <v>93.177799975308986</v>
      </c>
      <c r="AN323" s="52"/>
      <c r="AO323" s="137" t="s">
        <v>1210</v>
      </c>
      <c r="AT323" s="4"/>
    </row>
    <row r="324" spans="1:46" s="1" customFormat="1" x14ac:dyDescent="0.25">
      <c r="A324" s="30">
        <v>323</v>
      </c>
      <c r="B324" s="110" t="s">
        <v>442</v>
      </c>
      <c r="C324" s="30"/>
      <c r="D324" s="48" t="s">
        <v>318</v>
      </c>
      <c r="E324" s="48" t="s">
        <v>148</v>
      </c>
      <c r="F324" s="48" t="s">
        <v>139</v>
      </c>
      <c r="G324" s="48" t="s">
        <v>6</v>
      </c>
      <c r="H324" s="48" t="s">
        <v>1069</v>
      </c>
      <c r="I324" s="48" t="s">
        <v>395</v>
      </c>
      <c r="J324" s="48">
        <v>8</v>
      </c>
      <c r="K324" s="48">
        <v>100</v>
      </c>
      <c r="L324" s="48">
        <v>3.3000000000000002E-2</v>
      </c>
      <c r="M324" s="105" t="s">
        <v>431</v>
      </c>
      <c r="N324" s="105" t="s">
        <v>1252</v>
      </c>
      <c r="O324" s="105" t="s">
        <v>432</v>
      </c>
      <c r="P324" s="81">
        <f t="shared" si="77"/>
        <v>71.571214493975958</v>
      </c>
      <c r="Q324" s="95">
        <v>90</v>
      </c>
      <c r="R324" s="48">
        <v>5</v>
      </c>
      <c r="S324" s="81">
        <v>9.89</v>
      </c>
      <c r="T324" s="134">
        <v>340</v>
      </c>
      <c r="U324" s="93">
        <f t="shared" si="78"/>
        <v>0.1978</v>
      </c>
      <c r="V324" s="139">
        <v>50</v>
      </c>
      <c r="W324" s="135">
        <f t="shared" si="79"/>
        <v>45.294226242396199</v>
      </c>
      <c r="X324" s="140"/>
      <c r="Y324" s="76"/>
      <c r="Z324" s="50">
        <f t="shared" si="72"/>
        <v>24.544635083966337</v>
      </c>
      <c r="AA324" s="77"/>
      <c r="AB324" s="47">
        <v>488.3</v>
      </c>
      <c r="AC324" s="50">
        <f t="shared" si="73"/>
        <v>541.89324159360785</v>
      </c>
      <c r="AD324" s="56">
        <f>AB324/AB318*100</f>
        <v>78.533863004004701</v>
      </c>
      <c r="AE324" s="56">
        <f>AC324/AC318*100</f>
        <v>87.153327049167345</v>
      </c>
      <c r="AF324" s="64"/>
      <c r="AG324" s="45">
        <v>4.51</v>
      </c>
      <c r="AH324" s="50">
        <f t="shared" si="74"/>
        <v>30.043176209985337</v>
      </c>
      <c r="AI324" s="43">
        <f t="shared" si="75"/>
        <v>9.0200000000000002E-2</v>
      </c>
      <c r="AJ324" s="45">
        <v>597.69000000000005</v>
      </c>
      <c r="AK324" s="50">
        <f t="shared" si="76"/>
        <v>663.28931306181335</v>
      </c>
      <c r="AL324" s="56">
        <f>AJ324/AJ318*100</f>
        <v>81.319473734336526</v>
      </c>
      <c r="AM324" s="56">
        <f>AK324/AK318*100</f>
        <v>90.244671772651799</v>
      </c>
      <c r="AN324" s="52"/>
      <c r="AO324" s="137" t="s">
        <v>1210</v>
      </c>
      <c r="AT324" s="4"/>
    </row>
    <row r="325" spans="1:46" s="1" customFormat="1" x14ac:dyDescent="0.25">
      <c r="A325" s="30">
        <v>324</v>
      </c>
      <c r="B325" s="110" t="s">
        <v>443</v>
      </c>
      <c r="C325" s="30"/>
      <c r="D325" s="48" t="s">
        <v>318</v>
      </c>
      <c r="E325" s="48" t="s">
        <v>148</v>
      </c>
      <c r="F325" s="48" t="s">
        <v>139</v>
      </c>
      <c r="G325" s="48" t="s">
        <v>6</v>
      </c>
      <c r="H325" s="48" t="s">
        <v>1069</v>
      </c>
      <c r="I325" s="48" t="s">
        <v>395</v>
      </c>
      <c r="J325" s="48">
        <v>8</v>
      </c>
      <c r="K325" s="48">
        <v>100</v>
      </c>
      <c r="L325" s="48">
        <v>3.3000000000000002E-2</v>
      </c>
      <c r="M325" s="105" t="s">
        <v>431</v>
      </c>
      <c r="N325" s="105" t="s">
        <v>1252</v>
      </c>
      <c r="O325" s="105" t="s">
        <v>432</v>
      </c>
      <c r="P325" s="81">
        <f t="shared" si="77"/>
        <v>74.285517974861847</v>
      </c>
      <c r="Q325" s="95">
        <v>120</v>
      </c>
      <c r="R325" s="48">
        <v>5</v>
      </c>
      <c r="S325" s="81">
        <v>13.55</v>
      </c>
      <c r="T325" s="134">
        <v>340</v>
      </c>
      <c r="U325" s="93">
        <f t="shared" si="78"/>
        <v>0.27100000000000002</v>
      </c>
      <c r="V325" s="139">
        <v>50</v>
      </c>
      <c r="W325" s="135">
        <f t="shared" si="79"/>
        <v>43.454509584454016</v>
      </c>
      <c r="X325" s="140"/>
      <c r="Y325" s="76"/>
      <c r="Z325" s="50">
        <f t="shared" si="72"/>
        <v>21.416614110640051</v>
      </c>
      <c r="AA325" s="77"/>
      <c r="AB325" s="47">
        <v>426.07</v>
      </c>
      <c r="AC325" s="50">
        <f t="shared" si="73"/>
        <v>492.8513591671487</v>
      </c>
      <c r="AD325" s="56">
        <f>AB325/AB318*100</f>
        <v>68.525338951702395</v>
      </c>
      <c r="AE325" s="56">
        <f>AC325/AC318*100</f>
        <v>79.265863449048481</v>
      </c>
      <c r="AF325" s="64"/>
      <c r="AG325" s="45">
        <v>3.36</v>
      </c>
      <c r="AH325" s="50">
        <f t="shared" si="74"/>
        <v>28.419601126610132</v>
      </c>
      <c r="AI325" s="43">
        <f t="shared" si="75"/>
        <v>6.7199999999999996E-2</v>
      </c>
      <c r="AJ325" s="45">
        <v>565.39</v>
      </c>
      <c r="AK325" s="50">
        <f t="shared" si="76"/>
        <v>654.00809716599201</v>
      </c>
      <c r="AL325" s="56">
        <f>AJ325/AJ318*100</f>
        <v>76.924856120491441</v>
      </c>
      <c r="AM325" s="56">
        <f>AK325/AK318*100</f>
        <v>88.981904130123141</v>
      </c>
      <c r="AN325" s="52"/>
      <c r="AO325" s="137" t="s">
        <v>1210</v>
      </c>
      <c r="AT325" s="4"/>
    </row>
    <row r="326" spans="1:46" s="1" customFormat="1" ht="30" x14ac:dyDescent="0.25">
      <c r="A326" s="30">
        <v>325</v>
      </c>
      <c r="B326" s="110" t="s">
        <v>444</v>
      </c>
      <c r="C326" s="30"/>
      <c r="D326" s="48" t="s">
        <v>135</v>
      </c>
      <c r="E326" s="48" t="s">
        <v>148</v>
      </c>
      <c r="F326" s="48" t="s">
        <v>139</v>
      </c>
      <c r="G326" s="48" t="s">
        <v>6</v>
      </c>
      <c r="H326" s="48" t="s">
        <v>1069</v>
      </c>
      <c r="I326" s="48" t="s">
        <v>395</v>
      </c>
      <c r="J326" s="48">
        <v>8</v>
      </c>
      <c r="K326" s="48">
        <v>100</v>
      </c>
      <c r="L326" s="48">
        <v>3.3000000000000002E-2</v>
      </c>
      <c r="M326" s="105" t="s">
        <v>431</v>
      </c>
      <c r="N326" s="105" t="s">
        <v>1251</v>
      </c>
      <c r="O326" s="105" t="s">
        <v>432</v>
      </c>
      <c r="P326" s="81">
        <f t="shared" si="77"/>
        <v>1.3068026926734604</v>
      </c>
      <c r="Q326" s="95">
        <v>365</v>
      </c>
      <c r="R326" s="48">
        <v>5</v>
      </c>
      <c r="S326" s="81">
        <v>0.75</v>
      </c>
      <c r="T326" s="134">
        <v>340</v>
      </c>
      <c r="U326" s="93">
        <f t="shared" si="78"/>
        <v>1.4999999999999999E-2</v>
      </c>
      <c r="V326" s="139">
        <v>50</v>
      </c>
      <c r="W326" s="135">
        <f t="shared" si="79"/>
        <v>49.888491339005917</v>
      </c>
      <c r="X326" s="140"/>
      <c r="Y326" s="76"/>
      <c r="Z326" s="50">
        <f t="shared" si="72"/>
        <v>22.545074191809505</v>
      </c>
      <c r="AA326" s="77"/>
      <c r="AB326" s="47">
        <v>448.52</v>
      </c>
      <c r="AC326" s="50">
        <f t="shared" si="73"/>
        <v>451.90931989924428</v>
      </c>
      <c r="AD326" s="56">
        <f>AB326/AB318*100</f>
        <v>72.135998842015539</v>
      </c>
      <c r="AE326" s="56">
        <f>AC326/AC318*100</f>
        <v>72.681107145607584</v>
      </c>
      <c r="AF326" s="64"/>
      <c r="AG326" s="45">
        <v>6.3</v>
      </c>
      <c r="AH326" s="78"/>
      <c r="AI326" s="43">
        <f t="shared" si="75"/>
        <v>0.126</v>
      </c>
      <c r="AJ326" s="52"/>
      <c r="AK326" s="52"/>
      <c r="AL326" s="121"/>
      <c r="AM326" s="121"/>
      <c r="AN326" s="52"/>
      <c r="AO326" s="137" t="s">
        <v>1210</v>
      </c>
      <c r="AT326" s="4"/>
    </row>
    <row r="327" spans="1:46" s="1" customFormat="1" ht="30" x14ac:dyDescent="0.25">
      <c r="A327" s="30">
        <v>326</v>
      </c>
      <c r="B327" s="110" t="s">
        <v>445</v>
      </c>
      <c r="C327" s="30"/>
      <c r="D327" s="48" t="s">
        <v>135</v>
      </c>
      <c r="E327" s="48" t="s">
        <v>148</v>
      </c>
      <c r="F327" s="48" t="s">
        <v>139</v>
      </c>
      <c r="G327" s="48" t="s">
        <v>6</v>
      </c>
      <c r="H327" s="48" t="s">
        <v>1069</v>
      </c>
      <c r="I327" s="48" t="s">
        <v>395</v>
      </c>
      <c r="J327" s="48">
        <v>8</v>
      </c>
      <c r="K327" s="48">
        <v>100</v>
      </c>
      <c r="L327" s="48">
        <v>3.3000000000000002E-2</v>
      </c>
      <c r="M327" s="105" t="s">
        <v>431</v>
      </c>
      <c r="N327" s="105" t="s">
        <v>1251</v>
      </c>
      <c r="O327" s="105" t="s">
        <v>432</v>
      </c>
      <c r="P327" s="81">
        <f t="shared" si="77"/>
        <v>6.2828307777328538</v>
      </c>
      <c r="Q327" s="95">
        <v>365</v>
      </c>
      <c r="R327" s="48">
        <v>5</v>
      </c>
      <c r="S327" s="81">
        <v>3.58</v>
      </c>
      <c r="T327" s="134">
        <v>340</v>
      </c>
      <c r="U327" s="93">
        <f t="shared" si="78"/>
        <v>7.1599999999999997E-2</v>
      </c>
      <c r="V327" s="139">
        <v>50</v>
      </c>
      <c r="W327" s="135">
        <f t="shared" si="79"/>
        <v>48.46597818546045</v>
      </c>
      <c r="X327" s="140"/>
      <c r="Y327" s="76"/>
      <c r="Z327" s="50">
        <f t="shared" si="72"/>
        <v>26.142574771288253</v>
      </c>
      <c r="AA327" s="77"/>
      <c r="AB327" s="47">
        <v>520.09</v>
      </c>
      <c r="AC327" s="50">
        <f t="shared" si="73"/>
        <v>539.40053930719785</v>
      </c>
      <c r="AD327" s="56">
        <f>AB327/AB318*100</f>
        <v>83.646686073628516</v>
      </c>
      <c r="AE327" s="56">
        <f>AC327/AC318*100</f>
        <v>86.752422810234947</v>
      </c>
      <c r="AF327" s="64"/>
      <c r="AG327" s="45">
        <v>8.75</v>
      </c>
      <c r="AH327" s="78"/>
      <c r="AI327" s="43">
        <f t="shared" si="75"/>
        <v>0.17499999999999999</v>
      </c>
      <c r="AJ327" s="52"/>
      <c r="AK327" s="52"/>
      <c r="AL327" s="121"/>
      <c r="AM327" s="121"/>
      <c r="AN327" s="52"/>
      <c r="AO327" s="137" t="s">
        <v>1210</v>
      </c>
      <c r="AT327" s="4"/>
    </row>
    <row r="328" spans="1:46" s="1" customFormat="1" ht="30" x14ac:dyDescent="0.25">
      <c r="A328" s="30">
        <v>327</v>
      </c>
      <c r="B328" s="110" t="s">
        <v>446</v>
      </c>
      <c r="C328" s="30"/>
      <c r="D328" s="48" t="s">
        <v>135</v>
      </c>
      <c r="E328" s="48" t="s">
        <v>148</v>
      </c>
      <c r="F328" s="48" t="s">
        <v>139</v>
      </c>
      <c r="G328" s="48" t="s">
        <v>6</v>
      </c>
      <c r="H328" s="48" t="s">
        <v>1069</v>
      </c>
      <c r="I328" s="48" t="s">
        <v>395</v>
      </c>
      <c r="J328" s="48">
        <v>8</v>
      </c>
      <c r="K328" s="48">
        <v>100</v>
      </c>
      <c r="L328" s="48">
        <v>3.3000000000000002E-2</v>
      </c>
      <c r="M328" s="105" t="s">
        <v>431</v>
      </c>
      <c r="N328" s="105" t="s">
        <v>1251</v>
      </c>
      <c r="O328" s="105" t="s">
        <v>432</v>
      </c>
      <c r="P328" s="81">
        <f t="shared" si="77"/>
        <v>4.2520771871040415</v>
      </c>
      <c r="Q328" s="95">
        <v>365</v>
      </c>
      <c r="R328" s="48">
        <v>5</v>
      </c>
      <c r="S328" s="81">
        <v>2.4300000000000002</v>
      </c>
      <c r="T328" s="134">
        <v>340</v>
      </c>
      <c r="U328" s="93">
        <f t="shared" si="78"/>
        <v>4.8600000000000004E-2</v>
      </c>
      <c r="V328" s="139">
        <v>50</v>
      </c>
      <c r="W328" s="135">
        <f t="shared" si="79"/>
        <v>49.044031233720986</v>
      </c>
      <c r="X328" s="140"/>
      <c r="Y328" s="76"/>
      <c r="Z328" s="50">
        <f t="shared" si="72"/>
        <v>23.522737825606647</v>
      </c>
      <c r="AA328" s="77"/>
      <c r="AB328" s="47">
        <v>467.97</v>
      </c>
      <c r="AC328" s="50">
        <f t="shared" si="73"/>
        <v>479.62488469816532</v>
      </c>
      <c r="AD328" s="56">
        <f>AB328/AB318*100</f>
        <v>75.264165205783499</v>
      </c>
      <c r="AE328" s="56">
        <f>AC328/AC318*100</f>
        <v>77.138634012281926</v>
      </c>
      <c r="AF328" s="64"/>
      <c r="AG328" s="45">
        <v>5.56</v>
      </c>
      <c r="AH328" s="78"/>
      <c r="AI328" s="43">
        <f t="shared" si="75"/>
        <v>0.11119999999999999</v>
      </c>
      <c r="AJ328" s="52"/>
      <c r="AK328" s="52"/>
      <c r="AL328" s="121"/>
      <c r="AM328" s="121"/>
      <c r="AN328" s="52"/>
      <c r="AO328" s="137" t="s">
        <v>1210</v>
      </c>
      <c r="AT328" s="4"/>
    </row>
    <row r="329" spans="1:46" s="1" customFormat="1" ht="30" x14ac:dyDescent="0.25">
      <c r="A329" s="30">
        <v>328</v>
      </c>
      <c r="B329" s="110" t="s">
        <v>447</v>
      </c>
      <c r="C329" s="30"/>
      <c r="D329" s="48" t="s">
        <v>135</v>
      </c>
      <c r="E329" s="48" t="s">
        <v>148</v>
      </c>
      <c r="F329" s="48" t="s">
        <v>139</v>
      </c>
      <c r="G329" s="48" t="s">
        <v>6</v>
      </c>
      <c r="H329" s="48" t="s">
        <v>1069</v>
      </c>
      <c r="I329" s="48" t="s">
        <v>395</v>
      </c>
      <c r="J329" s="48">
        <v>8</v>
      </c>
      <c r="K329" s="48">
        <v>100</v>
      </c>
      <c r="L329" s="48">
        <v>3.3000000000000002E-2</v>
      </c>
      <c r="M329" s="105" t="s">
        <v>431</v>
      </c>
      <c r="N329" s="105" t="s">
        <v>1251</v>
      </c>
      <c r="O329" s="105" t="s">
        <v>432</v>
      </c>
      <c r="P329" s="81">
        <f t="shared" si="77"/>
        <v>7.382697648913914</v>
      </c>
      <c r="Q329" s="95">
        <v>365</v>
      </c>
      <c r="R329" s="48">
        <v>5</v>
      </c>
      <c r="S329" s="81">
        <v>4.2</v>
      </c>
      <c r="T329" s="134">
        <v>340</v>
      </c>
      <c r="U329" s="93">
        <f t="shared" si="78"/>
        <v>8.4000000000000005E-2</v>
      </c>
      <c r="V329" s="139">
        <v>50</v>
      </c>
      <c r="W329" s="135">
        <f t="shared" si="79"/>
        <v>48.154332194224352</v>
      </c>
      <c r="X329" s="140"/>
      <c r="Y329" s="76"/>
      <c r="Z329" s="50">
        <f t="shared" si="72"/>
        <v>22.741612228218081</v>
      </c>
      <c r="AA329" s="77"/>
      <c r="AB329" s="47">
        <v>452.43</v>
      </c>
      <c r="AC329" s="50">
        <f t="shared" si="73"/>
        <v>472.26513569937362</v>
      </c>
      <c r="AD329" s="56">
        <f>AB329/AB318*100</f>
        <v>72.764848738279426</v>
      </c>
      <c r="AE329" s="56">
        <f>AC329/AC318*100</f>
        <v>75.954956929310455</v>
      </c>
      <c r="AF329" s="64"/>
      <c r="AG329" s="45">
        <v>5</v>
      </c>
      <c r="AH329" s="78"/>
      <c r="AI329" s="43">
        <f t="shared" si="75"/>
        <v>0.1</v>
      </c>
      <c r="AJ329" s="52"/>
      <c r="AK329" s="52"/>
      <c r="AL329" s="121"/>
      <c r="AM329" s="121"/>
      <c r="AN329" s="52"/>
      <c r="AO329" s="137" t="s">
        <v>1210</v>
      </c>
      <c r="AT329" s="4"/>
    </row>
    <row r="330" spans="1:46" s="1" customFormat="1" ht="30" x14ac:dyDescent="0.25">
      <c r="A330" s="30">
        <v>329</v>
      </c>
      <c r="B330" s="110" t="s">
        <v>448</v>
      </c>
      <c r="C330" s="30"/>
      <c r="D330" s="48" t="s">
        <v>135</v>
      </c>
      <c r="E330" s="48" t="s">
        <v>148</v>
      </c>
      <c r="F330" s="48" t="s">
        <v>139</v>
      </c>
      <c r="G330" s="48" t="s">
        <v>6</v>
      </c>
      <c r="H330" s="48" t="s">
        <v>1069</v>
      </c>
      <c r="I330" s="48" t="s">
        <v>395</v>
      </c>
      <c r="J330" s="48">
        <v>8</v>
      </c>
      <c r="K330" s="48">
        <v>100</v>
      </c>
      <c r="L330" s="48">
        <v>3.3000000000000002E-2</v>
      </c>
      <c r="M330" s="105" t="s">
        <v>431</v>
      </c>
      <c r="N330" s="105" t="s">
        <v>1251</v>
      </c>
      <c r="O330" s="105" t="s">
        <v>432</v>
      </c>
      <c r="P330" s="81">
        <f t="shared" si="77"/>
        <v>3.4255639795043074</v>
      </c>
      <c r="Q330" s="95">
        <v>365</v>
      </c>
      <c r="R330" s="48">
        <v>5</v>
      </c>
      <c r="S330" s="81">
        <v>1.96</v>
      </c>
      <c r="T330" s="134">
        <v>340</v>
      </c>
      <c r="U330" s="93">
        <f t="shared" si="78"/>
        <v>3.9199999999999999E-2</v>
      </c>
      <c r="V330" s="139">
        <v>50</v>
      </c>
      <c r="W330" s="135">
        <f t="shared" si="79"/>
        <v>49.280279001270934</v>
      </c>
      <c r="X330" s="140"/>
      <c r="Y330" s="76"/>
      <c r="Z330" s="50">
        <f t="shared" si="72"/>
        <v>24.875884613360842</v>
      </c>
      <c r="AA330" s="77"/>
      <c r="AB330" s="47">
        <v>494.89</v>
      </c>
      <c r="AC330" s="50">
        <f t="shared" si="73"/>
        <v>504.78376172990608</v>
      </c>
      <c r="AD330" s="56">
        <f>AB330/AB318*100</f>
        <v>79.593740450648951</v>
      </c>
      <c r="AE330" s="56">
        <f>AC330/AC318*100</f>
        <v>81.184965779935681</v>
      </c>
      <c r="AF330" s="64"/>
      <c r="AG330" s="45">
        <v>8.75</v>
      </c>
      <c r="AH330" s="78"/>
      <c r="AI330" s="43">
        <f t="shared" si="75"/>
        <v>0.17499999999999999</v>
      </c>
      <c r="AJ330" s="52"/>
      <c r="AK330" s="52"/>
      <c r="AL330" s="121"/>
      <c r="AM330" s="121"/>
      <c r="AN330" s="52"/>
      <c r="AO330" s="137" t="s">
        <v>1210</v>
      </c>
      <c r="AT330" s="4"/>
    </row>
    <row r="331" spans="1:46" s="1" customFormat="1" ht="30" x14ac:dyDescent="0.25">
      <c r="A331" s="30">
        <v>330</v>
      </c>
      <c r="B331" s="110" t="s">
        <v>449</v>
      </c>
      <c r="C331" s="30"/>
      <c r="D331" s="48" t="s">
        <v>135</v>
      </c>
      <c r="E331" s="48" t="s">
        <v>148</v>
      </c>
      <c r="F331" s="48" t="s">
        <v>139</v>
      </c>
      <c r="G331" s="48" t="s">
        <v>6</v>
      </c>
      <c r="H331" s="48" t="s">
        <v>1069</v>
      </c>
      <c r="I331" s="48" t="s">
        <v>395</v>
      </c>
      <c r="J331" s="48">
        <v>8</v>
      </c>
      <c r="K331" s="48">
        <v>100</v>
      </c>
      <c r="L331" s="48">
        <v>3.3000000000000002E-2</v>
      </c>
      <c r="M331" s="105" t="s">
        <v>431</v>
      </c>
      <c r="N331" s="105" t="s">
        <v>1251</v>
      </c>
      <c r="O331" s="105" t="s">
        <v>432</v>
      </c>
      <c r="P331" s="81">
        <f t="shared" si="77"/>
        <v>2.3032782417351227</v>
      </c>
      <c r="Q331" s="95">
        <v>365</v>
      </c>
      <c r="R331" s="48">
        <v>5</v>
      </c>
      <c r="S331" s="81">
        <v>1.32</v>
      </c>
      <c r="T331" s="134">
        <v>340</v>
      </c>
      <c r="U331" s="93">
        <f t="shared" si="78"/>
        <v>2.64E-2</v>
      </c>
      <c r="V331" s="139">
        <v>50</v>
      </c>
      <c r="W331" s="135">
        <f t="shared" si="79"/>
        <v>49.601978088998528</v>
      </c>
      <c r="X331" s="140"/>
      <c r="Y331" s="76"/>
      <c r="Z331" s="50">
        <f t="shared" si="72"/>
        <v>26.874942850693099</v>
      </c>
      <c r="AA331" s="77"/>
      <c r="AB331" s="47">
        <v>534.66</v>
      </c>
      <c r="AC331" s="50">
        <f t="shared" si="73"/>
        <v>541.81191730847172</v>
      </c>
      <c r="AD331" s="56">
        <f>AB331/AB318*100</f>
        <v>85.989996300882964</v>
      </c>
      <c r="AE331" s="56">
        <f>AC331/AC318*100</f>
        <v>87.140247568790983</v>
      </c>
      <c r="AF331" s="64"/>
      <c r="AG331" s="45">
        <v>10</v>
      </c>
      <c r="AH331" s="78"/>
      <c r="AI331" s="43">
        <f t="shared" si="75"/>
        <v>0.2</v>
      </c>
      <c r="AJ331" s="52"/>
      <c r="AK331" s="52"/>
      <c r="AL331" s="121"/>
      <c r="AM331" s="121"/>
      <c r="AN331" s="52"/>
      <c r="AO331" s="137" t="s">
        <v>1210</v>
      </c>
      <c r="AT331" s="4"/>
    </row>
    <row r="332" spans="1:46" s="1" customFormat="1" ht="30" x14ac:dyDescent="0.25">
      <c r="A332" s="30">
        <v>331</v>
      </c>
      <c r="B332" s="110" t="s">
        <v>450</v>
      </c>
      <c r="C332" s="110"/>
      <c r="D332" s="48" t="s">
        <v>135</v>
      </c>
      <c r="E332" s="48" t="s">
        <v>148</v>
      </c>
      <c r="F332" s="48" t="s">
        <v>139</v>
      </c>
      <c r="G332" s="48" t="s">
        <v>6</v>
      </c>
      <c r="H332" s="48" t="s">
        <v>1069</v>
      </c>
      <c r="I332" s="48" t="s">
        <v>395</v>
      </c>
      <c r="J332" s="48">
        <v>8</v>
      </c>
      <c r="K332" s="48">
        <v>100</v>
      </c>
      <c r="L332" s="48">
        <v>3.3000000000000002E-2</v>
      </c>
      <c r="M332" s="105" t="s">
        <v>431</v>
      </c>
      <c r="N332" s="105" t="s">
        <v>1251</v>
      </c>
      <c r="O332" s="105" t="s">
        <v>432</v>
      </c>
      <c r="P332" s="81">
        <f t="shared" si="77"/>
        <v>2.2682655437970909</v>
      </c>
      <c r="Q332" s="95">
        <v>365</v>
      </c>
      <c r="R332" s="48">
        <v>5</v>
      </c>
      <c r="S332" s="81">
        <v>1.3</v>
      </c>
      <c r="T332" s="134">
        <v>340</v>
      </c>
      <c r="U332" s="93">
        <f t="shared" si="78"/>
        <v>2.6000000000000002E-2</v>
      </c>
      <c r="V332" s="139">
        <v>50</v>
      </c>
      <c r="W332" s="135">
        <f t="shared" si="79"/>
        <v>49.612031185490011</v>
      </c>
      <c r="X332" s="140"/>
      <c r="Y332" s="76"/>
      <c r="Z332" s="50">
        <f t="shared" si="72"/>
        <v>25.832436744525861</v>
      </c>
      <c r="AA332" s="77"/>
      <c r="AB332" s="47">
        <v>513.91999999999996</v>
      </c>
      <c r="AC332" s="50">
        <f t="shared" si="73"/>
        <v>520.68895643363726</v>
      </c>
      <c r="AD332" s="56">
        <f>AB332/AB318*100</f>
        <v>82.654357720700574</v>
      </c>
      <c r="AE332" s="56">
        <f>AC332/AC318*100</f>
        <v>83.743016940932705</v>
      </c>
      <c r="AF332" s="64"/>
      <c r="AG332" s="45">
        <v>10</v>
      </c>
      <c r="AH332" s="78"/>
      <c r="AI332" s="43">
        <f t="shared" si="75"/>
        <v>0.2</v>
      </c>
      <c r="AJ332" s="52"/>
      <c r="AK332" s="52"/>
      <c r="AL332" s="121"/>
      <c r="AM332" s="121"/>
      <c r="AN332" s="52"/>
      <c r="AO332" s="137" t="s">
        <v>1210</v>
      </c>
      <c r="AT332" s="4"/>
    </row>
    <row r="333" spans="1:46" s="1" customFormat="1" ht="30" x14ac:dyDescent="0.25">
      <c r="A333" s="30">
        <v>332</v>
      </c>
      <c r="B333" s="110" t="s">
        <v>451</v>
      </c>
      <c r="C333" s="30"/>
      <c r="D333" s="48" t="s">
        <v>135</v>
      </c>
      <c r="E333" s="48" t="s">
        <v>148</v>
      </c>
      <c r="F333" s="48" t="s">
        <v>139</v>
      </c>
      <c r="G333" s="48" t="s">
        <v>6</v>
      </c>
      <c r="H333" s="48" t="s">
        <v>1069</v>
      </c>
      <c r="I333" s="48" t="s">
        <v>395</v>
      </c>
      <c r="J333" s="48">
        <v>8</v>
      </c>
      <c r="K333" s="48">
        <v>100</v>
      </c>
      <c r="L333" s="48">
        <v>3.3000000000000002E-2</v>
      </c>
      <c r="M333" s="105" t="s">
        <v>431</v>
      </c>
      <c r="N333" s="105" t="s">
        <v>1251</v>
      </c>
      <c r="O333" s="105" t="s">
        <v>432</v>
      </c>
      <c r="P333" s="81">
        <f t="shared" si="77"/>
        <v>3.6539754424634814</v>
      </c>
      <c r="Q333" s="95">
        <v>365</v>
      </c>
      <c r="R333" s="48">
        <v>5</v>
      </c>
      <c r="S333" s="81">
        <v>2.09</v>
      </c>
      <c r="T333" s="134">
        <v>340</v>
      </c>
      <c r="U333" s="93">
        <f t="shared" si="78"/>
        <v>4.1799999999999997E-2</v>
      </c>
      <c r="V333" s="139">
        <v>50</v>
      </c>
      <c r="W333" s="135">
        <f t="shared" si="79"/>
        <v>49.214933874076259</v>
      </c>
      <c r="X333" s="140"/>
      <c r="Y333" s="76"/>
      <c r="Z333" s="50">
        <f t="shared" si="72"/>
        <v>25.298114666003311</v>
      </c>
      <c r="AA333" s="77"/>
      <c r="AB333" s="47">
        <v>503.29</v>
      </c>
      <c r="AC333" s="50">
        <f t="shared" si="73"/>
        <v>514.03329588397514</v>
      </c>
      <c r="AD333" s="56">
        <f>AB333/AB318*100</f>
        <v>80.944722324975487</v>
      </c>
      <c r="AE333" s="56">
        <f>AC333/AC318*100</f>
        <v>82.67257923090132</v>
      </c>
      <c r="AF333" s="64"/>
      <c r="AG333" s="45">
        <v>7.5</v>
      </c>
      <c r="AH333" s="78"/>
      <c r="AI333" s="43">
        <f t="shared" si="75"/>
        <v>0.15</v>
      </c>
      <c r="AJ333" s="52"/>
      <c r="AK333" s="52"/>
      <c r="AL333" s="121"/>
      <c r="AM333" s="121"/>
      <c r="AN333" s="52"/>
      <c r="AO333" s="137" t="s">
        <v>1210</v>
      </c>
      <c r="AT333" s="4"/>
    </row>
    <row r="334" spans="1:46" s="1" customFormat="1" ht="30" x14ac:dyDescent="0.25">
      <c r="A334" s="30">
        <v>333</v>
      </c>
      <c r="B334" s="110" t="s">
        <v>452</v>
      </c>
      <c r="C334" s="30"/>
      <c r="D334" s="48" t="s">
        <v>135</v>
      </c>
      <c r="E334" s="48" t="s">
        <v>148</v>
      </c>
      <c r="F334" s="48" t="s">
        <v>139</v>
      </c>
      <c r="G334" s="48" t="s">
        <v>6</v>
      </c>
      <c r="H334" s="48" t="s">
        <v>1069</v>
      </c>
      <c r="I334" s="48" t="s">
        <v>395</v>
      </c>
      <c r="J334" s="48">
        <v>8</v>
      </c>
      <c r="K334" s="48">
        <v>100</v>
      </c>
      <c r="L334" s="48">
        <v>3.3000000000000002E-2</v>
      </c>
      <c r="M334" s="105" t="s">
        <v>431</v>
      </c>
      <c r="N334" s="105" t="s">
        <v>1251</v>
      </c>
      <c r="O334" s="105" t="s">
        <v>432</v>
      </c>
      <c r="P334" s="81">
        <f t="shared" si="77"/>
        <v>6.1057644294918783</v>
      </c>
      <c r="Q334" s="95">
        <v>365</v>
      </c>
      <c r="R334" s="48">
        <v>5</v>
      </c>
      <c r="S334" s="81">
        <v>3.48</v>
      </c>
      <c r="T334" s="134">
        <v>340</v>
      </c>
      <c r="U334" s="93">
        <f t="shared" si="78"/>
        <v>6.9599999999999995E-2</v>
      </c>
      <c r="V334" s="139">
        <v>50</v>
      </c>
      <c r="W334" s="135">
        <f t="shared" si="79"/>
        <v>48.516243667917891</v>
      </c>
      <c r="X334" s="140"/>
      <c r="Y334" s="76"/>
      <c r="Z334" s="50">
        <f t="shared" si="72"/>
        <v>23.514695348413458</v>
      </c>
      <c r="AA334" s="77"/>
      <c r="AB334" s="47">
        <v>467.81</v>
      </c>
      <c r="AC334" s="50">
        <f t="shared" si="73"/>
        <v>484.67675093244924</v>
      </c>
      <c r="AD334" s="56">
        <f>AB334/AB318*100</f>
        <v>75.238432217701074</v>
      </c>
      <c r="AE334" s="56">
        <f>AC334/AC318*100</f>
        <v>77.951131597286661</v>
      </c>
      <c r="AF334" s="64"/>
      <c r="AG334" s="45">
        <v>5</v>
      </c>
      <c r="AH334" s="78"/>
      <c r="AI334" s="43">
        <f t="shared" si="75"/>
        <v>0.1</v>
      </c>
      <c r="AJ334" s="52"/>
      <c r="AK334" s="52"/>
      <c r="AL334" s="121"/>
      <c r="AM334" s="121"/>
      <c r="AN334" s="52"/>
      <c r="AO334" s="137" t="s">
        <v>1210</v>
      </c>
      <c r="AT334" s="4"/>
    </row>
    <row r="335" spans="1:46" s="1" customFormat="1" ht="30" x14ac:dyDescent="0.25">
      <c r="A335" s="30">
        <v>334</v>
      </c>
      <c r="B335" s="110" t="s">
        <v>453</v>
      </c>
      <c r="C335" s="30"/>
      <c r="D335" s="48" t="s">
        <v>135</v>
      </c>
      <c r="E335" s="48" t="s">
        <v>148</v>
      </c>
      <c r="F335" s="48" t="s">
        <v>139</v>
      </c>
      <c r="G335" s="48" t="s">
        <v>6</v>
      </c>
      <c r="H335" s="48" t="s">
        <v>1069</v>
      </c>
      <c r="I335" s="48" t="s">
        <v>395</v>
      </c>
      <c r="J335" s="48">
        <v>8</v>
      </c>
      <c r="K335" s="48">
        <v>100</v>
      </c>
      <c r="L335" s="48">
        <v>3.3000000000000002E-2</v>
      </c>
      <c r="M335" s="105" t="s">
        <v>431</v>
      </c>
      <c r="N335" s="105" t="s">
        <v>1251</v>
      </c>
      <c r="O335" s="105" t="s">
        <v>432</v>
      </c>
      <c r="P335" s="81">
        <f t="shared" si="77"/>
        <v>5.2041494503376953</v>
      </c>
      <c r="Q335" s="95">
        <v>365</v>
      </c>
      <c r="R335" s="48">
        <v>5</v>
      </c>
      <c r="S335" s="81">
        <v>2.97</v>
      </c>
      <c r="T335" s="134">
        <v>340</v>
      </c>
      <c r="U335" s="93">
        <f t="shared" si="78"/>
        <v>5.9400000000000001E-2</v>
      </c>
      <c r="V335" s="139">
        <v>50</v>
      </c>
      <c r="W335" s="135">
        <f t="shared" si="79"/>
        <v>48.772597628450818</v>
      </c>
      <c r="X335" s="140"/>
      <c r="Y335" s="76"/>
      <c r="Z335" s="50">
        <f t="shared" si="72"/>
        <v>25.085994330032928</v>
      </c>
      <c r="AA335" s="77"/>
      <c r="AB335" s="47">
        <v>499.07</v>
      </c>
      <c r="AC335" s="50">
        <f t="shared" si="73"/>
        <v>514.34607853241266</v>
      </c>
      <c r="AD335" s="56">
        <f>AB335/AB318*100</f>
        <v>80.266014764301914</v>
      </c>
      <c r="AE335" s="56">
        <f>AC335/AC318*100</f>
        <v>82.72288443193024</v>
      </c>
      <c r="AF335" s="64"/>
      <c r="AG335" s="45">
        <v>7.0000000000000009</v>
      </c>
      <c r="AH335" s="78"/>
      <c r="AI335" s="43">
        <f t="shared" si="75"/>
        <v>0.14000000000000001</v>
      </c>
      <c r="AJ335" s="52"/>
      <c r="AK335" s="52"/>
      <c r="AL335" s="121"/>
      <c r="AM335" s="121"/>
      <c r="AN335" s="52"/>
      <c r="AO335" s="137" t="s">
        <v>1210</v>
      </c>
      <c r="AT335" s="4"/>
    </row>
    <row r="336" spans="1:46" s="1" customFormat="1" ht="30" x14ac:dyDescent="0.25">
      <c r="A336" s="30">
        <v>335</v>
      </c>
      <c r="B336" s="107" t="s">
        <v>495</v>
      </c>
      <c r="C336" s="42" t="s">
        <v>487</v>
      </c>
      <c r="D336" s="48" t="s">
        <v>135</v>
      </c>
      <c r="E336" s="48" t="s">
        <v>205</v>
      </c>
      <c r="F336" s="48" t="s">
        <v>139</v>
      </c>
      <c r="G336" s="48" t="s">
        <v>6</v>
      </c>
      <c r="H336" s="48" t="s">
        <v>26</v>
      </c>
      <c r="I336" s="103"/>
      <c r="J336" s="48">
        <v>16</v>
      </c>
      <c r="K336" s="48">
        <v>200</v>
      </c>
      <c r="L336" s="103"/>
      <c r="M336" s="105" t="s">
        <v>2</v>
      </c>
      <c r="N336" s="105" t="s">
        <v>2</v>
      </c>
      <c r="O336" s="105" t="s">
        <v>4</v>
      </c>
      <c r="P336" s="81">
        <v>0</v>
      </c>
      <c r="Q336" s="95">
        <v>0</v>
      </c>
      <c r="R336" s="48">
        <v>0</v>
      </c>
      <c r="S336" s="133">
        <v>0</v>
      </c>
      <c r="T336" s="134">
        <v>0</v>
      </c>
      <c r="U336" s="93">
        <f t="shared" si="78"/>
        <v>0</v>
      </c>
      <c r="V336" s="134">
        <f t="shared" ref="V336:V341" si="80">K336</f>
        <v>200</v>
      </c>
      <c r="W336" s="135">
        <f t="shared" si="79"/>
        <v>201.06192982974676</v>
      </c>
      <c r="X336" s="145">
        <f>(AB336*0.001)/AA336</f>
        <v>161.40659790999342</v>
      </c>
      <c r="Y336" s="60">
        <v>0.69799999999999995</v>
      </c>
      <c r="Z336" s="47">
        <v>113.26</v>
      </c>
      <c r="AA336" s="46">
        <f>Y336/200</f>
        <v>3.4899999999999996E-3</v>
      </c>
      <c r="AB336" s="47">
        <f t="shared" ref="AB336:AB341" si="81">Z336/((J336^2*PI()/4)*10^-3)</f>
        <v>563.30902670587705</v>
      </c>
      <c r="AC336" s="47">
        <f t="shared" si="73"/>
        <v>563.30902670587705</v>
      </c>
      <c r="AD336" s="56">
        <f>AB336/AB336*100</f>
        <v>100</v>
      </c>
      <c r="AE336" s="56">
        <f>AC336/AC336*100</f>
        <v>100</v>
      </c>
      <c r="AF336" s="65">
        <v>3.593</v>
      </c>
      <c r="AG336" s="45">
        <v>11.59</v>
      </c>
      <c r="AH336" s="47">
        <v>126.32</v>
      </c>
      <c r="AI336" s="43">
        <f>AG336/200</f>
        <v>5.7950000000000002E-2</v>
      </c>
      <c r="AJ336" s="47">
        <f t="shared" ref="AJ336:AJ341" si="82">AH336/((J336^2*PI()/4)*10^-3)</f>
        <v>628.26413785525676</v>
      </c>
      <c r="AK336" s="47">
        <f t="shared" ref="AK336:AK341" si="83">AH336/(W336*10^-3)</f>
        <v>628.26413785525676</v>
      </c>
      <c r="AL336" s="56">
        <f>AJ336/AJ336*100</f>
        <v>100</v>
      </c>
      <c r="AM336" s="56">
        <f>AK336/AK336*100</f>
        <v>100</v>
      </c>
      <c r="AN336" s="45">
        <f t="shared" ref="AN336:AN341" si="84">AG336/Y336</f>
        <v>16.604584527220631</v>
      </c>
      <c r="AO336" s="137" t="s">
        <v>1243</v>
      </c>
      <c r="AT336" s="4"/>
    </row>
    <row r="337" spans="1:46" s="1" customFormat="1" ht="45" x14ac:dyDescent="0.25">
      <c r="A337" s="30">
        <v>336</v>
      </c>
      <c r="B337" s="107" t="s">
        <v>496</v>
      </c>
      <c r="C337" s="42" t="s">
        <v>490</v>
      </c>
      <c r="D337" s="48" t="s">
        <v>135</v>
      </c>
      <c r="E337" s="48" t="s">
        <v>205</v>
      </c>
      <c r="F337" s="48" t="s">
        <v>139</v>
      </c>
      <c r="G337" s="48" t="s">
        <v>6</v>
      </c>
      <c r="H337" s="48" t="s">
        <v>26</v>
      </c>
      <c r="I337" s="103"/>
      <c r="J337" s="48">
        <v>16</v>
      </c>
      <c r="K337" s="48">
        <v>200</v>
      </c>
      <c r="L337" s="103"/>
      <c r="M337" s="105" t="s">
        <v>431</v>
      </c>
      <c r="N337" s="105" t="s">
        <v>1251</v>
      </c>
      <c r="O337" s="105" t="s">
        <v>150</v>
      </c>
      <c r="P337" s="81">
        <v>1.8</v>
      </c>
      <c r="Q337" s="118">
        <f t="shared" ref="Q337:Q341" si="85">365*27+7</f>
        <v>9862</v>
      </c>
      <c r="R337" s="48">
        <v>3.5</v>
      </c>
      <c r="S337" s="81">
        <v>45.98</v>
      </c>
      <c r="T337" s="134">
        <v>400</v>
      </c>
      <c r="U337" s="93">
        <f t="shared" si="78"/>
        <v>1.8391999999999999</v>
      </c>
      <c r="V337" s="134">
        <f t="shared" si="80"/>
        <v>200</v>
      </c>
      <c r="W337" s="135">
        <f t="shared" si="79"/>
        <v>108.61365449402921</v>
      </c>
      <c r="X337" s="145">
        <f t="shared" ref="X337:X341" si="86">(AB337*0.001)/AA337</f>
        <v>117.50089778289791</v>
      </c>
      <c r="Y337" s="60">
        <v>0.58499999999999996</v>
      </c>
      <c r="Z337" s="47">
        <v>69.102999999999994</v>
      </c>
      <c r="AA337" s="46">
        <f t="shared" ref="AA337:AA341" si="87">Y337/200</f>
        <v>2.9249999999999996E-3</v>
      </c>
      <c r="AB337" s="47">
        <f t="shared" si="81"/>
        <v>343.69012601497633</v>
      </c>
      <c r="AC337" s="47">
        <f t="shared" si="73"/>
        <v>636.22755648829377</v>
      </c>
      <c r="AD337" s="56">
        <f>AB337/AB336*100</f>
        <v>61.012714109129426</v>
      </c>
      <c r="AE337" s="56">
        <f>AC337/AC336*100</f>
        <v>112.94467624792563</v>
      </c>
      <c r="AF337" s="65">
        <v>0</v>
      </c>
      <c r="AG337" s="45">
        <v>3.9980000000000002</v>
      </c>
      <c r="AH337" s="47">
        <v>84.59</v>
      </c>
      <c r="AI337" s="43">
        <f t="shared" ref="AI337:AI341" si="88">AG337/200</f>
        <v>1.9990000000000001E-2</v>
      </c>
      <c r="AJ337" s="47">
        <f t="shared" si="82"/>
        <v>420.7161448794821</v>
      </c>
      <c r="AK337" s="47">
        <f t="shared" si="83"/>
        <v>778.81552180577944</v>
      </c>
      <c r="AL337" s="56">
        <f>AJ337/AJ336*100</f>
        <v>66.964851171627629</v>
      </c>
      <c r="AM337" s="56">
        <f>AK337/AK336*100</f>
        <v>123.96307140249468</v>
      </c>
      <c r="AN337" s="45">
        <f t="shared" si="84"/>
        <v>6.8341880341880348</v>
      </c>
      <c r="AO337" s="137" t="s">
        <v>1244</v>
      </c>
      <c r="AT337" s="4"/>
    </row>
    <row r="338" spans="1:46" s="1" customFormat="1" ht="45" x14ac:dyDescent="0.25">
      <c r="A338" s="30">
        <v>337</v>
      </c>
      <c r="B338" s="107" t="s">
        <v>497</v>
      </c>
      <c r="C338" s="42" t="s">
        <v>490</v>
      </c>
      <c r="D338" s="48" t="s">
        <v>135</v>
      </c>
      <c r="E338" s="48" t="s">
        <v>205</v>
      </c>
      <c r="F338" s="48" t="s">
        <v>139</v>
      </c>
      <c r="G338" s="48" t="s">
        <v>6</v>
      </c>
      <c r="H338" s="48" t="s">
        <v>26</v>
      </c>
      <c r="I338" s="103"/>
      <c r="J338" s="48">
        <v>16</v>
      </c>
      <c r="K338" s="48">
        <v>200</v>
      </c>
      <c r="L338" s="103"/>
      <c r="M338" s="105" t="s">
        <v>431</v>
      </c>
      <c r="N338" s="105" t="s">
        <v>1251</v>
      </c>
      <c r="O338" s="105" t="s">
        <v>150</v>
      </c>
      <c r="P338" s="81">
        <v>1.8</v>
      </c>
      <c r="Q338" s="118">
        <f t="shared" si="85"/>
        <v>9862</v>
      </c>
      <c r="R338" s="48">
        <v>3.5</v>
      </c>
      <c r="S338" s="81">
        <v>21.5</v>
      </c>
      <c r="T338" s="134">
        <v>400</v>
      </c>
      <c r="U338" s="93">
        <f t="shared" si="78"/>
        <v>0.86</v>
      </c>
      <c r="V338" s="134">
        <f t="shared" si="80"/>
        <v>200</v>
      </c>
      <c r="W338" s="135">
        <f t="shared" si="79"/>
        <v>157.83361491635119</v>
      </c>
      <c r="X338" s="145">
        <f>(AB338*0.001)/AA338</f>
        <v>137.42950154421436</v>
      </c>
      <c r="Y338" s="60">
        <v>0.60299999999999998</v>
      </c>
      <c r="Z338" s="47">
        <v>83.31</v>
      </c>
      <c r="AA338" s="46">
        <f t="shared" si="87"/>
        <v>3.0149999999999999E-3</v>
      </c>
      <c r="AB338" s="47">
        <f t="shared" si="81"/>
        <v>414.34994715580626</v>
      </c>
      <c r="AC338" s="47">
        <f t="shared" si="73"/>
        <v>527.8343275870144</v>
      </c>
      <c r="AD338" s="56">
        <f>AB338/AB336*100</f>
        <v>73.556418859261868</v>
      </c>
      <c r="AE338" s="56">
        <f>AC338/AC336*100</f>
        <v>93.702444406703037</v>
      </c>
      <c r="AF338" s="65">
        <v>0</v>
      </c>
      <c r="AG338" s="45">
        <v>3.01</v>
      </c>
      <c r="AH338" s="47">
        <v>94.59</v>
      </c>
      <c r="AI338" s="43">
        <f t="shared" si="88"/>
        <v>1.5049999999999999E-2</v>
      </c>
      <c r="AJ338" s="47">
        <f t="shared" si="82"/>
        <v>470.45206459569937</v>
      </c>
      <c r="AK338" s="47">
        <f t="shared" si="83"/>
        <v>599.30199311554065</v>
      </c>
      <c r="AL338" s="56">
        <f>AJ338/AJ336*100</f>
        <v>74.881253958201398</v>
      </c>
      <c r="AM338" s="56">
        <f>AK338/AK336*100</f>
        <v>95.390132430829823</v>
      </c>
      <c r="AN338" s="45">
        <f t="shared" si="84"/>
        <v>4.9917081260364844</v>
      </c>
      <c r="AO338" s="137" t="s">
        <v>1244</v>
      </c>
      <c r="AT338" s="4"/>
    </row>
    <row r="339" spans="1:46" s="1" customFormat="1" ht="30" x14ac:dyDescent="0.25">
      <c r="A339" s="30">
        <v>338</v>
      </c>
      <c r="B339" s="107" t="s">
        <v>498</v>
      </c>
      <c r="C339" s="42" t="s">
        <v>487</v>
      </c>
      <c r="D339" s="48" t="s">
        <v>135</v>
      </c>
      <c r="E339" s="48" t="s">
        <v>205</v>
      </c>
      <c r="F339" s="48" t="s">
        <v>139</v>
      </c>
      <c r="G339" s="48" t="s">
        <v>6</v>
      </c>
      <c r="H339" s="48" t="s">
        <v>26</v>
      </c>
      <c r="I339" s="103"/>
      <c r="J339" s="48">
        <v>8</v>
      </c>
      <c r="K339" s="48">
        <v>200</v>
      </c>
      <c r="L339" s="103"/>
      <c r="M339" s="105" t="s">
        <v>2</v>
      </c>
      <c r="N339" s="105" t="s">
        <v>2</v>
      </c>
      <c r="O339" s="105" t="s">
        <v>4</v>
      </c>
      <c r="P339" s="81">
        <v>0</v>
      </c>
      <c r="Q339" s="95">
        <v>0</v>
      </c>
      <c r="R339" s="48">
        <v>0</v>
      </c>
      <c r="S339" s="133">
        <v>0</v>
      </c>
      <c r="T339" s="134">
        <v>0</v>
      </c>
      <c r="U339" s="93">
        <f t="shared" si="78"/>
        <v>0</v>
      </c>
      <c r="V339" s="134">
        <f t="shared" si="80"/>
        <v>200</v>
      </c>
      <c r="W339" s="135">
        <f t="shared" si="79"/>
        <v>50.26548245743669</v>
      </c>
      <c r="X339" s="145">
        <f t="shared" si="86"/>
        <v>153.68990281340032</v>
      </c>
      <c r="Y339" s="60">
        <v>0.58899999999999997</v>
      </c>
      <c r="Z339" s="47">
        <v>22.751000000000001</v>
      </c>
      <c r="AA339" s="46">
        <f t="shared" si="87"/>
        <v>2.9449999999999997E-3</v>
      </c>
      <c r="AB339" s="47">
        <f t="shared" si="81"/>
        <v>452.61676378546389</v>
      </c>
      <c r="AC339" s="47">
        <f t="shared" si="73"/>
        <v>452.61676378546389</v>
      </c>
      <c r="AD339" s="56">
        <f>AB339/AB339*100</f>
        <v>100</v>
      </c>
      <c r="AE339" s="56">
        <f>AC339/AC339*100</f>
        <v>100</v>
      </c>
      <c r="AF339" s="65">
        <v>2.9580000000000002</v>
      </c>
      <c r="AG339" s="45">
        <v>11.21</v>
      </c>
      <c r="AH339" s="47">
        <v>29.899799999999999</v>
      </c>
      <c r="AI339" s="43">
        <f t="shared" si="88"/>
        <v>5.6050000000000003E-2</v>
      </c>
      <c r="AJ339" s="47">
        <f t="shared" si="82"/>
        <v>594.83762093238147</v>
      </c>
      <c r="AK339" s="47">
        <f t="shared" si="83"/>
        <v>594.83762093238147</v>
      </c>
      <c r="AL339" s="56">
        <f>AJ339/AJ339*100</f>
        <v>100</v>
      </c>
      <c r="AM339" s="56">
        <f>AK339/AK339*100</f>
        <v>100</v>
      </c>
      <c r="AN339" s="45">
        <f t="shared" si="84"/>
        <v>19.032258064516132</v>
      </c>
      <c r="AO339" s="137" t="s">
        <v>1243</v>
      </c>
      <c r="AT339" s="4"/>
    </row>
    <row r="340" spans="1:46" s="1" customFormat="1" ht="45" x14ac:dyDescent="0.25">
      <c r="A340" s="30">
        <v>339</v>
      </c>
      <c r="B340" s="107" t="s">
        <v>499</v>
      </c>
      <c r="C340" s="42" t="s">
        <v>490</v>
      </c>
      <c r="D340" s="48" t="s">
        <v>135</v>
      </c>
      <c r="E340" s="48" t="s">
        <v>205</v>
      </c>
      <c r="F340" s="48" t="s">
        <v>139</v>
      </c>
      <c r="G340" s="48" t="s">
        <v>6</v>
      </c>
      <c r="H340" s="48" t="s">
        <v>26</v>
      </c>
      <c r="I340" s="103"/>
      <c r="J340" s="48">
        <v>8</v>
      </c>
      <c r="K340" s="48">
        <v>200</v>
      </c>
      <c r="L340" s="103"/>
      <c r="M340" s="105" t="s">
        <v>431</v>
      </c>
      <c r="N340" s="105" t="s">
        <v>1251</v>
      </c>
      <c r="O340" s="105" t="s">
        <v>150</v>
      </c>
      <c r="P340" s="81">
        <v>1.8</v>
      </c>
      <c r="Q340" s="118">
        <f t="shared" si="85"/>
        <v>9862</v>
      </c>
      <c r="R340" s="48">
        <v>3.5</v>
      </c>
      <c r="S340" s="146">
        <v>42.44</v>
      </c>
      <c r="T340" s="134">
        <v>400</v>
      </c>
      <c r="U340" s="93">
        <f t="shared" si="78"/>
        <v>0.8488</v>
      </c>
      <c r="V340" s="134">
        <f t="shared" si="80"/>
        <v>200</v>
      </c>
      <c r="W340" s="135">
        <f t="shared" si="79"/>
        <v>28.932811702500565</v>
      </c>
      <c r="X340" s="145">
        <f>(AB340*0.001)/AA340</f>
        <v>131.3509595860229</v>
      </c>
      <c r="Y340" s="60">
        <v>0.496</v>
      </c>
      <c r="Z340" s="47">
        <v>16.373999999999999</v>
      </c>
      <c r="AA340" s="46">
        <f t="shared" si="87"/>
        <v>2.48E-3</v>
      </c>
      <c r="AB340" s="47">
        <f t="shared" si="81"/>
        <v>325.75037977333676</v>
      </c>
      <c r="AC340" s="47">
        <f t="shared" si="73"/>
        <v>565.93186201066135</v>
      </c>
      <c r="AD340" s="56">
        <f>AB340/AB339*100</f>
        <v>71.970462836798376</v>
      </c>
      <c r="AE340" s="56">
        <f>AC340/AC339*100</f>
        <v>125.03555044614029</v>
      </c>
      <c r="AF340" s="65">
        <v>0</v>
      </c>
      <c r="AG340" s="45">
        <v>2.2069999999999999</v>
      </c>
      <c r="AH340" s="47">
        <v>20.413</v>
      </c>
      <c r="AI340" s="43">
        <f t="shared" si="88"/>
        <v>1.1035E-2</v>
      </c>
      <c r="AJ340" s="47">
        <f t="shared" si="82"/>
        <v>406.10373166685741</v>
      </c>
      <c r="AK340" s="47">
        <f t="shared" si="83"/>
        <v>705.53115300009961</v>
      </c>
      <c r="AL340" s="56">
        <f>AJ340/AJ339*100</f>
        <v>68.271359674646661</v>
      </c>
      <c r="AM340" s="56">
        <f>AK340/AK339*100</f>
        <v>118.60903348618248</v>
      </c>
      <c r="AN340" s="45">
        <f t="shared" si="84"/>
        <v>4.449596774193548</v>
      </c>
      <c r="AO340" s="137" t="s">
        <v>1244</v>
      </c>
      <c r="AT340" s="4"/>
    </row>
    <row r="341" spans="1:46" s="1" customFormat="1" ht="45" x14ac:dyDescent="0.25">
      <c r="A341" s="30">
        <v>340</v>
      </c>
      <c r="B341" s="107" t="s">
        <v>500</v>
      </c>
      <c r="C341" s="42" t="s">
        <v>490</v>
      </c>
      <c r="D341" s="48" t="s">
        <v>135</v>
      </c>
      <c r="E341" s="48" t="s">
        <v>205</v>
      </c>
      <c r="F341" s="48" t="s">
        <v>139</v>
      </c>
      <c r="G341" s="48" t="s">
        <v>6</v>
      </c>
      <c r="H341" s="48" t="s">
        <v>26</v>
      </c>
      <c r="I341" s="103"/>
      <c r="J341" s="48">
        <v>8</v>
      </c>
      <c r="K341" s="48">
        <v>200</v>
      </c>
      <c r="L341" s="103"/>
      <c r="M341" s="105" t="s">
        <v>431</v>
      </c>
      <c r="N341" s="105" t="s">
        <v>1251</v>
      </c>
      <c r="O341" s="105" t="s">
        <v>150</v>
      </c>
      <c r="P341" s="81">
        <v>1.8</v>
      </c>
      <c r="Q341" s="118">
        <f t="shared" si="85"/>
        <v>9862</v>
      </c>
      <c r="R341" s="48">
        <v>3.5</v>
      </c>
      <c r="S341" s="81">
        <v>54.57</v>
      </c>
      <c r="T341" s="134">
        <v>400</v>
      </c>
      <c r="U341" s="93">
        <f t="shared" si="78"/>
        <v>1.0913999999999999</v>
      </c>
      <c r="V341" s="134">
        <f t="shared" si="80"/>
        <v>200</v>
      </c>
      <c r="W341" s="135">
        <f t="shared" si="79"/>
        <v>22.83560868041349</v>
      </c>
      <c r="X341" s="145">
        <f t="shared" si="86"/>
        <v>91.99232227511115</v>
      </c>
      <c r="Y341" s="60">
        <v>0.83199999999999996</v>
      </c>
      <c r="Z341" s="47">
        <v>19.236000000000001</v>
      </c>
      <c r="AA341" s="46">
        <f t="shared" si="87"/>
        <v>4.1599999999999996E-3</v>
      </c>
      <c r="AB341" s="47">
        <f t="shared" si="81"/>
        <v>382.68806066446234</v>
      </c>
      <c r="AC341" s="47">
        <f t="shared" si="73"/>
        <v>842.36861251257392</v>
      </c>
      <c r="AD341" s="56">
        <f>AB341/AB339*100</f>
        <v>84.55012966463012</v>
      </c>
      <c r="AE341" s="56">
        <f>AC341/AC339*100</f>
        <v>186.11078508613278</v>
      </c>
      <c r="AF341" s="65">
        <v>0</v>
      </c>
      <c r="AG341" s="45">
        <v>6.4649999999999999</v>
      </c>
      <c r="AH341" s="47">
        <v>23.725999999999999</v>
      </c>
      <c r="AI341" s="43">
        <f t="shared" si="88"/>
        <v>3.2325E-2</v>
      </c>
      <c r="AJ341" s="47">
        <f t="shared" si="82"/>
        <v>472.01377247478854</v>
      </c>
      <c r="AK341" s="47">
        <f t="shared" si="83"/>
        <v>1038.9913547761139</v>
      </c>
      <c r="AL341" s="56">
        <f>AJ341/AJ339*100</f>
        <v>79.351701349172899</v>
      </c>
      <c r="AM341" s="56">
        <f>AK341/AK339*100</f>
        <v>174.66806372259057</v>
      </c>
      <c r="AN341" s="45">
        <f t="shared" si="84"/>
        <v>7.7704326923076925</v>
      </c>
      <c r="AO341" s="137" t="s">
        <v>1244</v>
      </c>
      <c r="AT341" s="4"/>
    </row>
    <row r="342" spans="1:46" s="1" customFormat="1" ht="30" x14ac:dyDescent="0.25">
      <c r="A342" s="30">
        <v>341</v>
      </c>
      <c r="B342" s="110" t="s">
        <v>423</v>
      </c>
      <c r="C342" s="30" t="s">
        <v>7</v>
      </c>
      <c r="D342" s="48" t="s">
        <v>135</v>
      </c>
      <c r="E342" s="48" t="s">
        <v>148</v>
      </c>
      <c r="F342" s="48" t="s">
        <v>139</v>
      </c>
      <c r="G342" s="48" t="s">
        <v>6</v>
      </c>
      <c r="H342" s="48" t="s">
        <v>24</v>
      </c>
      <c r="I342" s="48" t="s">
        <v>424</v>
      </c>
      <c r="J342" s="48">
        <v>8</v>
      </c>
      <c r="K342" s="48">
        <v>200</v>
      </c>
      <c r="L342" s="48">
        <v>3.3000000000000002E-2</v>
      </c>
      <c r="M342" s="105" t="s">
        <v>2</v>
      </c>
      <c r="N342" s="105" t="s">
        <v>2</v>
      </c>
      <c r="O342" s="105" t="s">
        <v>4</v>
      </c>
      <c r="P342" s="81">
        <v>0</v>
      </c>
      <c r="Q342" s="95">
        <v>0</v>
      </c>
      <c r="R342" s="48">
        <v>0</v>
      </c>
      <c r="S342" s="133">
        <v>0</v>
      </c>
      <c r="T342" s="134">
        <v>0</v>
      </c>
      <c r="U342" s="93">
        <f t="shared" si="78"/>
        <v>0</v>
      </c>
      <c r="V342" s="134">
        <v>50</v>
      </c>
      <c r="W342" s="135">
        <f t="shared" si="79"/>
        <v>50.26548245743669</v>
      </c>
      <c r="X342" s="138">
        <v>194.9</v>
      </c>
      <c r="Y342" s="62">
        <f>AA342*50</f>
        <v>0.1305</v>
      </c>
      <c r="Z342" s="50">
        <f t="shared" ref="Z342:Z347" si="89">AC342*(W342*10^-3)</f>
        <v>25.635396053292713</v>
      </c>
      <c r="AA342" s="49">
        <v>2.6099999999999999E-3</v>
      </c>
      <c r="AB342" s="50">
        <v>510</v>
      </c>
      <c r="AC342" s="50">
        <v>510</v>
      </c>
      <c r="AD342" s="51">
        <f>AB342/AB342*100</f>
        <v>100</v>
      </c>
      <c r="AE342" s="51">
        <f>AC342/AC342*100</f>
        <v>100</v>
      </c>
      <c r="AF342" s="65">
        <v>0</v>
      </c>
      <c r="AG342" s="45">
        <f>AI342*50</f>
        <v>2.33</v>
      </c>
      <c r="AH342" s="50">
        <f t="shared" ref="AH342:AH347" si="90">AK342*(W342*10^-3)</f>
        <v>32.421236185046666</v>
      </c>
      <c r="AI342" s="43">
        <v>4.6600000000000003E-2</v>
      </c>
      <c r="AJ342" s="45">
        <v>645</v>
      </c>
      <c r="AK342" s="45">
        <v>645</v>
      </c>
      <c r="AL342" s="51">
        <f>AJ342/AJ342*100</f>
        <v>100</v>
      </c>
      <c r="AM342" s="51">
        <f>AK342/AK342*100</f>
        <v>100</v>
      </c>
      <c r="AN342" s="45">
        <f>AG342/Y342</f>
        <v>17.854406130268199</v>
      </c>
      <c r="AO342" s="137" t="s">
        <v>1276</v>
      </c>
      <c r="AT342" s="4"/>
    </row>
    <row r="343" spans="1:46" s="1" customFormat="1" ht="30" x14ac:dyDescent="0.25">
      <c r="A343" s="30">
        <v>342</v>
      </c>
      <c r="B343" s="110" t="s">
        <v>425</v>
      </c>
      <c r="C343" s="48"/>
      <c r="D343" s="48" t="s">
        <v>135</v>
      </c>
      <c r="E343" s="48" t="s">
        <v>148</v>
      </c>
      <c r="F343" s="48" t="s">
        <v>139</v>
      </c>
      <c r="G343" s="48" t="s">
        <v>6</v>
      </c>
      <c r="H343" s="48" t="s">
        <v>24</v>
      </c>
      <c r="I343" s="48" t="s">
        <v>424</v>
      </c>
      <c r="J343" s="48">
        <v>8</v>
      </c>
      <c r="K343" s="48">
        <v>200</v>
      </c>
      <c r="L343" s="48">
        <v>3.3000000000000002E-2</v>
      </c>
      <c r="M343" s="105" t="s">
        <v>140</v>
      </c>
      <c r="N343" s="105" t="s">
        <v>158</v>
      </c>
      <c r="O343" s="105" t="s">
        <v>432</v>
      </c>
      <c r="P343" s="81">
        <v>2400</v>
      </c>
      <c r="Q343" s="95">
        <v>5</v>
      </c>
      <c r="R343" s="48">
        <v>3</v>
      </c>
      <c r="S343" s="133">
        <v>6.44</v>
      </c>
      <c r="T343" s="134">
        <v>500</v>
      </c>
      <c r="U343" s="93">
        <f t="shared" si="78"/>
        <v>0.1288</v>
      </c>
      <c r="V343" s="134">
        <v>50</v>
      </c>
      <c r="W343" s="135">
        <f t="shared" si="79"/>
        <v>47.028385387177764</v>
      </c>
      <c r="X343" s="138">
        <f>(AB343*0.001)/AA343</f>
        <v>175.96476923076924</v>
      </c>
      <c r="Y343" s="62">
        <f t="shared" ref="Y343:Y347" si="91">AA343*50</f>
        <v>0.13</v>
      </c>
      <c r="Z343" s="50">
        <f t="shared" si="89"/>
        <v>22.996880454329929</v>
      </c>
      <c r="AA343" s="49">
        <f>0.0021+0.0005</f>
        <v>2.5999999999999999E-3</v>
      </c>
      <c r="AB343" s="50">
        <f>Z343/((J343^2*PI()/4)*10^-3)</f>
        <v>457.50839999999999</v>
      </c>
      <c r="AC343" s="50">
        <v>489</v>
      </c>
      <c r="AD343" s="51">
        <f>AB343/AB342*100</f>
        <v>89.70752941176471</v>
      </c>
      <c r="AE343" s="51">
        <f>AC343/AC342*100</f>
        <v>95.882352941176478</v>
      </c>
      <c r="AF343" s="65">
        <v>0</v>
      </c>
      <c r="AG343" s="45">
        <f t="shared" ref="AG343:AG347" si="92">AI343*50</f>
        <v>1.54</v>
      </c>
      <c r="AH343" s="50">
        <f t="shared" si="90"/>
        <v>27.060132951782087</v>
      </c>
      <c r="AI343" s="43">
        <v>3.0800000000000001E-2</v>
      </c>
      <c r="AJ343" s="50">
        <f>AH343/((J343^2*PI()/4)*10^-3)</f>
        <v>538.34424000000001</v>
      </c>
      <c r="AK343" s="45">
        <v>575.4</v>
      </c>
      <c r="AL343" s="51">
        <f>AJ343/AJ342*100</f>
        <v>83.464223255813948</v>
      </c>
      <c r="AM343" s="51">
        <f>AK343/AK342*100</f>
        <v>89.20930232558139</v>
      </c>
      <c r="AN343" s="45">
        <f t="shared" ref="AN343:AN347" si="93">AG343/Y343</f>
        <v>11.846153846153847</v>
      </c>
      <c r="AO343" s="137" t="s">
        <v>1276</v>
      </c>
      <c r="AT343" s="4"/>
    </row>
    <row r="344" spans="1:46" s="1" customFormat="1" ht="30" x14ac:dyDescent="0.25">
      <c r="A344" s="30">
        <v>343</v>
      </c>
      <c r="B344" s="110" t="s">
        <v>426</v>
      </c>
      <c r="C344" s="48"/>
      <c r="D344" s="48" t="s">
        <v>135</v>
      </c>
      <c r="E344" s="48" t="s">
        <v>148</v>
      </c>
      <c r="F344" s="48" t="s">
        <v>139</v>
      </c>
      <c r="G344" s="48" t="s">
        <v>6</v>
      </c>
      <c r="H344" s="48" t="s">
        <v>24</v>
      </c>
      <c r="I344" s="48" t="s">
        <v>424</v>
      </c>
      <c r="J344" s="48">
        <v>8</v>
      </c>
      <c r="K344" s="48">
        <v>200</v>
      </c>
      <c r="L344" s="48">
        <v>3.3000000000000002E-2</v>
      </c>
      <c r="M344" s="105" t="s">
        <v>140</v>
      </c>
      <c r="N344" s="105" t="s">
        <v>158</v>
      </c>
      <c r="O344" s="105" t="s">
        <v>432</v>
      </c>
      <c r="P344" s="81">
        <v>2400</v>
      </c>
      <c r="Q344" s="95">
        <v>5</v>
      </c>
      <c r="R344" s="48">
        <v>3</v>
      </c>
      <c r="S344" s="81">
        <v>15.54</v>
      </c>
      <c r="T344" s="134">
        <v>500</v>
      </c>
      <c r="U344" s="93">
        <f t="shared" si="78"/>
        <v>0.31079999999999997</v>
      </c>
      <c r="V344" s="134">
        <v>50</v>
      </c>
      <c r="W344" s="135">
        <f t="shared" si="79"/>
        <v>42.454226483551025</v>
      </c>
      <c r="X344" s="138">
        <f>(AB344*0.001)/AA344</f>
        <v>154.43510999999995</v>
      </c>
      <c r="Y344" s="62">
        <f t="shared" si="91"/>
        <v>0.12000000000000001</v>
      </c>
      <c r="Z344" s="50">
        <f t="shared" si="89"/>
        <v>18.630612750041529</v>
      </c>
      <c r="AA344" s="49">
        <f>0.0014+0.001</f>
        <v>2.4000000000000002E-3</v>
      </c>
      <c r="AB344" s="50">
        <f>Z344/((J344^2*PI()/4)*10^-3)</f>
        <v>370.64426399999991</v>
      </c>
      <c r="AC344" s="50">
        <v>438.84</v>
      </c>
      <c r="AD344" s="51">
        <f>AB344/AB342*100</f>
        <v>72.675345882352929</v>
      </c>
      <c r="AE344" s="51">
        <f>AC344/AC342*100</f>
        <v>86.047058823529412</v>
      </c>
      <c r="AF344" s="65">
        <v>0</v>
      </c>
      <c r="AG344" s="45">
        <f t="shared" si="92"/>
        <v>0.105</v>
      </c>
      <c r="AH344" s="50">
        <f t="shared" si="90"/>
        <v>19.206292061158482</v>
      </c>
      <c r="AI344" s="43">
        <v>2.0999999999999999E-3</v>
      </c>
      <c r="AJ344" s="50">
        <f>AH344/((J344^2*PI()/4)*10^-3)</f>
        <v>382.09703999999994</v>
      </c>
      <c r="AK344" s="45">
        <v>452.4</v>
      </c>
      <c r="AL344" s="51">
        <f>AJ344/AJ342*100</f>
        <v>59.239851162790693</v>
      </c>
      <c r="AM344" s="51">
        <f>AK344/AK342*100</f>
        <v>70.139534883720927</v>
      </c>
      <c r="AN344" s="45">
        <f>AG344/Y344</f>
        <v>0.87499999999999989</v>
      </c>
      <c r="AO344" s="137" t="s">
        <v>1276</v>
      </c>
      <c r="AT344" s="4"/>
    </row>
    <row r="345" spans="1:46" s="1" customFormat="1" ht="30" x14ac:dyDescent="0.25">
      <c r="A345" s="30">
        <v>344</v>
      </c>
      <c r="B345" s="110" t="s">
        <v>427</v>
      </c>
      <c r="C345" s="30"/>
      <c r="D345" s="48" t="s">
        <v>135</v>
      </c>
      <c r="E345" s="48" t="s">
        <v>148</v>
      </c>
      <c r="F345" s="48" t="s">
        <v>139</v>
      </c>
      <c r="G345" s="48" t="s">
        <v>6</v>
      </c>
      <c r="H345" s="48" t="s">
        <v>24</v>
      </c>
      <c r="I345" s="48" t="s">
        <v>424</v>
      </c>
      <c r="J345" s="48">
        <v>8</v>
      </c>
      <c r="K345" s="48">
        <v>200</v>
      </c>
      <c r="L345" s="48">
        <v>3.3000000000000002E-2</v>
      </c>
      <c r="M345" s="105" t="s">
        <v>140</v>
      </c>
      <c r="N345" s="105" t="s">
        <v>158</v>
      </c>
      <c r="O345" s="105" t="s">
        <v>432</v>
      </c>
      <c r="P345" s="81">
        <v>2400</v>
      </c>
      <c r="Q345" s="95">
        <v>14</v>
      </c>
      <c r="R345" s="48">
        <v>3</v>
      </c>
      <c r="S345" s="81">
        <v>15.8</v>
      </c>
      <c r="T345" s="134">
        <v>500</v>
      </c>
      <c r="U345" s="93">
        <f t="shared" si="78"/>
        <v>0.316</v>
      </c>
      <c r="V345" s="134">
        <v>50</v>
      </c>
      <c r="W345" s="135">
        <f t="shared" si="79"/>
        <v>42.323536229161682</v>
      </c>
      <c r="X345" s="138">
        <f t="shared" ref="X345:X347" si="94">(AB345*0.001)/AA345</f>
        <v>141.44304615384613</v>
      </c>
      <c r="Y345" s="62">
        <f t="shared" si="91"/>
        <v>0.13</v>
      </c>
      <c r="Z345" s="50">
        <f t="shared" si="89"/>
        <v>18.485227683448656</v>
      </c>
      <c r="AA345" s="49">
        <f>0.0016+0.001</f>
        <v>2.5999999999999999E-3</v>
      </c>
      <c r="AB345" s="50">
        <f>Z345/((J345^2*PI()/4)*10^-3)</f>
        <v>367.75191999999987</v>
      </c>
      <c r="AC345" s="50">
        <v>436.76</v>
      </c>
      <c r="AD345" s="51">
        <f>AB345/AB342*100</f>
        <v>72.108219607843111</v>
      </c>
      <c r="AE345" s="51">
        <f>AC345/AC342*100</f>
        <v>85.639215686274511</v>
      </c>
      <c r="AF345" s="65">
        <v>0</v>
      </c>
      <c r="AG345" s="45">
        <f t="shared" si="92"/>
        <v>0.44999999999999996</v>
      </c>
      <c r="AH345" s="50">
        <f t="shared" si="90"/>
        <v>21.05595927400794</v>
      </c>
      <c r="AI345" s="43">
        <v>8.9999999999999993E-3</v>
      </c>
      <c r="AJ345" s="50">
        <f>AH345/((J345^2*PI()/4)*10^-3)</f>
        <v>418.89499999999992</v>
      </c>
      <c r="AK345" s="45">
        <v>497.5</v>
      </c>
      <c r="AL345" s="51">
        <f>AJ345/AJ342*100</f>
        <v>64.944961240310064</v>
      </c>
      <c r="AM345" s="51">
        <f>AK345/AK342*100</f>
        <v>77.131782945736433</v>
      </c>
      <c r="AN345" s="45">
        <f t="shared" si="93"/>
        <v>3.4615384615384612</v>
      </c>
      <c r="AO345" s="137" t="s">
        <v>1276</v>
      </c>
      <c r="AT345" s="4"/>
    </row>
    <row r="346" spans="1:46" s="1" customFormat="1" ht="30" x14ac:dyDescent="0.25">
      <c r="A346" s="30">
        <v>345</v>
      </c>
      <c r="B346" s="110" t="s">
        <v>428</v>
      </c>
      <c r="C346" s="30"/>
      <c r="D346" s="48" t="s">
        <v>135</v>
      </c>
      <c r="E346" s="48" t="s">
        <v>148</v>
      </c>
      <c r="F346" s="48" t="s">
        <v>139</v>
      </c>
      <c r="G346" s="48" t="s">
        <v>6</v>
      </c>
      <c r="H346" s="48" t="s">
        <v>24</v>
      </c>
      <c r="I346" s="48" t="s">
        <v>424</v>
      </c>
      <c r="J346" s="48">
        <v>8</v>
      </c>
      <c r="K346" s="48">
        <v>200</v>
      </c>
      <c r="L346" s="48">
        <v>3.3000000000000002E-2</v>
      </c>
      <c r="M346" s="105" t="s">
        <v>140</v>
      </c>
      <c r="N346" s="105" t="s">
        <v>158</v>
      </c>
      <c r="O346" s="105" t="s">
        <v>432</v>
      </c>
      <c r="P346" s="81">
        <v>2400</v>
      </c>
      <c r="Q346" s="95">
        <v>14</v>
      </c>
      <c r="R346" s="48">
        <v>3</v>
      </c>
      <c r="S346" s="81">
        <v>16.05</v>
      </c>
      <c r="T346" s="134">
        <v>500</v>
      </c>
      <c r="U346" s="93">
        <f t="shared" si="78"/>
        <v>0.32100000000000001</v>
      </c>
      <c r="V346" s="134">
        <v>50</v>
      </c>
      <c r="W346" s="135">
        <f t="shared" si="79"/>
        <v>42.197872523018106</v>
      </c>
      <c r="X346" s="138">
        <f>(AB346*0.001)/AA346</f>
        <v>166.65940555555554</v>
      </c>
      <c r="Y346" s="62">
        <f t="shared" si="91"/>
        <v>0.13500000000000001</v>
      </c>
      <c r="Z346" s="50">
        <f t="shared" si="89"/>
        <v>22.618481651062933</v>
      </c>
      <c r="AA346" s="49">
        <f>0.0017+0.001</f>
        <v>2.7000000000000001E-3</v>
      </c>
      <c r="AB346" s="50">
        <f>Z346/((J346^2*PI()/4)*10^-3)</f>
        <v>449.98039499999999</v>
      </c>
      <c r="AC346" s="50">
        <v>536.01</v>
      </c>
      <c r="AD346" s="51">
        <f>AB346/AB342*100</f>
        <v>88.231449999999995</v>
      </c>
      <c r="AE346" s="51">
        <f>AC346/AC342*100</f>
        <v>105.1</v>
      </c>
      <c r="AF346" s="65">
        <v>0</v>
      </c>
      <c r="AG346" s="45">
        <f t="shared" si="92"/>
        <v>0.13999999999999999</v>
      </c>
      <c r="AH346" s="50">
        <f t="shared" si="90"/>
        <v>23.765841804963799</v>
      </c>
      <c r="AI346" s="43">
        <v>2.8E-3</v>
      </c>
      <c r="AJ346" s="50">
        <f>AH346/((J346^2*PI()/4)*10^-3)</f>
        <v>472.80640000000005</v>
      </c>
      <c r="AK346" s="45">
        <v>563.20000000000005</v>
      </c>
      <c r="AL346" s="51">
        <f>AJ346/AJ342*100</f>
        <v>73.30331782945737</v>
      </c>
      <c r="AM346" s="51">
        <f>AK346/AK342*100</f>
        <v>87.317829457364354</v>
      </c>
      <c r="AN346" s="45">
        <f t="shared" si="93"/>
        <v>1.0370370370370368</v>
      </c>
      <c r="AO346" s="137" t="s">
        <v>1276</v>
      </c>
      <c r="AT346" s="4"/>
    </row>
    <row r="347" spans="1:46" s="1" customFormat="1" ht="30" x14ac:dyDescent="0.25">
      <c r="A347" s="30">
        <v>346</v>
      </c>
      <c r="B347" s="110" t="s">
        <v>429</v>
      </c>
      <c r="C347" s="30"/>
      <c r="D347" s="48" t="s">
        <v>135</v>
      </c>
      <c r="E347" s="48" t="s">
        <v>148</v>
      </c>
      <c r="F347" s="48" t="s">
        <v>139</v>
      </c>
      <c r="G347" s="48" t="s">
        <v>6</v>
      </c>
      <c r="H347" s="48" t="s">
        <v>24</v>
      </c>
      <c r="I347" s="48" t="s">
        <v>424</v>
      </c>
      <c r="J347" s="48">
        <v>8</v>
      </c>
      <c r="K347" s="48">
        <v>200</v>
      </c>
      <c r="L347" s="48">
        <v>3.3000000000000002E-2</v>
      </c>
      <c r="M347" s="105" t="s">
        <v>140</v>
      </c>
      <c r="N347" s="105" t="s">
        <v>158</v>
      </c>
      <c r="O347" s="105" t="s">
        <v>432</v>
      </c>
      <c r="P347" s="81">
        <v>2400</v>
      </c>
      <c r="Q347" s="95">
        <v>14</v>
      </c>
      <c r="R347" s="48">
        <v>3</v>
      </c>
      <c r="S347" s="81">
        <v>17.190000000000001</v>
      </c>
      <c r="T347" s="134">
        <v>500</v>
      </c>
      <c r="U347" s="93">
        <f t="shared" si="78"/>
        <v>0.34380000000000005</v>
      </c>
      <c r="V347" s="134">
        <v>50</v>
      </c>
      <c r="W347" s="135">
        <f t="shared" si="79"/>
        <v>41.624846023003315</v>
      </c>
      <c r="X347" s="138">
        <f t="shared" si="94"/>
        <v>147.093404137931</v>
      </c>
      <c r="Y347" s="62">
        <f t="shared" si="91"/>
        <v>0.14499999999999999</v>
      </c>
      <c r="Z347" s="50">
        <f t="shared" si="89"/>
        <v>21.441790683369469</v>
      </c>
      <c r="AA347" s="49">
        <f>0.0019+0.001</f>
        <v>2.8999999999999998E-3</v>
      </c>
      <c r="AB347" s="50">
        <f>Z347/((J347^2*PI()/4)*10^-3)</f>
        <v>426.57087199999989</v>
      </c>
      <c r="AC347" s="50">
        <v>515.12</v>
      </c>
      <c r="AD347" s="51">
        <f>AB347/AB342*100</f>
        <v>83.641347450980376</v>
      </c>
      <c r="AE347" s="51">
        <f>AC347/AC342*100</f>
        <v>101.00392156862745</v>
      </c>
      <c r="AF347" s="65">
        <v>0</v>
      </c>
      <c r="AG347" s="45">
        <f t="shared" si="92"/>
        <v>0.26</v>
      </c>
      <c r="AH347" s="50">
        <f t="shared" si="90"/>
        <v>23.447275764757766</v>
      </c>
      <c r="AI347" s="43">
        <v>5.1999999999999998E-3</v>
      </c>
      <c r="AJ347" s="50">
        <f>AH347/((J347^2*PI()/4)*10^-3)</f>
        <v>466.46872999999988</v>
      </c>
      <c r="AK347" s="45">
        <v>563.29999999999995</v>
      </c>
      <c r="AL347" s="51">
        <f>AJ347/AJ342*100</f>
        <v>72.320733333333322</v>
      </c>
      <c r="AM347" s="51">
        <f>AK347/AK342*100</f>
        <v>87.333333333333329</v>
      </c>
      <c r="AN347" s="45">
        <f t="shared" si="93"/>
        <v>1.7931034482758623</v>
      </c>
      <c r="AO347" s="137" t="s">
        <v>1276</v>
      </c>
      <c r="AT347" s="4"/>
    </row>
    <row r="348" spans="1:46" s="40" customFormat="1" x14ac:dyDescent="0.25">
      <c r="A348" s="30">
        <v>347</v>
      </c>
      <c r="B348" s="107" t="s">
        <v>394</v>
      </c>
      <c r="C348" s="31" t="s">
        <v>2</v>
      </c>
      <c r="D348" s="48" t="s">
        <v>318</v>
      </c>
      <c r="E348" s="48" t="s">
        <v>148</v>
      </c>
      <c r="F348" s="48" t="s">
        <v>139</v>
      </c>
      <c r="G348" s="48" t="s">
        <v>6</v>
      </c>
      <c r="H348" s="48" t="s">
        <v>1079</v>
      </c>
      <c r="I348" s="48" t="s">
        <v>395</v>
      </c>
      <c r="J348" s="48">
        <v>16</v>
      </c>
      <c r="K348" s="48">
        <v>200</v>
      </c>
      <c r="L348" s="103"/>
      <c r="M348" s="105" t="s">
        <v>2</v>
      </c>
      <c r="N348" s="105" t="s">
        <v>2</v>
      </c>
      <c r="O348" s="105" t="s">
        <v>4</v>
      </c>
      <c r="P348" s="81">
        <v>0</v>
      </c>
      <c r="Q348" s="95">
        <v>0</v>
      </c>
      <c r="R348" s="48">
        <v>0</v>
      </c>
      <c r="S348" s="142">
        <v>0</v>
      </c>
      <c r="T348" s="134">
        <v>0</v>
      </c>
      <c r="U348" s="93">
        <f t="shared" si="78"/>
        <v>0</v>
      </c>
      <c r="V348" s="134">
        <v>200</v>
      </c>
      <c r="W348" s="135">
        <f t="shared" si="79"/>
        <v>201.06192982974676</v>
      </c>
      <c r="X348" s="145">
        <f>(AB348*0.001)/AA348</f>
        <v>219.15150843023983</v>
      </c>
      <c r="Y348" s="60">
        <f>AA348*200</f>
        <v>0.47599999999999992</v>
      </c>
      <c r="Z348" s="47">
        <v>104.87</v>
      </c>
      <c r="AA348" s="46">
        <v>2.3799999999999997E-3</v>
      </c>
      <c r="AB348" s="47">
        <f t="shared" ref="AB348:AB372" si="95">Z348/((J348^2)*(PI()/4)*10^(-3))</f>
        <v>521.5805900639707</v>
      </c>
      <c r="AC348" s="47">
        <f t="shared" ref="AC348:AC372" si="96">Z348/(W348*10^(-3))</f>
        <v>521.5805900639707</v>
      </c>
      <c r="AD348" s="56">
        <f>AB348/AB348*100</f>
        <v>100</v>
      </c>
      <c r="AE348" s="56">
        <f>AC348/AC348*100</f>
        <v>100</v>
      </c>
      <c r="AF348" s="65">
        <v>4.048</v>
      </c>
      <c r="AG348" s="45">
        <f>AI348*200</f>
        <v>27.238</v>
      </c>
      <c r="AH348" s="45">
        <v>124.48</v>
      </c>
      <c r="AI348" s="43">
        <v>0.13619000000000001</v>
      </c>
      <c r="AJ348" s="47">
        <f t="shared" ref="AJ348:AJ372" si="97">AH348/((J348^2)*(PI()/4)*10^(-3))</f>
        <v>619.11272862747285</v>
      </c>
      <c r="AK348" s="47">
        <f t="shared" ref="AK348:AK372" si="98">AH348/(W348*10^(-3))</f>
        <v>619.11272862747285</v>
      </c>
      <c r="AL348" s="56">
        <f>AJ348/AJ348*100</f>
        <v>100</v>
      </c>
      <c r="AM348" s="56">
        <f>AK348/AK348*100</f>
        <v>100</v>
      </c>
      <c r="AN348" s="45">
        <f t="shared" ref="AN348:AN372" si="99">AG348/Y348</f>
        <v>57.222689075630264</v>
      </c>
      <c r="AO348" s="137"/>
      <c r="AT348" s="41"/>
    </row>
    <row r="349" spans="1:46" s="40" customFormat="1" x14ac:dyDescent="0.25">
      <c r="A349" s="30">
        <v>348</v>
      </c>
      <c r="B349" s="107" t="s">
        <v>396</v>
      </c>
      <c r="C349" s="31" t="s">
        <v>2</v>
      </c>
      <c r="D349" s="48" t="s">
        <v>318</v>
      </c>
      <c r="E349" s="48" t="s">
        <v>148</v>
      </c>
      <c r="F349" s="48" t="s">
        <v>139</v>
      </c>
      <c r="G349" s="48" t="s">
        <v>6</v>
      </c>
      <c r="H349" s="48" t="s">
        <v>1079</v>
      </c>
      <c r="I349" s="48" t="s">
        <v>395</v>
      </c>
      <c r="J349" s="48">
        <v>16</v>
      </c>
      <c r="K349" s="48">
        <v>200</v>
      </c>
      <c r="L349" s="103"/>
      <c r="M349" s="105" t="s">
        <v>2</v>
      </c>
      <c r="N349" s="105" t="s">
        <v>2</v>
      </c>
      <c r="O349" s="105" t="s">
        <v>4</v>
      </c>
      <c r="P349" s="81">
        <v>0</v>
      </c>
      <c r="Q349" s="95">
        <v>0</v>
      </c>
      <c r="R349" s="48">
        <v>0</v>
      </c>
      <c r="S349" s="142">
        <v>0</v>
      </c>
      <c r="T349" s="134">
        <v>0</v>
      </c>
      <c r="U349" s="93">
        <f t="shared" si="78"/>
        <v>0</v>
      </c>
      <c r="V349" s="134">
        <v>200</v>
      </c>
      <c r="W349" s="135">
        <f t="shared" si="79"/>
        <v>201.06192982974676</v>
      </c>
      <c r="X349" s="145">
        <f t="shared" ref="X349:X372" si="100">(AB349*0.001)/AA349</f>
        <v>219.00522631342744</v>
      </c>
      <c r="Y349" s="60">
        <f t="shared" ref="Y349:Y372" si="101">AA349*200</f>
        <v>0.47599999999999992</v>
      </c>
      <c r="Z349" s="47">
        <v>104.8</v>
      </c>
      <c r="AA349" s="46">
        <v>2.3799999999999997E-3</v>
      </c>
      <c r="AB349" s="47">
        <f t="shared" si="95"/>
        <v>521.23243862595723</v>
      </c>
      <c r="AC349" s="47">
        <f t="shared" si="96"/>
        <v>521.23243862595723</v>
      </c>
      <c r="AD349" s="56">
        <f>AB349/AB349*100</f>
        <v>100</v>
      </c>
      <c r="AE349" s="56">
        <f>AC349/AC349*100</f>
        <v>100</v>
      </c>
      <c r="AF349" s="65">
        <v>4.5199999999999996</v>
      </c>
      <c r="AG349" s="45">
        <f t="shared" ref="AG349:AG372" si="102">AI349*200</f>
        <v>32.045999999999999</v>
      </c>
      <c r="AH349" s="45">
        <v>124.9</v>
      </c>
      <c r="AI349" s="43">
        <v>0.16022999999999998</v>
      </c>
      <c r="AJ349" s="47">
        <f t="shared" si="97"/>
        <v>621.20163725555403</v>
      </c>
      <c r="AK349" s="47">
        <f t="shared" si="98"/>
        <v>621.20163725555403</v>
      </c>
      <c r="AL349" s="56">
        <f>AJ349/AJ349*100</f>
        <v>100</v>
      </c>
      <c r="AM349" s="56">
        <f>AK349/AK349*100</f>
        <v>100</v>
      </c>
      <c r="AN349" s="45">
        <f t="shared" si="99"/>
        <v>67.32352941176471</v>
      </c>
      <c r="AO349" s="137"/>
      <c r="AT349" s="41"/>
    </row>
    <row r="350" spans="1:46" s="40" customFormat="1" x14ac:dyDescent="0.25">
      <c r="A350" s="30">
        <v>349</v>
      </c>
      <c r="B350" s="107" t="s">
        <v>397</v>
      </c>
      <c r="C350" s="31" t="s">
        <v>2</v>
      </c>
      <c r="D350" s="48" t="s">
        <v>318</v>
      </c>
      <c r="E350" s="48" t="s">
        <v>148</v>
      </c>
      <c r="F350" s="48" t="s">
        <v>139</v>
      </c>
      <c r="G350" s="48" t="s">
        <v>6</v>
      </c>
      <c r="H350" s="48" t="s">
        <v>1079</v>
      </c>
      <c r="I350" s="48" t="s">
        <v>395</v>
      </c>
      <c r="J350" s="48">
        <v>16</v>
      </c>
      <c r="K350" s="48">
        <v>200</v>
      </c>
      <c r="L350" s="103"/>
      <c r="M350" s="105" t="s">
        <v>2</v>
      </c>
      <c r="N350" s="105" t="s">
        <v>2</v>
      </c>
      <c r="O350" s="105" t="s">
        <v>4</v>
      </c>
      <c r="P350" s="81">
        <v>0</v>
      </c>
      <c r="Q350" s="95">
        <v>0</v>
      </c>
      <c r="R350" s="48">
        <v>0</v>
      </c>
      <c r="S350" s="115">
        <v>0</v>
      </c>
      <c r="T350" s="134">
        <v>0</v>
      </c>
      <c r="U350" s="93">
        <f t="shared" si="78"/>
        <v>0</v>
      </c>
      <c r="V350" s="134">
        <v>200</v>
      </c>
      <c r="W350" s="135">
        <f t="shared" si="79"/>
        <v>201.06192982974676</v>
      </c>
      <c r="X350" s="145">
        <f t="shared" si="100"/>
        <v>218.12753361255298</v>
      </c>
      <c r="Y350" s="60">
        <f t="shared" si="101"/>
        <v>0.47599999999999992</v>
      </c>
      <c r="Z350" s="47">
        <v>104.38</v>
      </c>
      <c r="AA350" s="46">
        <v>2.3799999999999997E-3</v>
      </c>
      <c r="AB350" s="47">
        <f t="shared" si="95"/>
        <v>519.14352999787604</v>
      </c>
      <c r="AC350" s="47">
        <f t="shared" si="96"/>
        <v>519.14352999787604</v>
      </c>
      <c r="AD350" s="56">
        <f t="shared" ref="AD350:AE350" si="103">AB350/AB350*100</f>
        <v>100</v>
      </c>
      <c r="AE350" s="56">
        <f t="shared" si="103"/>
        <v>100</v>
      </c>
      <c r="AF350" s="65">
        <v>4.2220000000000004</v>
      </c>
      <c r="AG350" s="45">
        <f t="shared" si="102"/>
        <v>30.19</v>
      </c>
      <c r="AH350" s="45">
        <v>124.81</v>
      </c>
      <c r="AI350" s="43">
        <v>0.15095</v>
      </c>
      <c r="AJ350" s="47">
        <f t="shared" si="97"/>
        <v>620.75401397810799</v>
      </c>
      <c r="AK350" s="47">
        <f t="shared" si="98"/>
        <v>620.75401397810799</v>
      </c>
      <c r="AL350" s="56">
        <f t="shared" ref="AL350:AM350" si="104">AJ350/AJ350*100</f>
        <v>100</v>
      </c>
      <c r="AM350" s="56">
        <f t="shared" si="104"/>
        <v>100</v>
      </c>
      <c r="AN350" s="45">
        <f t="shared" si="99"/>
        <v>63.424369747899171</v>
      </c>
      <c r="AO350" s="137"/>
      <c r="AT350" s="41"/>
    </row>
    <row r="351" spans="1:46" s="40" customFormat="1" ht="30" x14ac:dyDescent="0.25">
      <c r="A351" s="30">
        <v>350</v>
      </c>
      <c r="B351" s="107" t="s">
        <v>398</v>
      </c>
      <c r="C351" s="31"/>
      <c r="D351" s="48" t="s">
        <v>318</v>
      </c>
      <c r="E351" s="48" t="s">
        <v>148</v>
      </c>
      <c r="F351" s="48" t="s">
        <v>139</v>
      </c>
      <c r="G351" s="48" t="s">
        <v>6</v>
      </c>
      <c r="H351" s="48" t="s">
        <v>1079</v>
      </c>
      <c r="I351" s="48" t="s">
        <v>395</v>
      </c>
      <c r="J351" s="48">
        <v>16</v>
      </c>
      <c r="K351" s="48">
        <v>200</v>
      </c>
      <c r="L351" s="103"/>
      <c r="M351" s="105" t="s">
        <v>140</v>
      </c>
      <c r="N351" s="105" t="s">
        <v>399</v>
      </c>
      <c r="O351" s="105" t="s">
        <v>150</v>
      </c>
      <c r="P351" s="81">
        <v>50</v>
      </c>
      <c r="Q351" s="95">
        <v>16</v>
      </c>
      <c r="R351" s="48">
        <v>3</v>
      </c>
      <c r="S351" s="115">
        <v>11.9</v>
      </c>
      <c r="T351" s="134">
        <v>200</v>
      </c>
      <c r="U351" s="93">
        <f t="shared" si="78"/>
        <v>0.47600000000000003</v>
      </c>
      <c r="V351" s="134">
        <v>200</v>
      </c>
      <c r="W351" s="135">
        <f t="shared" si="79"/>
        <v>177.13556018000691</v>
      </c>
      <c r="X351" s="145">
        <f t="shared" si="100"/>
        <v>177.79429244348705</v>
      </c>
      <c r="Y351" s="60">
        <f t="shared" si="101"/>
        <v>0.42799999999999999</v>
      </c>
      <c r="Z351" s="47">
        <v>76.5</v>
      </c>
      <c r="AA351" s="46">
        <v>2.14E-3</v>
      </c>
      <c r="AB351" s="47">
        <f t="shared" si="95"/>
        <v>380.47978582906228</v>
      </c>
      <c r="AC351" s="47">
        <f t="shared" si="96"/>
        <v>431.87262863684708</v>
      </c>
      <c r="AD351" s="56">
        <f>AB351/(AVERAGE(AB348:AB350))*100</f>
        <v>73.077535424295505</v>
      </c>
      <c r="AE351" s="56">
        <f>AC351/(AVERAGE(AC348:AC350))*100</f>
        <v>82.948394352208282</v>
      </c>
      <c r="AF351" s="65">
        <v>0</v>
      </c>
      <c r="AG351" s="45">
        <f t="shared" si="102"/>
        <v>16.809999999999999</v>
      </c>
      <c r="AH351" s="45">
        <v>98.33</v>
      </c>
      <c r="AI351" s="43">
        <v>8.405E-2</v>
      </c>
      <c r="AJ351" s="47">
        <f t="shared" si="97"/>
        <v>489.05329856956462</v>
      </c>
      <c r="AK351" s="47">
        <f t="shared" si="98"/>
        <v>555.11157612890429</v>
      </c>
      <c r="AL351" s="56">
        <f>AJ351/(AVERAGE(AJ348:AJ350))*100</f>
        <v>78.834282049226317</v>
      </c>
      <c r="AM351" s="56">
        <f>AK351/(AVERAGE(AK348:AK350))*100</f>
        <v>89.482726503094597</v>
      </c>
      <c r="AN351" s="45">
        <f t="shared" si="99"/>
        <v>39.27570093457944</v>
      </c>
      <c r="AO351" s="137" t="s">
        <v>421</v>
      </c>
      <c r="AT351" s="41"/>
    </row>
    <row r="352" spans="1:46" s="40" customFormat="1" ht="30" x14ac:dyDescent="0.25">
      <c r="A352" s="30">
        <v>351</v>
      </c>
      <c r="B352" s="107" t="s">
        <v>400</v>
      </c>
      <c r="C352" s="31"/>
      <c r="D352" s="48" t="s">
        <v>318</v>
      </c>
      <c r="E352" s="48" t="s">
        <v>148</v>
      </c>
      <c r="F352" s="48" t="s">
        <v>139</v>
      </c>
      <c r="G352" s="48" t="s">
        <v>6</v>
      </c>
      <c r="H352" s="48" t="s">
        <v>1079</v>
      </c>
      <c r="I352" s="48" t="s">
        <v>395</v>
      </c>
      <c r="J352" s="48">
        <v>16</v>
      </c>
      <c r="K352" s="48">
        <v>200</v>
      </c>
      <c r="L352" s="103"/>
      <c r="M352" s="105" t="s">
        <v>140</v>
      </c>
      <c r="N352" s="105" t="s">
        <v>399</v>
      </c>
      <c r="O352" s="105" t="s">
        <v>150</v>
      </c>
      <c r="P352" s="81">
        <v>50</v>
      </c>
      <c r="Q352" s="95">
        <v>16</v>
      </c>
      <c r="R352" s="48">
        <v>3</v>
      </c>
      <c r="S352" s="115">
        <v>12.9</v>
      </c>
      <c r="T352" s="134">
        <v>200</v>
      </c>
      <c r="U352" s="93">
        <f t="shared" si="78"/>
        <v>0.51600000000000001</v>
      </c>
      <c r="V352" s="134">
        <v>200</v>
      </c>
      <c r="W352" s="135">
        <f t="shared" si="79"/>
        <v>175.12494088170945</v>
      </c>
      <c r="X352" s="145">
        <f>(AB352*0.001)/AA352</f>
        <v>193.68214209489037</v>
      </c>
      <c r="Y352" s="60">
        <f t="shared" si="101"/>
        <v>0.38</v>
      </c>
      <c r="Z352" s="47">
        <v>73.989999999999995</v>
      </c>
      <c r="AA352" s="46">
        <v>1.9E-3</v>
      </c>
      <c r="AB352" s="47">
        <f t="shared" si="95"/>
        <v>367.99606998029174</v>
      </c>
      <c r="AC352" s="47">
        <f t="shared" si="96"/>
        <v>422.49835818632795</v>
      </c>
      <c r="AD352" s="56">
        <f>AB352/(AVERAGE(AB348:AB350))*100</f>
        <v>70.679828052857829</v>
      </c>
      <c r="AE352" s="56">
        <f>AC352/(AVERAGE(AC348:AC350))*100</f>
        <v>81.147908212236302</v>
      </c>
      <c r="AF352" s="65">
        <v>0</v>
      </c>
      <c r="AG352" s="45">
        <f t="shared" si="102"/>
        <v>18.666</v>
      </c>
      <c r="AH352" s="45">
        <v>95.45</v>
      </c>
      <c r="AI352" s="43">
        <v>9.3329999999999996E-2</v>
      </c>
      <c r="AJ352" s="47">
        <f t="shared" si="97"/>
        <v>474.72935369129408</v>
      </c>
      <c r="AK352" s="47">
        <f t="shared" si="98"/>
        <v>545.03944166623876</v>
      </c>
      <c r="AL352" s="56">
        <f>AJ352/(AVERAGE(AJ348:AJ350))*100</f>
        <v>76.525294636414671</v>
      </c>
      <c r="AM352" s="56">
        <f>AK352/(AVERAGE(AK348:AK350))*100</f>
        <v>87.859121281761929</v>
      </c>
      <c r="AN352" s="45">
        <f t="shared" si="99"/>
        <v>49.121052631578948</v>
      </c>
      <c r="AO352" s="137" t="s">
        <v>421</v>
      </c>
      <c r="AT352" s="41"/>
    </row>
    <row r="353" spans="1:46" s="40" customFormat="1" ht="30" x14ac:dyDescent="0.25">
      <c r="A353" s="30">
        <v>352</v>
      </c>
      <c r="B353" s="107" t="s">
        <v>401</v>
      </c>
      <c r="C353" s="31"/>
      <c r="D353" s="48" t="s">
        <v>318</v>
      </c>
      <c r="E353" s="48" t="s">
        <v>148</v>
      </c>
      <c r="F353" s="48" t="s">
        <v>139</v>
      </c>
      <c r="G353" s="48" t="s">
        <v>6</v>
      </c>
      <c r="H353" s="48" t="s">
        <v>1079</v>
      </c>
      <c r="I353" s="48" t="s">
        <v>395</v>
      </c>
      <c r="J353" s="48">
        <v>16</v>
      </c>
      <c r="K353" s="48">
        <v>200</v>
      </c>
      <c r="L353" s="103"/>
      <c r="M353" s="105" t="s">
        <v>140</v>
      </c>
      <c r="N353" s="105" t="s">
        <v>399</v>
      </c>
      <c r="O353" s="105" t="s">
        <v>150</v>
      </c>
      <c r="P353" s="81">
        <v>50</v>
      </c>
      <c r="Q353" s="95">
        <v>16</v>
      </c>
      <c r="R353" s="48">
        <v>3</v>
      </c>
      <c r="S353" s="115">
        <v>12.6</v>
      </c>
      <c r="T353" s="134">
        <v>200</v>
      </c>
      <c r="U353" s="93">
        <f t="shared" si="78"/>
        <v>0.504</v>
      </c>
      <c r="V353" s="134">
        <v>200</v>
      </c>
      <c r="W353" s="135">
        <f t="shared" si="79"/>
        <v>175.72812667119865</v>
      </c>
      <c r="X353" s="145">
        <f t="shared" si="100"/>
        <v>178.00346219930293</v>
      </c>
      <c r="Y353" s="60">
        <f t="shared" si="101"/>
        <v>0.42799999999999999</v>
      </c>
      <c r="Z353" s="47">
        <v>76.59</v>
      </c>
      <c r="AA353" s="46">
        <v>2.14E-3</v>
      </c>
      <c r="AB353" s="47">
        <f t="shared" si="95"/>
        <v>380.92740910650826</v>
      </c>
      <c r="AC353" s="47">
        <f t="shared" si="96"/>
        <v>435.84371751316735</v>
      </c>
      <c r="AD353" s="56">
        <f>AB353/(AVERAGE(AB348:AB350))*100</f>
        <v>73.163508995382927</v>
      </c>
      <c r="AE353" s="56">
        <f>AC353/(AVERAGE(AC348:AC350))*100</f>
        <v>83.711108690369457</v>
      </c>
      <c r="AF353" s="65">
        <v>0</v>
      </c>
      <c r="AG353" s="45">
        <f t="shared" si="102"/>
        <v>17.713999999999999</v>
      </c>
      <c r="AH353" s="45">
        <v>96.31</v>
      </c>
      <c r="AI353" s="43">
        <v>8.8569999999999996E-2</v>
      </c>
      <c r="AJ353" s="47">
        <f t="shared" si="97"/>
        <v>479.00664278688873</v>
      </c>
      <c r="AK353" s="47">
        <f t="shared" si="98"/>
        <v>548.0625203511313</v>
      </c>
      <c r="AL353" s="56">
        <f>AJ353/(AVERAGE(AJ348:AJ350))*100</f>
        <v>77.214783933295919</v>
      </c>
      <c r="AM353" s="56">
        <f>AK353/(AVERAGE(AK348:AK350))*100</f>
        <v>88.346434706288235</v>
      </c>
      <c r="AN353" s="45">
        <f t="shared" si="99"/>
        <v>41.387850467289717</v>
      </c>
      <c r="AO353" s="137" t="s">
        <v>421</v>
      </c>
      <c r="AT353" s="41"/>
    </row>
    <row r="354" spans="1:46" s="40" customFormat="1" ht="30" x14ac:dyDescent="0.25">
      <c r="A354" s="30">
        <v>353</v>
      </c>
      <c r="B354" s="107" t="s">
        <v>402</v>
      </c>
      <c r="C354" s="31"/>
      <c r="D354" s="48" t="s">
        <v>318</v>
      </c>
      <c r="E354" s="48" t="s">
        <v>148</v>
      </c>
      <c r="F354" s="48" t="s">
        <v>139</v>
      </c>
      <c r="G354" s="48" t="s">
        <v>6</v>
      </c>
      <c r="H354" s="48" t="s">
        <v>1079</v>
      </c>
      <c r="I354" s="48" t="s">
        <v>395</v>
      </c>
      <c r="J354" s="48">
        <v>16</v>
      </c>
      <c r="K354" s="48">
        <v>200</v>
      </c>
      <c r="L354" s="103"/>
      <c r="M354" s="105" t="s">
        <v>140</v>
      </c>
      <c r="N354" s="105" t="s">
        <v>399</v>
      </c>
      <c r="O354" s="105" t="s">
        <v>150</v>
      </c>
      <c r="P354" s="81">
        <v>50</v>
      </c>
      <c r="Q354" s="95">
        <v>31</v>
      </c>
      <c r="R354" s="48">
        <v>3</v>
      </c>
      <c r="S354" s="115">
        <v>21.2</v>
      </c>
      <c r="T354" s="134">
        <v>200</v>
      </c>
      <c r="U354" s="93">
        <f t="shared" si="78"/>
        <v>0.84799999999999998</v>
      </c>
      <c r="V354" s="134">
        <v>200</v>
      </c>
      <c r="W354" s="135">
        <f t="shared" si="79"/>
        <v>158.43680070584043</v>
      </c>
      <c r="X354" s="145">
        <f t="shared" si="100"/>
        <v>164.70442466023118</v>
      </c>
      <c r="Y354" s="60">
        <f t="shared" si="101"/>
        <v>0.38</v>
      </c>
      <c r="Z354" s="47">
        <v>62.92</v>
      </c>
      <c r="AA354" s="46">
        <v>1.9E-3</v>
      </c>
      <c r="AB354" s="47">
        <f t="shared" si="95"/>
        <v>312.93840685443922</v>
      </c>
      <c r="AC354" s="47">
        <f t="shared" si="96"/>
        <v>397.12995793710564</v>
      </c>
      <c r="AD354" s="56">
        <f>AB354/(AVERAGE(AB348:AB350))*100</f>
        <v>60.105078809106836</v>
      </c>
      <c r="AE354" s="56">
        <f>AC354/(AVERAGE(AC348:AC350))*100</f>
        <v>76.275480722216813</v>
      </c>
      <c r="AF354" s="65">
        <v>0</v>
      </c>
      <c r="AG354" s="45">
        <f t="shared" si="102"/>
        <v>15.523999999999999</v>
      </c>
      <c r="AH354" s="45">
        <v>83.26</v>
      </c>
      <c r="AI354" s="43">
        <v>7.7619999999999995E-2</v>
      </c>
      <c r="AJ354" s="47">
        <f t="shared" si="97"/>
        <v>414.10126755722519</v>
      </c>
      <c r="AK354" s="47">
        <f t="shared" si="98"/>
        <v>525.50922278835696</v>
      </c>
      <c r="AL354" s="56">
        <f>AJ354/(AVERAGE(AJ348:AJ350))*100</f>
        <v>66.752184718993021</v>
      </c>
      <c r="AM354" s="56">
        <f>AK354/(AVERAGE(AK348:AK350))*100</f>
        <v>84.71089431344295</v>
      </c>
      <c r="AN354" s="45">
        <f t="shared" si="99"/>
        <v>40.852631578947367</v>
      </c>
      <c r="AO354" s="137" t="s">
        <v>421</v>
      </c>
      <c r="AT354" s="41"/>
    </row>
    <row r="355" spans="1:46" s="40" customFormat="1" ht="30" x14ac:dyDescent="0.25">
      <c r="A355" s="30">
        <v>354</v>
      </c>
      <c r="B355" s="107" t="s">
        <v>403</v>
      </c>
      <c r="C355" s="31"/>
      <c r="D355" s="48" t="s">
        <v>318</v>
      </c>
      <c r="E355" s="48" t="s">
        <v>148</v>
      </c>
      <c r="F355" s="48" t="s">
        <v>139</v>
      </c>
      <c r="G355" s="48" t="s">
        <v>6</v>
      </c>
      <c r="H355" s="48" t="s">
        <v>1079</v>
      </c>
      <c r="I355" s="48" t="s">
        <v>395</v>
      </c>
      <c r="J355" s="48">
        <v>16</v>
      </c>
      <c r="K355" s="48">
        <v>200</v>
      </c>
      <c r="L355" s="103"/>
      <c r="M355" s="105" t="s">
        <v>140</v>
      </c>
      <c r="N355" s="105" t="s">
        <v>399</v>
      </c>
      <c r="O355" s="105" t="s">
        <v>150</v>
      </c>
      <c r="P355" s="81">
        <v>50</v>
      </c>
      <c r="Q355" s="95">
        <v>31</v>
      </c>
      <c r="R355" s="48">
        <v>3</v>
      </c>
      <c r="S355" s="115">
        <v>21.4</v>
      </c>
      <c r="T355" s="134">
        <v>200</v>
      </c>
      <c r="U355" s="93">
        <f t="shared" si="78"/>
        <v>0.85599999999999998</v>
      </c>
      <c r="V355" s="134">
        <v>200</v>
      </c>
      <c r="W355" s="135">
        <f t="shared" si="79"/>
        <v>158.03467684618096</v>
      </c>
      <c r="X355" s="145">
        <f t="shared" si="100"/>
        <v>169.10212703513878</v>
      </c>
      <c r="Y355" s="60">
        <f t="shared" si="101"/>
        <v>0.38</v>
      </c>
      <c r="Z355" s="47">
        <v>64.599999999999994</v>
      </c>
      <c r="AA355" s="46">
        <v>1.9E-3</v>
      </c>
      <c r="AB355" s="47">
        <f t="shared" si="95"/>
        <v>321.29404136676368</v>
      </c>
      <c r="AC355" s="47">
        <f t="shared" si="96"/>
        <v>408.77104499588251</v>
      </c>
      <c r="AD355" s="56">
        <f>AB355/(AVERAGE(AB348:AB350))*100</f>
        <v>61.709918802738414</v>
      </c>
      <c r="AE355" s="56">
        <f>AC355/(AVERAGE(AC348:AC350))*100</f>
        <v>78.511347077275346</v>
      </c>
      <c r="AF355" s="65">
        <v>0</v>
      </c>
      <c r="AG355" s="45">
        <f t="shared" si="102"/>
        <v>17.617999999999999</v>
      </c>
      <c r="AH355" s="45">
        <v>84.74</v>
      </c>
      <c r="AI355" s="43">
        <v>8.8089999999999988E-2</v>
      </c>
      <c r="AJ355" s="47">
        <f t="shared" si="97"/>
        <v>421.46218367522528</v>
      </c>
      <c r="AK355" s="47">
        <f t="shared" si="98"/>
        <v>536.21142961224587</v>
      </c>
      <c r="AL355" s="56">
        <f>AJ355/(AVERAGE(AJ348:AJ350))*100</f>
        <v>67.938747695021235</v>
      </c>
      <c r="AM355" s="56">
        <f>AK355/(AVERAGE(AK348:AK350))*100</f>
        <v>86.436065769747117</v>
      </c>
      <c r="AN355" s="45">
        <f t="shared" si="99"/>
        <v>46.363157894736837</v>
      </c>
      <c r="AO355" s="137" t="s">
        <v>421</v>
      </c>
      <c r="AT355" s="41"/>
    </row>
    <row r="356" spans="1:46" s="40" customFormat="1" ht="30" x14ac:dyDescent="0.25">
      <c r="A356" s="30">
        <v>355</v>
      </c>
      <c r="B356" s="107" t="s">
        <v>404</v>
      </c>
      <c r="C356" s="31"/>
      <c r="D356" s="48" t="s">
        <v>318</v>
      </c>
      <c r="E356" s="48" t="s">
        <v>148</v>
      </c>
      <c r="F356" s="48" t="s">
        <v>139</v>
      </c>
      <c r="G356" s="48" t="s">
        <v>6</v>
      </c>
      <c r="H356" s="48" t="s">
        <v>1079</v>
      </c>
      <c r="I356" s="48" t="s">
        <v>395</v>
      </c>
      <c r="J356" s="48">
        <v>16</v>
      </c>
      <c r="K356" s="48">
        <v>200</v>
      </c>
      <c r="L356" s="103"/>
      <c r="M356" s="105" t="s">
        <v>140</v>
      </c>
      <c r="N356" s="105" t="s">
        <v>399</v>
      </c>
      <c r="O356" s="105" t="s">
        <v>150</v>
      </c>
      <c r="P356" s="81">
        <v>50</v>
      </c>
      <c r="Q356" s="95">
        <v>31</v>
      </c>
      <c r="R356" s="48">
        <v>3</v>
      </c>
      <c r="S356" s="115">
        <v>22.1</v>
      </c>
      <c r="T356" s="134">
        <v>200</v>
      </c>
      <c r="U356" s="93">
        <f t="shared" si="78"/>
        <v>0.88400000000000001</v>
      </c>
      <c r="V356" s="134">
        <v>200</v>
      </c>
      <c r="W356" s="135">
        <f t="shared" si="79"/>
        <v>156.6272433373727</v>
      </c>
      <c r="X356" s="145">
        <f t="shared" si="100"/>
        <v>154.67871031743579</v>
      </c>
      <c r="Y356" s="60">
        <f t="shared" si="101"/>
        <v>0.38</v>
      </c>
      <c r="Z356" s="47">
        <v>59.09</v>
      </c>
      <c r="AA356" s="46">
        <v>1.9E-3</v>
      </c>
      <c r="AB356" s="47">
        <f t="shared" si="95"/>
        <v>293.88954960312799</v>
      </c>
      <c r="AC356" s="47">
        <f t="shared" si="96"/>
        <v>377.26514711569712</v>
      </c>
      <c r="AD356" s="56">
        <f>AB356/(AVERAGE(AB348:AB350))*100</f>
        <v>56.446425728387204</v>
      </c>
      <c r="AE356" s="56">
        <f>AC356/(AVERAGE(AC348:AC350))*100</f>
        <v>72.46011004927756</v>
      </c>
      <c r="AF356" s="65">
        <v>0</v>
      </c>
      <c r="AG356" s="45">
        <f t="shared" si="102"/>
        <v>12.048</v>
      </c>
      <c r="AH356" s="45">
        <v>78.03</v>
      </c>
      <c r="AI356" s="43">
        <v>6.0240000000000002E-2</v>
      </c>
      <c r="AJ356" s="47">
        <f t="shared" si="97"/>
        <v>388.0893815456435</v>
      </c>
      <c r="AK356" s="47">
        <f t="shared" si="98"/>
        <v>498.1891932549982</v>
      </c>
      <c r="AL356" s="56">
        <f>AJ356/(AVERAGE(AJ348:AJ350))*100</f>
        <v>62.559127715866268</v>
      </c>
      <c r="AM356" s="56">
        <f>AK356/(AVERAGE(AK348:AK350))*100</f>
        <v>80.306967542832197</v>
      </c>
      <c r="AN356" s="45">
        <f t="shared" si="99"/>
        <v>31.705263157894738</v>
      </c>
      <c r="AO356" s="137" t="s">
        <v>421</v>
      </c>
      <c r="AT356" s="41"/>
    </row>
    <row r="357" spans="1:46" s="40" customFormat="1" ht="30" x14ac:dyDescent="0.25">
      <c r="A357" s="30">
        <v>356</v>
      </c>
      <c r="B357" s="107" t="s">
        <v>405</v>
      </c>
      <c r="C357" s="31"/>
      <c r="D357" s="48" t="s">
        <v>135</v>
      </c>
      <c r="E357" s="48" t="s">
        <v>205</v>
      </c>
      <c r="F357" s="48" t="s">
        <v>139</v>
      </c>
      <c r="G357" s="48" t="s">
        <v>6</v>
      </c>
      <c r="H357" s="48" t="s">
        <v>1079</v>
      </c>
      <c r="I357" s="48" t="s">
        <v>395</v>
      </c>
      <c r="J357" s="48">
        <v>16</v>
      </c>
      <c r="K357" s="48">
        <v>200</v>
      </c>
      <c r="L357" s="103"/>
      <c r="M357" s="105" t="s">
        <v>140</v>
      </c>
      <c r="N357" s="105" t="s">
        <v>399</v>
      </c>
      <c r="O357" s="105" t="s">
        <v>150</v>
      </c>
      <c r="P357" s="81">
        <v>50</v>
      </c>
      <c r="Q357" s="95">
        <v>47</v>
      </c>
      <c r="R357" s="48">
        <v>3</v>
      </c>
      <c r="S357" s="115">
        <v>19.649999999999999</v>
      </c>
      <c r="T357" s="134">
        <v>600</v>
      </c>
      <c r="U357" s="93">
        <f t="shared" si="78"/>
        <v>0.78599999999999992</v>
      </c>
      <c r="V357" s="134">
        <v>200</v>
      </c>
      <c r="W357" s="135">
        <f t="shared" si="79"/>
        <v>161.55326061820151</v>
      </c>
      <c r="X357" s="145">
        <f t="shared" si="100"/>
        <v>78.577625737219591</v>
      </c>
      <c r="Y357" s="60">
        <f t="shared" si="101"/>
        <v>0.62080000000000002</v>
      </c>
      <c r="Z357" s="47">
        <v>49.04</v>
      </c>
      <c r="AA357" s="46">
        <v>3.104E-3</v>
      </c>
      <c r="AB357" s="47">
        <f t="shared" si="95"/>
        <v>243.90495028832959</v>
      </c>
      <c r="AC357" s="47">
        <f t="shared" si="96"/>
        <v>303.55314286039777</v>
      </c>
      <c r="AD357" s="56">
        <f>AB357/(AVERAGE(AB348:AB350))*100</f>
        <v>46.846043623626812</v>
      </c>
      <c r="AE357" s="56">
        <f>AC357/(AVERAGE(AC348:AC350))*100</f>
        <v>58.302481174395538</v>
      </c>
      <c r="AF357" s="65">
        <v>0</v>
      </c>
      <c r="AG357" s="45">
        <f t="shared" si="102"/>
        <v>7.7679999999999998</v>
      </c>
      <c r="AH357" s="45">
        <v>77.62</v>
      </c>
      <c r="AI357" s="43">
        <v>3.884E-2</v>
      </c>
      <c r="AJ357" s="47">
        <f t="shared" si="97"/>
        <v>386.05020883727866</v>
      </c>
      <c r="AK357" s="47">
        <f t="shared" si="98"/>
        <v>480.46074528597222</v>
      </c>
      <c r="AL357" s="56">
        <f>AJ357/(AVERAGE(AJ348:AJ350))*100</f>
        <v>62.230417702236842</v>
      </c>
      <c r="AM357" s="56">
        <f>AK357/(AVERAGE(AK348:AK350))*100</f>
        <v>77.44918195673533</v>
      </c>
      <c r="AN357" s="45">
        <f t="shared" si="99"/>
        <v>12.512886597938143</v>
      </c>
      <c r="AO357" s="137" t="s">
        <v>422</v>
      </c>
      <c r="AT357" s="41"/>
    </row>
    <row r="358" spans="1:46" s="40" customFormat="1" ht="30" x14ac:dyDescent="0.25">
      <c r="A358" s="30">
        <v>357</v>
      </c>
      <c r="B358" s="107" t="s">
        <v>406</v>
      </c>
      <c r="C358" s="31"/>
      <c r="D358" s="48" t="s">
        <v>135</v>
      </c>
      <c r="E358" s="48" t="s">
        <v>205</v>
      </c>
      <c r="F358" s="48" t="s">
        <v>139</v>
      </c>
      <c r="G358" s="48" t="s">
        <v>6</v>
      </c>
      <c r="H358" s="48" t="s">
        <v>1079</v>
      </c>
      <c r="I358" s="48" t="s">
        <v>395</v>
      </c>
      <c r="J358" s="48">
        <v>16</v>
      </c>
      <c r="K358" s="48">
        <v>200</v>
      </c>
      <c r="L358" s="103"/>
      <c r="M358" s="105" t="s">
        <v>140</v>
      </c>
      <c r="N358" s="105" t="s">
        <v>399</v>
      </c>
      <c r="O358" s="105" t="s">
        <v>150</v>
      </c>
      <c r="P358" s="81">
        <v>50</v>
      </c>
      <c r="Q358" s="95">
        <v>47</v>
      </c>
      <c r="R358" s="48">
        <v>3</v>
      </c>
      <c r="S358" s="115">
        <v>20.85</v>
      </c>
      <c r="T358" s="134">
        <v>600</v>
      </c>
      <c r="U358" s="93">
        <f t="shared" si="78"/>
        <v>0.83400000000000007</v>
      </c>
      <c r="V358" s="134">
        <v>200</v>
      </c>
      <c r="W358" s="135">
        <f t="shared" si="79"/>
        <v>159.14051746024458</v>
      </c>
      <c r="X358" s="145">
        <f t="shared" si="100"/>
        <v>65.413869334224898</v>
      </c>
      <c r="Y358" s="60">
        <f t="shared" si="101"/>
        <v>0.67</v>
      </c>
      <c r="Z358" s="47">
        <v>44.06</v>
      </c>
      <c r="AA358" s="46">
        <v>3.3500000000000001E-3</v>
      </c>
      <c r="AB358" s="47">
        <f t="shared" si="95"/>
        <v>219.13646226965341</v>
      </c>
      <c r="AC358" s="47">
        <f t="shared" si="96"/>
        <v>276.86223912779963</v>
      </c>
      <c r="AD358" s="56">
        <f>AB358/(AVERAGE(AB348:AB350))*100</f>
        <v>42.088839356790331</v>
      </c>
      <c r="AE358" s="56">
        <f>AC358/(AVERAGE(AC348:AC350))*100</f>
        <v>53.176044670613173</v>
      </c>
      <c r="AF358" s="65">
        <v>0</v>
      </c>
      <c r="AG358" s="45">
        <f t="shared" si="102"/>
        <v>15.201999999999998</v>
      </c>
      <c r="AH358" s="45">
        <v>67.08</v>
      </c>
      <c r="AI358" s="43">
        <v>7.6009999999999994E-2</v>
      </c>
      <c r="AJ358" s="47">
        <f t="shared" si="97"/>
        <v>333.6285494563856</v>
      </c>
      <c r="AK358" s="47">
        <f t="shared" si="98"/>
        <v>421.514276003014</v>
      </c>
      <c r="AL358" s="56">
        <f>AJ358/(AVERAGE(AJ348:AJ350))*100</f>
        <v>53.780165156738555</v>
      </c>
      <c r="AM358" s="56">
        <f>AK358/(AVERAGE(AK348:AK350))*100</f>
        <v>67.947144860061343</v>
      </c>
      <c r="AN358" s="45">
        <f t="shared" si="99"/>
        <v>22.689552238805966</v>
      </c>
      <c r="AO358" s="137" t="s">
        <v>422</v>
      </c>
      <c r="AT358" s="41"/>
    </row>
    <row r="359" spans="1:46" s="40" customFormat="1" ht="30" x14ac:dyDescent="0.25">
      <c r="A359" s="30">
        <v>358</v>
      </c>
      <c r="B359" s="107" t="s">
        <v>407</v>
      </c>
      <c r="C359" s="31"/>
      <c r="D359" s="48" t="s">
        <v>135</v>
      </c>
      <c r="E359" s="48" t="s">
        <v>205</v>
      </c>
      <c r="F359" s="48" t="s">
        <v>139</v>
      </c>
      <c r="G359" s="48" t="s">
        <v>6</v>
      </c>
      <c r="H359" s="48" t="s">
        <v>1079</v>
      </c>
      <c r="I359" s="48" t="s">
        <v>395</v>
      </c>
      <c r="J359" s="48">
        <v>16</v>
      </c>
      <c r="K359" s="48">
        <v>200</v>
      </c>
      <c r="L359" s="103"/>
      <c r="M359" s="105" t="s">
        <v>140</v>
      </c>
      <c r="N359" s="105" t="s">
        <v>399</v>
      </c>
      <c r="O359" s="105" t="s">
        <v>150</v>
      </c>
      <c r="P359" s="81">
        <v>50</v>
      </c>
      <c r="Q359" s="95">
        <v>47</v>
      </c>
      <c r="R359" s="48">
        <v>3</v>
      </c>
      <c r="S359" s="115">
        <v>19.2</v>
      </c>
      <c r="T359" s="134">
        <v>600</v>
      </c>
      <c r="U359" s="93">
        <f t="shared" si="78"/>
        <v>0.76800000000000002</v>
      </c>
      <c r="V359" s="134">
        <v>200</v>
      </c>
      <c r="W359" s="135">
        <f t="shared" si="79"/>
        <v>162.4580393024354</v>
      </c>
      <c r="X359" s="145">
        <f t="shared" si="100"/>
        <v>87.777459429181263</v>
      </c>
      <c r="Y359" s="60">
        <f t="shared" si="101"/>
        <v>0.5716</v>
      </c>
      <c r="Z359" s="47">
        <v>50.44</v>
      </c>
      <c r="AA359" s="46">
        <v>2.8579999999999999E-3</v>
      </c>
      <c r="AB359" s="47">
        <f t="shared" si="95"/>
        <v>250.86797904860001</v>
      </c>
      <c r="AC359" s="47">
        <f t="shared" si="96"/>
        <v>310.48017208985146</v>
      </c>
      <c r="AD359" s="56">
        <f>AB359/(AVERAGE(AB348:AB350))*100</f>
        <v>48.183410284986472</v>
      </c>
      <c r="AE359" s="56">
        <f>AC359/(AVERAGE(AC348:AC350))*100</f>
        <v>59.632933521022856</v>
      </c>
      <c r="AF359" s="65">
        <v>0</v>
      </c>
      <c r="AG359" s="45">
        <f t="shared" si="102"/>
        <v>7.1800000000000006</v>
      </c>
      <c r="AH359" s="45">
        <v>76.67</v>
      </c>
      <c r="AI359" s="43">
        <v>3.5900000000000001E-2</v>
      </c>
      <c r="AJ359" s="47">
        <f t="shared" si="97"/>
        <v>381.32529646423797</v>
      </c>
      <c r="AK359" s="47">
        <f t="shared" si="98"/>
        <v>471.93724809930438</v>
      </c>
      <c r="AL359" s="56">
        <f>AJ359/(AVERAGE(AJ348:AJ350))*100</f>
        <v>61.468772548705196</v>
      </c>
      <c r="AM359" s="56">
        <f>AK359/(AVERAGE(AK348:AK350))*100</f>
        <v>76.075213550377725</v>
      </c>
      <c r="AN359" s="45">
        <f t="shared" si="99"/>
        <v>12.561231630510848</v>
      </c>
      <c r="AO359" s="137" t="s">
        <v>422</v>
      </c>
      <c r="AT359" s="41"/>
    </row>
    <row r="360" spans="1:46" s="40" customFormat="1" ht="30" x14ac:dyDescent="0.25">
      <c r="A360" s="30">
        <v>359</v>
      </c>
      <c r="B360" s="107" t="s">
        <v>408</v>
      </c>
      <c r="C360" s="31"/>
      <c r="D360" s="48" t="s">
        <v>135</v>
      </c>
      <c r="E360" s="48" t="s">
        <v>205</v>
      </c>
      <c r="F360" s="48" t="s">
        <v>139</v>
      </c>
      <c r="G360" s="48" t="s">
        <v>6</v>
      </c>
      <c r="H360" s="48" t="s">
        <v>1079</v>
      </c>
      <c r="I360" s="48" t="s">
        <v>395</v>
      </c>
      <c r="J360" s="48">
        <v>16</v>
      </c>
      <c r="K360" s="48">
        <v>200</v>
      </c>
      <c r="L360" s="103"/>
      <c r="M360" s="105" t="s">
        <v>140</v>
      </c>
      <c r="N360" s="105" t="s">
        <v>399</v>
      </c>
      <c r="O360" s="105" t="s">
        <v>150</v>
      </c>
      <c r="P360" s="81">
        <v>50</v>
      </c>
      <c r="Q360" s="95">
        <v>47</v>
      </c>
      <c r="R360" s="48">
        <v>3</v>
      </c>
      <c r="S360" s="115">
        <v>20.89</v>
      </c>
      <c r="T360" s="134">
        <v>600</v>
      </c>
      <c r="U360" s="93">
        <f t="shared" si="78"/>
        <v>0.83560000000000001</v>
      </c>
      <c r="V360" s="134">
        <v>200</v>
      </c>
      <c r="W360" s="135">
        <f t="shared" si="79"/>
        <v>159.06009268831266</v>
      </c>
      <c r="X360" s="145">
        <f t="shared" si="100"/>
        <v>114.41181840510524</v>
      </c>
      <c r="Y360" s="60">
        <f t="shared" si="101"/>
        <v>0.51800000000000002</v>
      </c>
      <c r="Z360" s="47">
        <v>59.58</v>
      </c>
      <c r="AA360" s="46">
        <v>2.5900000000000003E-3</v>
      </c>
      <c r="AB360" s="47">
        <f t="shared" si="95"/>
        <v>296.32660966922259</v>
      </c>
      <c r="AC360" s="47">
        <f t="shared" si="96"/>
        <v>374.57541356241006</v>
      </c>
      <c r="AD360" s="56">
        <f>AB360/(AVERAGE(AB348:AB350))*100</f>
        <v>56.914504059863077</v>
      </c>
      <c r="AE360" s="56">
        <f>AC360/(AVERAGE(AC348:AC350))*100</f>
        <v>71.943501529342797</v>
      </c>
      <c r="AF360" s="65">
        <v>0</v>
      </c>
      <c r="AG360" s="45">
        <f t="shared" si="102"/>
        <v>5.2519999999999998</v>
      </c>
      <c r="AH360" s="45">
        <v>81.650000000000006</v>
      </c>
      <c r="AI360" s="43">
        <v>2.6259999999999999E-2</v>
      </c>
      <c r="AJ360" s="47">
        <f t="shared" si="97"/>
        <v>406.0937844829142</v>
      </c>
      <c r="AK360" s="47">
        <f t="shared" si="98"/>
        <v>513.32800465543448</v>
      </c>
      <c r="AL360" s="56">
        <f>AJ360/(AVERAGE(AJ348:AJ350))*100</f>
        <v>65.461396616692056</v>
      </c>
      <c r="AM360" s="56">
        <f>AK360/(AVERAGE(AK348:AK350))*100</f>
        <v>82.747309590054428</v>
      </c>
      <c r="AN360" s="45">
        <f t="shared" si="99"/>
        <v>10.138996138996138</v>
      </c>
      <c r="AO360" s="137" t="s">
        <v>422</v>
      </c>
      <c r="AT360" s="41"/>
    </row>
    <row r="361" spans="1:46" s="40" customFormat="1" ht="30" x14ac:dyDescent="0.25">
      <c r="A361" s="30">
        <v>360</v>
      </c>
      <c r="B361" s="107" t="s">
        <v>409</v>
      </c>
      <c r="C361" s="31"/>
      <c r="D361" s="48" t="s">
        <v>135</v>
      </c>
      <c r="E361" s="48" t="s">
        <v>205</v>
      </c>
      <c r="F361" s="48" t="s">
        <v>139</v>
      </c>
      <c r="G361" s="48" t="s">
        <v>6</v>
      </c>
      <c r="H361" s="48" t="s">
        <v>1079</v>
      </c>
      <c r="I361" s="48" t="s">
        <v>395</v>
      </c>
      <c r="J361" s="48">
        <v>16</v>
      </c>
      <c r="K361" s="48">
        <v>200</v>
      </c>
      <c r="L361" s="103"/>
      <c r="M361" s="105" t="s">
        <v>140</v>
      </c>
      <c r="N361" s="105" t="s">
        <v>399</v>
      </c>
      <c r="O361" s="105" t="s">
        <v>150</v>
      </c>
      <c r="P361" s="81">
        <v>50</v>
      </c>
      <c r="Q361" s="95">
        <v>47</v>
      </c>
      <c r="R361" s="48">
        <v>3</v>
      </c>
      <c r="S361" s="115">
        <v>23.38</v>
      </c>
      <c r="T361" s="134">
        <v>600</v>
      </c>
      <c r="U361" s="93">
        <f t="shared" si="78"/>
        <v>0.93519999999999992</v>
      </c>
      <c r="V361" s="134">
        <v>200</v>
      </c>
      <c r="W361" s="135">
        <f t="shared" si="79"/>
        <v>154.05365063555197</v>
      </c>
      <c r="X361" s="145">
        <f t="shared" si="100"/>
        <v>77.401525058363177</v>
      </c>
      <c r="Y361" s="60">
        <f t="shared" si="101"/>
        <v>0.41599999999999998</v>
      </c>
      <c r="Z361" s="47">
        <v>32.369999999999997</v>
      </c>
      <c r="AA361" s="46">
        <v>2.0799999999999998E-3</v>
      </c>
      <c r="AB361" s="47">
        <f t="shared" si="95"/>
        <v>160.99517212139537</v>
      </c>
      <c r="AC361" s="47">
        <f t="shared" si="96"/>
        <v>210.12160287313409</v>
      </c>
      <c r="AD361" s="56">
        <f>AB361/(AVERAGE(AB348:AB350))*100</f>
        <v>30.921827734437198</v>
      </c>
      <c r="AE361" s="56">
        <f>AC361/(AVERAGE(AC348:AC350))*100</f>
        <v>40.357384148312697</v>
      </c>
      <c r="AF361" s="65">
        <v>0</v>
      </c>
      <c r="AG361" s="45">
        <f t="shared" si="102"/>
        <v>3.3279999999999998</v>
      </c>
      <c r="AH361" s="45">
        <v>59.71</v>
      </c>
      <c r="AI361" s="43">
        <v>1.6639999999999999E-2</v>
      </c>
      <c r="AJ361" s="47">
        <f t="shared" si="97"/>
        <v>296.97317662553343</v>
      </c>
      <c r="AK361" s="47">
        <f t="shared" si="98"/>
        <v>387.59224305081369</v>
      </c>
      <c r="AL361" s="56">
        <f>AJ361/(AVERAGE(AJ348:AJ350))*100</f>
        <v>47.871402228814233</v>
      </c>
      <c r="AM361" s="56">
        <f>AK361/(AVERAGE(AK348:AK350))*100</f>
        <v>62.478990118525502</v>
      </c>
      <c r="AN361" s="45">
        <f t="shared" si="99"/>
        <v>8</v>
      </c>
      <c r="AO361" s="137" t="s">
        <v>422</v>
      </c>
      <c r="AT361" s="41"/>
    </row>
    <row r="362" spans="1:46" s="40" customFormat="1" ht="30" x14ac:dyDescent="0.25">
      <c r="A362" s="30">
        <v>361</v>
      </c>
      <c r="B362" s="107" t="s">
        <v>410</v>
      </c>
      <c r="C362" s="107"/>
      <c r="D362" s="48" t="s">
        <v>135</v>
      </c>
      <c r="E362" s="48" t="s">
        <v>205</v>
      </c>
      <c r="F362" s="48" t="s">
        <v>139</v>
      </c>
      <c r="G362" s="48" t="s">
        <v>6</v>
      </c>
      <c r="H362" s="48" t="s">
        <v>1079</v>
      </c>
      <c r="I362" s="48" t="s">
        <v>395</v>
      </c>
      <c r="J362" s="48">
        <v>16</v>
      </c>
      <c r="K362" s="48">
        <v>200</v>
      </c>
      <c r="L362" s="103"/>
      <c r="M362" s="105" t="s">
        <v>140</v>
      </c>
      <c r="N362" s="105" t="s">
        <v>399</v>
      </c>
      <c r="O362" s="105" t="s">
        <v>150</v>
      </c>
      <c r="P362" s="81">
        <v>50</v>
      </c>
      <c r="Q362" s="95">
        <v>47</v>
      </c>
      <c r="R362" s="48">
        <v>3</v>
      </c>
      <c r="S362" s="115">
        <v>17.3</v>
      </c>
      <c r="T362" s="134">
        <v>600</v>
      </c>
      <c r="U362" s="93">
        <f t="shared" si="78"/>
        <v>0.69200000000000006</v>
      </c>
      <c r="V362" s="134">
        <v>200</v>
      </c>
      <c r="W362" s="135">
        <f t="shared" si="79"/>
        <v>166.27821596920057</v>
      </c>
      <c r="X362" s="145">
        <f t="shared" si="100"/>
        <v>90.904426165189392</v>
      </c>
      <c r="Y362" s="60">
        <f t="shared" si="101"/>
        <v>0.62</v>
      </c>
      <c r="Z362" s="47">
        <v>56.66</v>
      </c>
      <c r="AA362" s="46">
        <v>3.0999999999999999E-3</v>
      </c>
      <c r="AB362" s="47">
        <f t="shared" si="95"/>
        <v>281.80372111208715</v>
      </c>
      <c r="AC362" s="47">
        <f t="shared" si="96"/>
        <v>340.75419723347903</v>
      </c>
      <c r="AD362" s="56">
        <f>AB362/(AVERAGE(AB348:AB350))*100</f>
        <v>54.125139309027226</v>
      </c>
      <c r="AE362" s="56">
        <f>AC362/(AVERAGE(AC348:AC350))*100</f>
        <v>65.447568692898699</v>
      </c>
      <c r="AF362" s="65">
        <v>0</v>
      </c>
      <c r="AG362" s="45">
        <f t="shared" si="102"/>
        <v>10.624000000000001</v>
      </c>
      <c r="AH362" s="45">
        <v>79.72</v>
      </c>
      <c r="AI362" s="43">
        <v>5.3120000000000001E-2</v>
      </c>
      <c r="AJ362" s="47">
        <f t="shared" si="97"/>
        <v>396.49475197768425</v>
      </c>
      <c r="AK362" s="47">
        <f t="shared" si="98"/>
        <v>479.43742681703048</v>
      </c>
      <c r="AL362" s="56">
        <f>AJ362/(AVERAGE(AJ348:AJ350))*100</f>
        <v>63.914054357412006</v>
      </c>
      <c r="AM362" s="56">
        <f>AK362/(AVERAGE(AK348:AK350))*100</f>
        <v>77.284225341489716</v>
      </c>
      <c r="AN362" s="45">
        <f t="shared" si="99"/>
        <v>17.135483870967743</v>
      </c>
      <c r="AO362" s="137" t="s">
        <v>422</v>
      </c>
      <c r="AT362" s="41"/>
    </row>
    <row r="363" spans="1:46" s="40" customFormat="1" ht="30" x14ac:dyDescent="0.25">
      <c r="A363" s="30">
        <v>362</v>
      </c>
      <c r="B363" s="107" t="s">
        <v>411</v>
      </c>
      <c r="C363" s="31"/>
      <c r="D363" s="48" t="s">
        <v>135</v>
      </c>
      <c r="E363" s="48" t="s">
        <v>205</v>
      </c>
      <c r="F363" s="48" t="s">
        <v>139</v>
      </c>
      <c r="G363" s="48" t="s">
        <v>6</v>
      </c>
      <c r="H363" s="48" t="s">
        <v>1079</v>
      </c>
      <c r="I363" s="48" t="s">
        <v>395</v>
      </c>
      <c r="J363" s="48">
        <v>16</v>
      </c>
      <c r="K363" s="48">
        <v>200</v>
      </c>
      <c r="L363" s="103"/>
      <c r="M363" s="105" t="s">
        <v>140</v>
      </c>
      <c r="N363" s="105" t="s">
        <v>399</v>
      </c>
      <c r="O363" s="105" t="s">
        <v>150</v>
      </c>
      <c r="P363" s="81">
        <v>50</v>
      </c>
      <c r="Q363" s="95">
        <v>47</v>
      </c>
      <c r="R363" s="48">
        <v>3</v>
      </c>
      <c r="S363" s="115">
        <v>23.36</v>
      </c>
      <c r="T363" s="134">
        <v>600</v>
      </c>
      <c r="U363" s="93">
        <f t="shared" si="78"/>
        <v>0.93440000000000001</v>
      </c>
      <c r="V363" s="134">
        <v>200</v>
      </c>
      <c r="W363" s="135">
        <f t="shared" si="79"/>
        <v>154.0938630215179</v>
      </c>
      <c r="X363" s="145">
        <f t="shared" si="100"/>
        <v>83.15736466837869</v>
      </c>
      <c r="Y363" s="60">
        <f t="shared" si="101"/>
        <v>0.36399999999999999</v>
      </c>
      <c r="Z363" s="47">
        <v>30.43</v>
      </c>
      <c r="AA363" s="46">
        <v>1.82E-3</v>
      </c>
      <c r="AB363" s="47">
        <f t="shared" si="95"/>
        <v>151.34640369644922</v>
      </c>
      <c r="AC363" s="47">
        <f t="shared" si="96"/>
        <v>197.47704031373857</v>
      </c>
      <c r="AD363" s="56">
        <f>AB363/(AVERAGE(AB348:AB350))*100</f>
        <v>29.068619646553103</v>
      </c>
      <c r="AE363" s="56">
        <f>AC363/(AVERAGE(AC348:AC350))*100</f>
        <v>37.928783463665319</v>
      </c>
      <c r="AF363" s="65">
        <v>0</v>
      </c>
      <c r="AG363" s="45">
        <f t="shared" si="102"/>
        <v>4.4580000000000002</v>
      </c>
      <c r="AH363" s="45">
        <v>57.98</v>
      </c>
      <c r="AI363" s="43">
        <v>2.2290000000000001E-2</v>
      </c>
      <c r="AJ363" s="47">
        <f t="shared" si="97"/>
        <v>288.36886251462784</v>
      </c>
      <c r="AK363" s="47">
        <f t="shared" si="98"/>
        <v>376.26417342722846</v>
      </c>
      <c r="AL363" s="56">
        <f>AJ363/(AVERAGE(AJ348:AJ350))*100</f>
        <v>46.484406317646112</v>
      </c>
      <c r="AM363" s="56">
        <f>AK363/(AVERAGE(AK348:AK350))*100</f>
        <v>60.652930999016341</v>
      </c>
      <c r="AN363" s="45">
        <f t="shared" si="99"/>
        <v>12.247252747252748</v>
      </c>
      <c r="AO363" s="137" t="s">
        <v>422</v>
      </c>
      <c r="AT363" s="41"/>
    </row>
    <row r="364" spans="1:46" s="40" customFormat="1" ht="30" x14ac:dyDescent="0.25">
      <c r="A364" s="30">
        <v>363</v>
      </c>
      <c r="B364" s="107" t="s">
        <v>412</v>
      </c>
      <c r="C364" s="31"/>
      <c r="D364" s="48" t="s">
        <v>135</v>
      </c>
      <c r="E364" s="48" t="s">
        <v>205</v>
      </c>
      <c r="F364" s="48" t="s">
        <v>139</v>
      </c>
      <c r="G364" s="48" t="s">
        <v>6</v>
      </c>
      <c r="H364" s="48" t="s">
        <v>1079</v>
      </c>
      <c r="I364" s="48" t="s">
        <v>395</v>
      </c>
      <c r="J364" s="48">
        <v>16</v>
      </c>
      <c r="K364" s="48">
        <v>200</v>
      </c>
      <c r="L364" s="103"/>
      <c r="M364" s="105" t="s">
        <v>140</v>
      </c>
      <c r="N364" s="105" t="s">
        <v>399</v>
      </c>
      <c r="O364" s="105" t="s">
        <v>150</v>
      </c>
      <c r="P364" s="81">
        <v>50</v>
      </c>
      <c r="Q364" s="95">
        <v>47</v>
      </c>
      <c r="R364" s="48">
        <v>3</v>
      </c>
      <c r="S364" s="115">
        <v>17.670000000000002</v>
      </c>
      <c r="T364" s="134">
        <v>600</v>
      </c>
      <c r="U364" s="93">
        <f t="shared" si="78"/>
        <v>0.70680000000000009</v>
      </c>
      <c r="V364" s="134">
        <v>200</v>
      </c>
      <c r="W364" s="135">
        <f t="shared" si="79"/>
        <v>165.53428682883052</v>
      </c>
      <c r="X364" s="145">
        <f t="shared" si="100"/>
        <v>96.570577448988587</v>
      </c>
      <c r="Y364" s="60">
        <f t="shared" si="101"/>
        <v>0.624</v>
      </c>
      <c r="Z364" s="47">
        <v>60.58</v>
      </c>
      <c r="AA364" s="46">
        <v>3.1199999999999999E-3</v>
      </c>
      <c r="AB364" s="47">
        <f t="shared" si="95"/>
        <v>301.30020164084436</v>
      </c>
      <c r="AC364" s="47">
        <f t="shared" si="96"/>
        <v>365.96647836857085</v>
      </c>
      <c r="AD364" s="56">
        <f>AB364/(AVERAGE(AB348:AB350))*100</f>
        <v>57.869765960834272</v>
      </c>
      <c r="AE364" s="56">
        <f>AC364/(AVERAGE(AC348:AC350))*100</f>
        <v>70.290010884045032</v>
      </c>
      <c r="AF364" s="65">
        <v>0</v>
      </c>
      <c r="AG364" s="45">
        <f t="shared" si="102"/>
        <v>13.975999999999999</v>
      </c>
      <c r="AH364" s="45">
        <v>88.53</v>
      </c>
      <c r="AI364" s="43">
        <v>6.9879999999999998E-2</v>
      </c>
      <c r="AJ364" s="47">
        <f t="shared" si="97"/>
        <v>440.31209724767166</v>
      </c>
      <c r="AK364" s="47">
        <f t="shared" si="98"/>
        <v>534.81367332402738</v>
      </c>
      <c r="AL364" s="56">
        <f>AJ364/(AVERAGE(AJ348:AJ350))*100</f>
        <v>70.977310991742158</v>
      </c>
      <c r="AM364" s="56">
        <f>AK364/(AVERAGE(AK348:AK350))*100</f>
        <v>86.210750627647485</v>
      </c>
      <c r="AN364" s="45">
        <f t="shared" si="99"/>
        <v>22.397435897435894</v>
      </c>
      <c r="AO364" s="137" t="s">
        <v>422</v>
      </c>
      <c r="AT364" s="41"/>
    </row>
    <row r="365" spans="1:46" s="40" customFormat="1" ht="30" x14ac:dyDescent="0.25">
      <c r="A365" s="30">
        <v>364</v>
      </c>
      <c r="B365" s="107" t="s">
        <v>413</v>
      </c>
      <c r="C365" s="31"/>
      <c r="D365" s="48" t="s">
        <v>135</v>
      </c>
      <c r="E365" s="48" t="s">
        <v>205</v>
      </c>
      <c r="F365" s="48" t="s">
        <v>139</v>
      </c>
      <c r="G365" s="48" t="s">
        <v>6</v>
      </c>
      <c r="H365" s="48" t="s">
        <v>1079</v>
      </c>
      <c r="I365" s="48" t="s">
        <v>395</v>
      </c>
      <c r="J365" s="48">
        <v>16</v>
      </c>
      <c r="K365" s="48">
        <v>200</v>
      </c>
      <c r="L365" s="103"/>
      <c r="M365" s="105" t="s">
        <v>140</v>
      </c>
      <c r="N365" s="105" t="s">
        <v>399</v>
      </c>
      <c r="O365" s="105" t="s">
        <v>150</v>
      </c>
      <c r="P365" s="81">
        <v>50</v>
      </c>
      <c r="Q365" s="95">
        <f>47*(15/20)</f>
        <v>35.25</v>
      </c>
      <c r="R365" s="48">
        <v>3</v>
      </c>
      <c r="S365" s="115">
        <v>20.83</v>
      </c>
      <c r="T365" s="134">
        <v>600</v>
      </c>
      <c r="U365" s="93">
        <f t="shared" si="78"/>
        <v>0.83319999999999994</v>
      </c>
      <c r="V365" s="134">
        <v>200</v>
      </c>
      <c r="W365" s="135">
        <f t="shared" si="79"/>
        <v>159.18072984621051</v>
      </c>
      <c r="X365" s="145">
        <f t="shared" si="100"/>
        <v>98.564249656591187</v>
      </c>
      <c r="Y365" s="60">
        <f t="shared" si="101"/>
        <v>0.54800000000000004</v>
      </c>
      <c r="Z365" s="47">
        <v>54.3</v>
      </c>
      <c r="AA365" s="46">
        <v>2.7400000000000002E-3</v>
      </c>
      <c r="AB365" s="47">
        <f t="shared" si="95"/>
        <v>270.06604405905989</v>
      </c>
      <c r="AC365" s="47">
        <f t="shared" si="96"/>
        <v>341.12169263491205</v>
      </c>
      <c r="AD365" s="56">
        <f>AB365/(AVERAGE(AB348:AB350))*100</f>
        <v>51.870721222735241</v>
      </c>
      <c r="AE365" s="56">
        <f>AC365/(AVERAGE(AC348:AC350))*100</f>
        <v>65.518152359145176</v>
      </c>
      <c r="AF365" s="65">
        <v>0</v>
      </c>
      <c r="AG365" s="45">
        <f t="shared" si="102"/>
        <v>11.638</v>
      </c>
      <c r="AH365" s="45">
        <v>80.209999999999994</v>
      </c>
      <c r="AI365" s="43">
        <v>5.8189999999999999E-2</v>
      </c>
      <c r="AJ365" s="47">
        <f t="shared" si="97"/>
        <v>398.93181204377885</v>
      </c>
      <c r="AK365" s="47">
        <f t="shared" si="98"/>
        <v>503.89265131208651</v>
      </c>
      <c r="AL365" s="56">
        <f>AJ365/(AVERAGE(AJ348:AJ350))*100</f>
        <v>64.306902910286212</v>
      </c>
      <c r="AM365" s="56">
        <f>AK365/(AVERAGE(AK348:AK350))*100</f>
        <v>81.226352040275628</v>
      </c>
      <c r="AN365" s="45">
        <f t="shared" si="99"/>
        <v>21.237226277372262</v>
      </c>
      <c r="AO365" s="137" t="s">
        <v>422</v>
      </c>
      <c r="AT365" s="41"/>
    </row>
    <row r="366" spans="1:46" s="40" customFormat="1" ht="30" x14ac:dyDescent="0.25">
      <c r="A366" s="30">
        <v>365</v>
      </c>
      <c r="B366" s="107" t="s">
        <v>414</v>
      </c>
      <c r="C366" s="31"/>
      <c r="D366" s="48" t="s">
        <v>135</v>
      </c>
      <c r="E366" s="48" t="s">
        <v>205</v>
      </c>
      <c r="F366" s="48" t="s">
        <v>139</v>
      </c>
      <c r="G366" s="48" t="s">
        <v>6</v>
      </c>
      <c r="H366" s="48" t="s">
        <v>1079</v>
      </c>
      <c r="I366" s="48" t="s">
        <v>395</v>
      </c>
      <c r="J366" s="48">
        <v>16</v>
      </c>
      <c r="K366" s="48">
        <v>200</v>
      </c>
      <c r="L366" s="103"/>
      <c r="M366" s="105" t="s">
        <v>140</v>
      </c>
      <c r="N366" s="105" t="s">
        <v>399</v>
      </c>
      <c r="O366" s="105" t="s">
        <v>150</v>
      </c>
      <c r="P366" s="81">
        <v>50</v>
      </c>
      <c r="Q366" s="95">
        <f t="shared" ref="Q366:Q372" si="105">47*(15/20)</f>
        <v>35.25</v>
      </c>
      <c r="R366" s="48">
        <v>3</v>
      </c>
      <c r="S366" s="115">
        <v>17.059999999999999</v>
      </c>
      <c r="T366" s="134">
        <v>600</v>
      </c>
      <c r="U366" s="93">
        <f t="shared" si="78"/>
        <v>0.6823999999999999</v>
      </c>
      <c r="V366" s="134">
        <v>200</v>
      </c>
      <c r="W366" s="135">
        <f t="shared" si="79"/>
        <v>166.76076460079196</v>
      </c>
      <c r="X366" s="145">
        <f t="shared" si="100"/>
        <v>99.728054776427214</v>
      </c>
      <c r="Y366" s="60">
        <f t="shared" si="101"/>
        <v>0.66</v>
      </c>
      <c r="Z366" s="47">
        <v>66.17</v>
      </c>
      <c r="AA366" s="46">
        <v>3.3E-3</v>
      </c>
      <c r="AB366" s="47">
        <f t="shared" si="95"/>
        <v>329.10258076220981</v>
      </c>
      <c r="AC366" s="47">
        <f t="shared" si="96"/>
        <v>396.79597391151418</v>
      </c>
      <c r="AD366" s="56">
        <f>AB366/(AVERAGE(AB348:AB350))*100</f>
        <v>63.209679987263179</v>
      </c>
      <c r="AE366" s="56">
        <f>AC366/(AVERAGE(AC348:AC350))*100</f>
        <v>76.211333478735455</v>
      </c>
      <c r="AF366" s="65">
        <v>0</v>
      </c>
      <c r="AG366" s="45">
        <f t="shared" si="102"/>
        <v>9.01</v>
      </c>
      <c r="AH366" s="45">
        <v>85.52</v>
      </c>
      <c r="AI366" s="43">
        <v>4.505E-2</v>
      </c>
      <c r="AJ366" s="47">
        <f t="shared" si="97"/>
        <v>425.34158541309023</v>
      </c>
      <c r="AK366" s="47">
        <f t="shared" si="98"/>
        <v>512.83046227765897</v>
      </c>
      <c r="AL366" s="56">
        <f>AJ366/(AVERAGE(AJ348:AJ350))*100</f>
        <v>68.564098452657731</v>
      </c>
      <c r="AM366" s="56">
        <f>AK366/(AVERAGE(AK348:AK350))*100</f>
        <v>82.667106887699234</v>
      </c>
      <c r="AN366" s="45">
        <f t="shared" si="99"/>
        <v>13.65151515151515</v>
      </c>
      <c r="AO366" s="137" t="s">
        <v>422</v>
      </c>
      <c r="AT366" s="41"/>
    </row>
    <row r="367" spans="1:46" s="40" customFormat="1" ht="30" x14ac:dyDescent="0.25">
      <c r="A367" s="30">
        <v>366</v>
      </c>
      <c r="B367" s="107" t="s">
        <v>415</v>
      </c>
      <c r="C367" s="31"/>
      <c r="D367" s="48" t="s">
        <v>135</v>
      </c>
      <c r="E367" s="48" t="s">
        <v>205</v>
      </c>
      <c r="F367" s="48" t="s">
        <v>139</v>
      </c>
      <c r="G367" s="48" t="s">
        <v>6</v>
      </c>
      <c r="H367" s="48" t="s">
        <v>1079</v>
      </c>
      <c r="I367" s="48" t="s">
        <v>395</v>
      </c>
      <c r="J367" s="48">
        <v>16</v>
      </c>
      <c r="K367" s="48">
        <v>200</v>
      </c>
      <c r="L367" s="103"/>
      <c r="M367" s="105" t="s">
        <v>140</v>
      </c>
      <c r="N367" s="105" t="s">
        <v>399</v>
      </c>
      <c r="O367" s="105" t="s">
        <v>150</v>
      </c>
      <c r="P367" s="81">
        <v>50</v>
      </c>
      <c r="Q367" s="95">
        <f t="shared" si="105"/>
        <v>35.25</v>
      </c>
      <c r="R367" s="48">
        <v>3</v>
      </c>
      <c r="S367" s="115">
        <v>15.85</v>
      </c>
      <c r="T367" s="134">
        <v>600</v>
      </c>
      <c r="U367" s="93">
        <f t="shared" si="78"/>
        <v>0.63400000000000001</v>
      </c>
      <c r="V367" s="134">
        <v>200</v>
      </c>
      <c r="W367" s="135">
        <f t="shared" si="79"/>
        <v>169.19361395173189</v>
      </c>
      <c r="X367" s="145">
        <f t="shared" si="100"/>
        <v>86.152248397322268</v>
      </c>
      <c r="Y367" s="60">
        <f t="shared" si="101"/>
        <v>0.70199999999999996</v>
      </c>
      <c r="Z367" s="47">
        <v>60.8</v>
      </c>
      <c r="AA367" s="46">
        <v>3.5099999999999997E-3</v>
      </c>
      <c r="AB367" s="47">
        <f t="shared" si="95"/>
        <v>302.39439187460113</v>
      </c>
      <c r="AC367" s="47">
        <f t="shared" si="96"/>
        <v>359.35162433107683</v>
      </c>
      <c r="AD367" s="56">
        <f>AB367/(AVERAGE(AB348:AB350))*100</f>
        <v>58.079923579047929</v>
      </c>
      <c r="AE367" s="56">
        <f>AC367/(AVERAGE(AC348:AC350))*100</f>
        <v>69.019517027983284</v>
      </c>
      <c r="AF367" s="65">
        <v>0</v>
      </c>
      <c r="AG367" s="45">
        <f t="shared" si="102"/>
        <v>11.99</v>
      </c>
      <c r="AH367" s="45">
        <v>89.7</v>
      </c>
      <c r="AI367" s="43">
        <v>5.9950000000000003E-2</v>
      </c>
      <c r="AJ367" s="47">
        <f t="shared" si="97"/>
        <v>446.13119985446912</v>
      </c>
      <c r="AK367" s="47">
        <f t="shared" si="98"/>
        <v>530.16185365949991</v>
      </c>
      <c r="AL367" s="56">
        <f>AJ367/(AVERAGE(AJ348:AJ350))*100</f>
        <v>71.91533712819691</v>
      </c>
      <c r="AM367" s="56">
        <f>AK367/(AVERAGE(AK348:AK350))*100</f>
        <v>85.460887852878102</v>
      </c>
      <c r="AN367" s="45">
        <f t="shared" si="99"/>
        <v>17.079772079772081</v>
      </c>
      <c r="AO367" s="137" t="s">
        <v>422</v>
      </c>
      <c r="AT367" s="41"/>
    </row>
    <row r="368" spans="1:46" s="40" customFormat="1" ht="30" x14ac:dyDescent="0.25">
      <c r="A368" s="30">
        <v>367</v>
      </c>
      <c r="B368" s="107" t="s">
        <v>416</v>
      </c>
      <c r="C368" s="31"/>
      <c r="D368" s="48" t="s">
        <v>135</v>
      </c>
      <c r="E368" s="48" t="s">
        <v>205</v>
      </c>
      <c r="F368" s="48" t="s">
        <v>139</v>
      </c>
      <c r="G368" s="48" t="s">
        <v>6</v>
      </c>
      <c r="H368" s="48" t="s">
        <v>1079</v>
      </c>
      <c r="I368" s="48" t="s">
        <v>395</v>
      </c>
      <c r="J368" s="48">
        <v>16</v>
      </c>
      <c r="K368" s="48">
        <v>200</v>
      </c>
      <c r="L368" s="103"/>
      <c r="M368" s="105" t="s">
        <v>140</v>
      </c>
      <c r="N368" s="105" t="s">
        <v>399</v>
      </c>
      <c r="O368" s="105" t="s">
        <v>150</v>
      </c>
      <c r="P368" s="81">
        <v>50</v>
      </c>
      <c r="Q368" s="95">
        <f t="shared" si="105"/>
        <v>35.25</v>
      </c>
      <c r="R368" s="48">
        <v>3</v>
      </c>
      <c r="S368" s="115">
        <v>19.04</v>
      </c>
      <c r="T368" s="134">
        <v>600</v>
      </c>
      <c r="U368" s="93">
        <f t="shared" si="78"/>
        <v>0.76159999999999994</v>
      </c>
      <c r="V368" s="134">
        <v>200</v>
      </c>
      <c r="W368" s="135">
        <f t="shared" si="79"/>
        <v>162.77973839016298</v>
      </c>
      <c r="X368" s="145">
        <f t="shared" si="100"/>
        <v>105.37117297541656</v>
      </c>
      <c r="Y368" s="60">
        <f t="shared" si="101"/>
        <v>0.54800000000000004</v>
      </c>
      <c r="Z368" s="47">
        <v>58.05</v>
      </c>
      <c r="AA368" s="46">
        <v>2.7400000000000002E-3</v>
      </c>
      <c r="AB368" s="47">
        <f t="shared" si="95"/>
        <v>288.71701395264137</v>
      </c>
      <c r="AC368" s="47">
        <f t="shared" si="96"/>
        <v>356.61686506008073</v>
      </c>
      <c r="AD368" s="56">
        <f>AB368/(AVERAGE(AB348:AB350))*100</f>
        <v>55.452953351377175</v>
      </c>
      <c r="AE368" s="56">
        <f>AC368/(AVERAGE(AC348:AC350))*100</f>
        <v>68.494260562471794</v>
      </c>
      <c r="AF368" s="65">
        <v>0</v>
      </c>
      <c r="AG368" s="45">
        <f t="shared" si="102"/>
        <v>11.302</v>
      </c>
      <c r="AH368" s="45">
        <v>84.5</v>
      </c>
      <c r="AI368" s="43">
        <v>5.6509999999999998E-2</v>
      </c>
      <c r="AJ368" s="47">
        <f t="shared" si="97"/>
        <v>420.26852160203612</v>
      </c>
      <c r="AK368" s="47">
        <f t="shared" si="98"/>
        <v>519.10637549658611</v>
      </c>
      <c r="AL368" s="56">
        <f>AJ368/(AVERAGE(AJ348:AJ350))*100</f>
        <v>67.746332077286937</v>
      </c>
      <c r="AM368" s="56">
        <f>AK368/(AVERAGE(AK348:AK350))*100</f>
        <v>83.678769858308968</v>
      </c>
      <c r="AN368" s="45">
        <f t="shared" si="99"/>
        <v>20.624087591240873</v>
      </c>
      <c r="AO368" s="137" t="s">
        <v>422</v>
      </c>
      <c r="AT368" s="41"/>
    </row>
    <row r="369" spans="1:46" s="40" customFormat="1" ht="30" x14ac:dyDescent="0.25">
      <c r="A369" s="30">
        <v>368</v>
      </c>
      <c r="B369" s="107" t="s">
        <v>417</v>
      </c>
      <c r="C369" s="31"/>
      <c r="D369" s="48" t="s">
        <v>135</v>
      </c>
      <c r="E369" s="48" t="s">
        <v>205</v>
      </c>
      <c r="F369" s="48" t="s">
        <v>139</v>
      </c>
      <c r="G369" s="48" t="s">
        <v>6</v>
      </c>
      <c r="H369" s="48" t="s">
        <v>1079</v>
      </c>
      <c r="I369" s="48" t="s">
        <v>395</v>
      </c>
      <c r="J369" s="48">
        <v>16</v>
      </c>
      <c r="K369" s="48">
        <v>200</v>
      </c>
      <c r="L369" s="103"/>
      <c r="M369" s="105" t="s">
        <v>140</v>
      </c>
      <c r="N369" s="105" t="s">
        <v>399</v>
      </c>
      <c r="O369" s="105" t="s">
        <v>150</v>
      </c>
      <c r="P369" s="81">
        <v>50</v>
      </c>
      <c r="Q369" s="95">
        <f t="shared" si="105"/>
        <v>35.25</v>
      </c>
      <c r="R369" s="48">
        <v>3</v>
      </c>
      <c r="S369" s="115">
        <v>16.440000000000001</v>
      </c>
      <c r="T369" s="134">
        <v>600</v>
      </c>
      <c r="U369" s="93">
        <f t="shared" si="78"/>
        <v>0.65760000000000007</v>
      </c>
      <c r="V369" s="134">
        <v>200</v>
      </c>
      <c r="W369" s="135">
        <f t="shared" si="79"/>
        <v>168.00734856573641</v>
      </c>
      <c r="X369" s="145">
        <f t="shared" si="100"/>
        <v>77.069051247216706</v>
      </c>
      <c r="Y369" s="60">
        <f t="shared" si="101"/>
        <v>0.69</v>
      </c>
      <c r="Z369" s="47">
        <v>53.46</v>
      </c>
      <c r="AA369" s="46">
        <v>3.4499999999999999E-3</v>
      </c>
      <c r="AB369" s="47">
        <f t="shared" si="95"/>
        <v>265.88822680289763</v>
      </c>
      <c r="AC369" s="47">
        <f t="shared" si="96"/>
        <v>318.20036716478893</v>
      </c>
      <c r="AD369" s="56">
        <f>AB369/(AVERAGE(AB348:AB350))*100</f>
        <v>51.068301225919441</v>
      </c>
      <c r="AE369" s="56">
        <f>AC369/(AVERAGE(AC348:AC350))*100</f>
        <v>61.115726694494313</v>
      </c>
      <c r="AF369" s="65">
        <v>0</v>
      </c>
      <c r="AG369" s="45">
        <f t="shared" si="102"/>
        <v>10.178000000000001</v>
      </c>
      <c r="AH369" s="45">
        <v>71.7</v>
      </c>
      <c r="AI369" s="43">
        <v>5.0890000000000005E-2</v>
      </c>
      <c r="AJ369" s="47">
        <f t="shared" si="97"/>
        <v>356.60654436527801</v>
      </c>
      <c r="AK369" s="47">
        <f t="shared" si="98"/>
        <v>426.76704687084487</v>
      </c>
      <c r="AL369" s="56">
        <f>AJ369/(AVERAGE(AJ348:AJ350))*100</f>
        <v>57.484165798123954</v>
      </c>
      <c r="AM369" s="56">
        <f>AK369/(AVERAGE(AK348:AK350))*100</f>
        <v>68.793879605222529</v>
      </c>
      <c r="AN369" s="45">
        <f t="shared" si="99"/>
        <v>14.750724637681161</v>
      </c>
      <c r="AO369" s="137" t="s">
        <v>422</v>
      </c>
      <c r="AT369" s="41"/>
    </row>
    <row r="370" spans="1:46" s="40" customFormat="1" ht="30" x14ac:dyDescent="0.25">
      <c r="A370" s="30">
        <v>369</v>
      </c>
      <c r="B370" s="107" t="s">
        <v>418</v>
      </c>
      <c r="C370" s="31"/>
      <c r="D370" s="48" t="s">
        <v>135</v>
      </c>
      <c r="E370" s="48" t="s">
        <v>205</v>
      </c>
      <c r="F370" s="48" t="s">
        <v>139</v>
      </c>
      <c r="G370" s="48" t="s">
        <v>6</v>
      </c>
      <c r="H370" s="48" t="s">
        <v>1079</v>
      </c>
      <c r="I370" s="48" t="s">
        <v>395</v>
      </c>
      <c r="J370" s="48">
        <v>16</v>
      </c>
      <c r="K370" s="48">
        <v>200</v>
      </c>
      <c r="L370" s="103"/>
      <c r="M370" s="105" t="s">
        <v>140</v>
      </c>
      <c r="N370" s="105" t="s">
        <v>399</v>
      </c>
      <c r="O370" s="105" t="s">
        <v>150</v>
      </c>
      <c r="P370" s="81">
        <v>50</v>
      </c>
      <c r="Q370" s="95">
        <f t="shared" si="105"/>
        <v>35.25</v>
      </c>
      <c r="R370" s="48">
        <v>3</v>
      </c>
      <c r="S370" s="115">
        <v>14.76</v>
      </c>
      <c r="T370" s="134">
        <v>600</v>
      </c>
      <c r="U370" s="93">
        <f t="shared" si="78"/>
        <v>0.59040000000000004</v>
      </c>
      <c r="V370" s="134">
        <v>200</v>
      </c>
      <c r="W370" s="135">
        <f t="shared" si="79"/>
        <v>171.38518898687616</v>
      </c>
      <c r="X370" s="145">
        <f t="shared" si="100"/>
        <v>120.38055831313383</v>
      </c>
      <c r="Y370" s="60">
        <f t="shared" si="101"/>
        <v>0.60799999999999998</v>
      </c>
      <c r="Z370" s="47">
        <v>73.58</v>
      </c>
      <c r="AA370" s="46">
        <v>3.0399999999999997E-3</v>
      </c>
      <c r="AB370" s="47">
        <f t="shared" si="95"/>
        <v>365.95689727192683</v>
      </c>
      <c r="AC370" s="47">
        <f t="shared" si="96"/>
        <v>429.32531355223699</v>
      </c>
      <c r="AD370" s="56">
        <f>AB370/(AVERAGE(AB348:AB350))*100</f>
        <v>70.288170673459646</v>
      </c>
      <c r="AE370" s="56">
        <f>AC370/(AVERAGE(AC348:AC350))*100</f>
        <v>82.459139691998644</v>
      </c>
      <c r="AF370" s="65">
        <v>0</v>
      </c>
      <c r="AG370" s="45">
        <f t="shared" si="102"/>
        <v>14.484</v>
      </c>
      <c r="AH370" s="45">
        <v>95.24</v>
      </c>
      <c r="AI370" s="43">
        <v>7.2419999999999998E-2</v>
      </c>
      <c r="AJ370" s="47">
        <f t="shared" si="97"/>
        <v>473.68489937725343</v>
      </c>
      <c r="AK370" s="47">
        <f t="shared" si="98"/>
        <v>555.70729631306131</v>
      </c>
      <c r="AL370" s="56">
        <f>AJ370/(AVERAGE(AJ348:AJ350))*100</f>
        <v>76.356930970897125</v>
      </c>
      <c r="AM370" s="56">
        <f>AK370/(AVERAGE(AK348:AK350))*100</f>
        <v>89.578755245069374</v>
      </c>
      <c r="AN370" s="45">
        <f t="shared" si="99"/>
        <v>23.822368421052634</v>
      </c>
      <c r="AO370" s="137" t="s">
        <v>422</v>
      </c>
      <c r="AT370" s="41"/>
    </row>
    <row r="371" spans="1:46" s="40" customFormat="1" ht="30" x14ac:dyDescent="0.25">
      <c r="A371" s="30">
        <v>370</v>
      </c>
      <c r="B371" s="107" t="s">
        <v>419</v>
      </c>
      <c r="C371" s="31"/>
      <c r="D371" s="48" t="s">
        <v>135</v>
      </c>
      <c r="E371" s="48" t="s">
        <v>205</v>
      </c>
      <c r="F371" s="48" t="s">
        <v>139</v>
      </c>
      <c r="G371" s="48" t="s">
        <v>6</v>
      </c>
      <c r="H371" s="48" t="s">
        <v>1079</v>
      </c>
      <c r="I371" s="48" t="s">
        <v>395</v>
      </c>
      <c r="J371" s="48">
        <v>16</v>
      </c>
      <c r="K371" s="48">
        <v>200</v>
      </c>
      <c r="L371" s="103"/>
      <c r="M371" s="105" t="s">
        <v>140</v>
      </c>
      <c r="N371" s="105" t="s">
        <v>399</v>
      </c>
      <c r="O371" s="105" t="s">
        <v>150</v>
      </c>
      <c r="P371" s="81">
        <v>50</v>
      </c>
      <c r="Q371" s="95">
        <f t="shared" si="105"/>
        <v>35.25</v>
      </c>
      <c r="R371" s="48">
        <v>3</v>
      </c>
      <c r="S371" s="115">
        <v>15.97</v>
      </c>
      <c r="T371" s="134">
        <v>600</v>
      </c>
      <c r="U371" s="93">
        <f t="shared" si="78"/>
        <v>0.63880000000000003</v>
      </c>
      <c r="V371" s="134">
        <v>200</v>
      </c>
      <c r="W371" s="135">
        <f t="shared" si="79"/>
        <v>168.95233963593623</v>
      </c>
      <c r="X371" s="145">
        <f t="shared" si="100"/>
        <v>82.359284943739823</v>
      </c>
      <c r="Y371" s="60">
        <f t="shared" si="101"/>
        <v>0.64400000000000002</v>
      </c>
      <c r="Z371" s="47">
        <v>53.320999999999998</v>
      </c>
      <c r="AA371" s="46">
        <v>3.2200000000000002E-3</v>
      </c>
      <c r="AB371" s="47">
        <f t="shared" si="95"/>
        <v>265.19689751884221</v>
      </c>
      <c r="AC371" s="47">
        <f t="shared" si="96"/>
        <v>315.59787875620873</v>
      </c>
      <c r="AD371" s="56">
        <f>AB371/(AVERAGE(AB348:AB350))*100</f>
        <v>50.935519821684451</v>
      </c>
      <c r="AE371" s="56">
        <f>AC371/(AVERAGE(AC348:AC350))*100</f>
        <v>60.615875070432523</v>
      </c>
      <c r="AF371" s="65">
        <v>0</v>
      </c>
      <c r="AG371" s="45">
        <f t="shared" si="102"/>
        <v>5.0999999999999996</v>
      </c>
      <c r="AH371" s="45">
        <v>78.2</v>
      </c>
      <c r="AI371" s="43">
        <v>2.5499999999999998E-2</v>
      </c>
      <c r="AJ371" s="47">
        <f t="shared" si="97"/>
        <v>388.93489218081925</v>
      </c>
      <c r="AK371" s="47">
        <f t="shared" si="98"/>
        <v>462.85242434942188</v>
      </c>
      <c r="AL371" s="56">
        <f>AJ371/(AVERAGE(AJ348:AJ350))*100</f>
        <v>62.69542211176141</v>
      </c>
      <c r="AM371" s="56">
        <f>AK371/(AVERAGE(AK348:AK350))*100</f>
        <v>74.610760575700823</v>
      </c>
      <c r="AN371" s="45">
        <f t="shared" si="99"/>
        <v>7.9192546583850927</v>
      </c>
      <c r="AO371" s="137" t="s">
        <v>422</v>
      </c>
      <c r="AT371" s="41"/>
    </row>
    <row r="372" spans="1:46" s="40" customFormat="1" ht="30" x14ac:dyDescent="0.25">
      <c r="A372" s="30">
        <v>371</v>
      </c>
      <c r="B372" s="107" t="s">
        <v>420</v>
      </c>
      <c r="C372" s="31"/>
      <c r="D372" s="48" t="s">
        <v>135</v>
      </c>
      <c r="E372" s="48" t="s">
        <v>205</v>
      </c>
      <c r="F372" s="48" t="s">
        <v>139</v>
      </c>
      <c r="G372" s="48" t="s">
        <v>6</v>
      </c>
      <c r="H372" s="48" t="s">
        <v>1079</v>
      </c>
      <c r="I372" s="48" t="s">
        <v>395</v>
      </c>
      <c r="J372" s="48">
        <v>16</v>
      </c>
      <c r="K372" s="48">
        <v>200</v>
      </c>
      <c r="L372" s="103"/>
      <c r="M372" s="105" t="s">
        <v>140</v>
      </c>
      <c r="N372" s="105" t="s">
        <v>399</v>
      </c>
      <c r="O372" s="105" t="s">
        <v>150</v>
      </c>
      <c r="P372" s="81">
        <v>50</v>
      </c>
      <c r="Q372" s="95">
        <f t="shared" si="105"/>
        <v>35.25</v>
      </c>
      <c r="R372" s="48">
        <v>3</v>
      </c>
      <c r="S372" s="115">
        <v>17.059999999999999</v>
      </c>
      <c r="T372" s="134">
        <v>600</v>
      </c>
      <c r="U372" s="93">
        <f t="shared" si="78"/>
        <v>0.6823999999999999</v>
      </c>
      <c r="V372" s="134">
        <v>200</v>
      </c>
      <c r="W372" s="135">
        <f t="shared" si="79"/>
        <v>166.76076460079196</v>
      </c>
      <c r="X372" s="145">
        <f t="shared" si="100"/>
        <v>111.03833238969443</v>
      </c>
      <c r="Y372" s="60">
        <f t="shared" si="101"/>
        <v>0.60199999999999998</v>
      </c>
      <c r="Z372" s="47">
        <v>67.2</v>
      </c>
      <c r="AA372" s="46">
        <v>3.0100000000000001E-3</v>
      </c>
      <c r="AB372" s="47">
        <f t="shared" si="95"/>
        <v>334.22538049298021</v>
      </c>
      <c r="AC372" s="47">
        <f t="shared" si="96"/>
        <v>402.97248672893687</v>
      </c>
      <c r="AD372" s="56">
        <f>AB372/(AVERAGE(AB348:AB350))*100</f>
        <v>64.193599745263498</v>
      </c>
      <c r="AE372" s="56">
        <f>AC372/(AVERAGE(AC348:AC350))*100</f>
        <v>77.397636538779253</v>
      </c>
      <c r="AF372" s="65">
        <v>0</v>
      </c>
      <c r="AG372" s="45">
        <f t="shared" si="102"/>
        <v>19.013999999999999</v>
      </c>
      <c r="AH372" s="45">
        <v>88.82</v>
      </c>
      <c r="AI372" s="43">
        <v>9.5070000000000002E-2</v>
      </c>
      <c r="AJ372" s="47">
        <f t="shared" si="97"/>
        <v>441.75443891944195</v>
      </c>
      <c r="AK372" s="47">
        <f t="shared" si="98"/>
        <v>532.61928975095486</v>
      </c>
      <c r="AL372" s="56">
        <f>AJ372/(AVERAGE(AJ348:AJ350))*100</f>
        <v>71.209813196504442</v>
      </c>
      <c r="AM372" s="56">
        <f>AK372/(AVERAGE(AK348:AK350))*100</f>
        <v>85.857020974806417</v>
      </c>
      <c r="AN372" s="45">
        <f t="shared" si="99"/>
        <v>31.58471760797342</v>
      </c>
      <c r="AO372" s="137" t="s">
        <v>422</v>
      </c>
      <c r="AT372" s="41"/>
    </row>
    <row r="373" spans="1:46" s="1" customFormat="1" x14ac:dyDescent="0.25">
      <c r="A373" s="30">
        <v>372</v>
      </c>
      <c r="B373" s="31" t="s">
        <v>1078</v>
      </c>
      <c r="C373" s="30" t="s">
        <v>7</v>
      </c>
      <c r="D373" s="48" t="s">
        <v>318</v>
      </c>
      <c r="E373" s="48" t="s">
        <v>148</v>
      </c>
      <c r="F373" s="48" t="s">
        <v>139</v>
      </c>
      <c r="G373" s="48" t="s">
        <v>6</v>
      </c>
      <c r="H373" s="42" t="s">
        <v>1079</v>
      </c>
      <c r="I373" s="48" t="s">
        <v>1209</v>
      </c>
      <c r="J373" s="48">
        <v>12</v>
      </c>
      <c r="K373" s="103"/>
      <c r="L373" s="42">
        <v>0.05</v>
      </c>
      <c r="M373" s="105" t="s">
        <v>2</v>
      </c>
      <c r="N373" s="105" t="s">
        <v>2</v>
      </c>
      <c r="O373" s="105" t="s">
        <v>4</v>
      </c>
      <c r="P373" s="81">
        <v>0</v>
      </c>
      <c r="Q373" s="95">
        <v>0</v>
      </c>
      <c r="R373" s="48">
        <v>0</v>
      </c>
      <c r="S373" s="133">
        <v>0</v>
      </c>
      <c r="T373" s="134">
        <v>0</v>
      </c>
      <c r="U373" s="93">
        <f t="shared" si="78"/>
        <v>0</v>
      </c>
      <c r="V373" s="69">
        <v>50</v>
      </c>
      <c r="W373" s="135">
        <f t="shared" si="79"/>
        <v>113.09733552923255</v>
      </c>
      <c r="X373" s="136"/>
      <c r="Y373" s="76"/>
      <c r="Z373" s="47">
        <f t="shared" ref="Z373:Z404" si="106">AB373*(J373^2*PI()/4)*10^-3</f>
        <v>64.205357379945326</v>
      </c>
      <c r="AA373" s="77"/>
      <c r="AB373" s="47">
        <v>567.70000000000005</v>
      </c>
      <c r="AC373" s="47">
        <f t="shared" ref="AC373:AC411" si="107">Z373/(W373*10^-3)</f>
        <v>567.70000000000005</v>
      </c>
      <c r="AD373" s="56">
        <f>AB373/AB373*100</f>
        <v>100</v>
      </c>
      <c r="AE373" s="56">
        <f>AC373/AC373*100</f>
        <v>100</v>
      </c>
      <c r="AF373" s="64"/>
      <c r="AG373" s="122">
        <v>3.7250000000000001</v>
      </c>
      <c r="AH373" s="47">
        <f t="shared" ref="AH373:AH388" si="108">AJ373*(J373^2*PI()/4)*10^-3</f>
        <v>66.612068680007397</v>
      </c>
      <c r="AI373" s="43">
        <f t="shared" ref="AI373:AI404" si="109">AG373/V373</f>
        <v>7.4499999999999997E-2</v>
      </c>
      <c r="AJ373" s="50">
        <v>588.98</v>
      </c>
      <c r="AK373" s="47">
        <f t="shared" ref="AK373:AK388" si="110">AH373/(W373*10^-3)</f>
        <v>588.98</v>
      </c>
      <c r="AL373" s="56">
        <f>AJ373/AJ373*100</f>
        <v>100</v>
      </c>
      <c r="AM373" s="56">
        <f>AK373/AK373*100</f>
        <v>100</v>
      </c>
      <c r="AN373" s="52"/>
      <c r="AO373" s="137" t="s">
        <v>1277</v>
      </c>
      <c r="AT373" s="4"/>
    </row>
    <row r="374" spans="1:46" s="1" customFormat="1" x14ac:dyDescent="0.25">
      <c r="A374" s="30">
        <v>373</v>
      </c>
      <c r="B374" s="31" t="s">
        <v>1080</v>
      </c>
      <c r="C374" s="30" t="s">
        <v>7</v>
      </c>
      <c r="D374" s="48" t="s">
        <v>318</v>
      </c>
      <c r="E374" s="48" t="s">
        <v>148</v>
      </c>
      <c r="F374" s="48" t="s">
        <v>139</v>
      </c>
      <c r="G374" s="48" t="s">
        <v>6</v>
      </c>
      <c r="H374" s="42" t="s">
        <v>1079</v>
      </c>
      <c r="I374" s="48" t="s">
        <v>1209</v>
      </c>
      <c r="J374" s="48">
        <v>12</v>
      </c>
      <c r="K374" s="103"/>
      <c r="L374" s="42">
        <v>0.05</v>
      </c>
      <c r="M374" s="105" t="s">
        <v>2</v>
      </c>
      <c r="N374" s="105" t="s">
        <v>2</v>
      </c>
      <c r="O374" s="105" t="s">
        <v>4</v>
      </c>
      <c r="P374" s="81">
        <v>0</v>
      </c>
      <c r="Q374" s="95">
        <v>0</v>
      </c>
      <c r="R374" s="48">
        <v>0</v>
      </c>
      <c r="S374" s="133">
        <v>0</v>
      </c>
      <c r="T374" s="134">
        <v>0</v>
      </c>
      <c r="U374" s="93">
        <f t="shared" si="78"/>
        <v>0</v>
      </c>
      <c r="V374" s="69">
        <v>50</v>
      </c>
      <c r="W374" s="135">
        <f t="shared" si="79"/>
        <v>113.09733552923255</v>
      </c>
      <c r="X374" s="136"/>
      <c r="Y374" s="76"/>
      <c r="Z374" s="47">
        <f t="shared" si="106"/>
        <v>64.500541425676616</v>
      </c>
      <c r="AA374" s="77"/>
      <c r="AB374" s="47">
        <v>570.30999999999995</v>
      </c>
      <c r="AC374" s="47">
        <f t="shared" si="107"/>
        <v>570.30999999999995</v>
      </c>
      <c r="AD374" s="56">
        <f t="shared" ref="AD374:AE375" si="111">AB374/AB374*100</f>
        <v>100</v>
      </c>
      <c r="AE374" s="56">
        <f t="shared" si="111"/>
        <v>100</v>
      </c>
      <c r="AF374" s="64"/>
      <c r="AG374" s="122">
        <v>3.3</v>
      </c>
      <c r="AH374" s="47">
        <f t="shared" si="108"/>
        <v>66.67766513461433</v>
      </c>
      <c r="AI374" s="43">
        <f t="shared" si="109"/>
        <v>6.6000000000000003E-2</v>
      </c>
      <c r="AJ374" s="50">
        <v>589.55999999999995</v>
      </c>
      <c r="AK374" s="47">
        <f t="shared" si="110"/>
        <v>589.55999999999983</v>
      </c>
      <c r="AL374" s="56">
        <f t="shared" ref="AL374:AM375" si="112">AJ374/AJ374*100</f>
        <v>100</v>
      </c>
      <c r="AM374" s="56">
        <f t="shared" si="112"/>
        <v>100</v>
      </c>
      <c r="AN374" s="52"/>
      <c r="AO374" s="137" t="s">
        <v>1277</v>
      </c>
      <c r="AT374" s="4"/>
    </row>
    <row r="375" spans="1:46" s="1" customFormat="1" x14ac:dyDescent="0.25">
      <c r="A375" s="30">
        <v>374</v>
      </c>
      <c r="B375" s="31" t="s">
        <v>1081</v>
      </c>
      <c r="C375" s="30" t="s">
        <v>7</v>
      </c>
      <c r="D375" s="48" t="s">
        <v>318</v>
      </c>
      <c r="E375" s="48" t="s">
        <v>148</v>
      </c>
      <c r="F375" s="48" t="s">
        <v>139</v>
      </c>
      <c r="G375" s="48" t="s">
        <v>6</v>
      </c>
      <c r="H375" s="42" t="s">
        <v>1079</v>
      </c>
      <c r="I375" s="48" t="s">
        <v>1209</v>
      </c>
      <c r="J375" s="48">
        <v>12</v>
      </c>
      <c r="K375" s="103"/>
      <c r="L375" s="42">
        <v>0.05</v>
      </c>
      <c r="M375" s="105" t="s">
        <v>2</v>
      </c>
      <c r="N375" s="105" t="s">
        <v>2</v>
      </c>
      <c r="O375" s="105" t="s">
        <v>4</v>
      </c>
      <c r="P375" s="81">
        <v>0</v>
      </c>
      <c r="Q375" s="95">
        <v>0</v>
      </c>
      <c r="R375" s="48">
        <v>0</v>
      </c>
      <c r="S375" s="133">
        <v>0</v>
      </c>
      <c r="T375" s="134">
        <v>0</v>
      </c>
      <c r="U375" s="93">
        <f t="shared" si="78"/>
        <v>0</v>
      </c>
      <c r="V375" s="69">
        <v>50</v>
      </c>
      <c r="W375" s="135">
        <f t="shared" si="79"/>
        <v>113.09733552923255</v>
      </c>
      <c r="X375" s="136"/>
      <c r="Y375" s="76"/>
      <c r="Z375" s="47">
        <f t="shared" si="106"/>
        <v>62.534909734178555</v>
      </c>
      <c r="AA375" s="77"/>
      <c r="AB375" s="47">
        <v>552.92999999999995</v>
      </c>
      <c r="AC375" s="47">
        <f t="shared" si="107"/>
        <v>552.92999999999995</v>
      </c>
      <c r="AD375" s="56">
        <f t="shared" si="111"/>
        <v>100</v>
      </c>
      <c r="AE375" s="56">
        <f t="shared" si="111"/>
        <v>100</v>
      </c>
      <c r="AF375" s="64"/>
      <c r="AG375" s="122">
        <v>3.2</v>
      </c>
      <c r="AH375" s="47">
        <f t="shared" si="108"/>
        <v>65.711813889194701</v>
      </c>
      <c r="AI375" s="43">
        <f t="shared" si="109"/>
        <v>6.4000000000000001E-2</v>
      </c>
      <c r="AJ375" s="50">
        <v>581.02</v>
      </c>
      <c r="AK375" s="47">
        <f t="shared" si="110"/>
        <v>581.02</v>
      </c>
      <c r="AL375" s="56">
        <f t="shared" si="112"/>
        <v>100</v>
      </c>
      <c r="AM375" s="56">
        <f t="shared" si="112"/>
        <v>100</v>
      </c>
      <c r="AN375" s="52"/>
      <c r="AO375" s="137" t="s">
        <v>1277</v>
      </c>
      <c r="AT375" s="4"/>
    </row>
    <row r="376" spans="1:46" s="1" customFormat="1" ht="45" x14ac:dyDescent="0.25">
      <c r="A376" s="30">
        <v>375</v>
      </c>
      <c r="B376" s="31" t="s">
        <v>1082</v>
      </c>
      <c r="C376" s="31" t="s">
        <v>1083</v>
      </c>
      <c r="D376" s="42" t="s">
        <v>318</v>
      </c>
      <c r="E376" s="42" t="s">
        <v>148</v>
      </c>
      <c r="F376" s="42" t="s">
        <v>139</v>
      </c>
      <c r="G376" s="42" t="s">
        <v>6</v>
      </c>
      <c r="H376" s="42" t="s">
        <v>1079</v>
      </c>
      <c r="I376" s="48" t="s">
        <v>1209</v>
      </c>
      <c r="J376" s="42">
        <v>12</v>
      </c>
      <c r="K376" s="121"/>
      <c r="L376" s="42">
        <v>0.05</v>
      </c>
      <c r="M376" s="104" t="s">
        <v>431</v>
      </c>
      <c r="N376" s="105" t="s">
        <v>1252</v>
      </c>
      <c r="O376" s="104" t="s">
        <v>432</v>
      </c>
      <c r="P376" s="115">
        <f t="shared" ref="P376:P381" si="113">(J376*(1-SQRT(1-S376*0.01)))/(2*0.0115*Q376/365)</f>
        <v>190.20227554434794</v>
      </c>
      <c r="Q376" s="94">
        <v>90</v>
      </c>
      <c r="R376" s="42">
        <v>5</v>
      </c>
      <c r="S376" s="115">
        <v>17.170000000000002</v>
      </c>
      <c r="T376" s="139">
        <v>21.7</v>
      </c>
      <c r="U376" s="93">
        <f t="shared" si="78"/>
        <v>0.51510000000000011</v>
      </c>
      <c r="V376" s="69">
        <v>50</v>
      </c>
      <c r="W376" s="144">
        <f t="shared" si="79"/>
        <v>93.678523018863316</v>
      </c>
      <c r="X376" s="136"/>
      <c r="Y376" s="76"/>
      <c r="Z376" s="47">
        <f t="shared" si="106"/>
        <v>55.361145741559334</v>
      </c>
      <c r="AA376" s="77"/>
      <c r="AB376" s="50">
        <v>489.5</v>
      </c>
      <c r="AC376" s="47">
        <f t="shared" si="107"/>
        <v>590.96945551128829</v>
      </c>
      <c r="AD376" s="56">
        <f>AB376/(AVERAGE(AB373:AB375))*100</f>
        <v>86.845186700888263</v>
      </c>
      <c r="AE376" s="56">
        <f>AC376/(AVERAGE(AC373:AC375))*100</f>
        <v>104.84750295893792</v>
      </c>
      <c r="AF376" s="64"/>
      <c r="AG376" s="122">
        <v>0.65</v>
      </c>
      <c r="AH376" s="47">
        <f t="shared" si="108"/>
        <v>57.939764991625829</v>
      </c>
      <c r="AI376" s="43">
        <f t="shared" si="109"/>
        <v>1.3000000000000001E-2</v>
      </c>
      <c r="AJ376" s="50">
        <v>512.29999999999995</v>
      </c>
      <c r="AK376" s="47">
        <f t="shared" si="110"/>
        <v>618.49571411324393</v>
      </c>
      <c r="AL376" s="56">
        <f>AJ376/(AVERAGE(AJ373:AJ375))*100</f>
        <v>87.345700061378977</v>
      </c>
      <c r="AM376" s="56">
        <f>AK376/(AVERAGE(AK373:AK375))*100</f>
        <v>105.45176875694673</v>
      </c>
      <c r="AN376" s="52"/>
      <c r="AO376" s="143" t="s">
        <v>1278</v>
      </c>
      <c r="AT376" s="4"/>
    </row>
    <row r="377" spans="1:46" s="1" customFormat="1" ht="45" x14ac:dyDescent="0.25">
      <c r="A377" s="30">
        <v>376</v>
      </c>
      <c r="B377" s="30" t="s">
        <v>1084</v>
      </c>
      <c r="C377" s="31" t="s">
        <v>1083</v>
      </c>
      <c r="D377" s="48" t="s">
        <v>318</v>
      </c>
      <c r="E377" s="48" t="s">
        <v>148</v>
      </c>
      <c r="F377" s="48" t="s">
        <v>139</v>
      </c>
      <c r="G377" s="48" t="s">
        <v>6</v>
      </c>
      <c r="H377" s="42" t="s">
        <v>1079</v>
      </c>
      <c r="I377" s="48" t="s">
        <v>1209</v>
      </c>
      <c r="J377" s="48">
        <v>12</v>
      </c>
      <c r="K377" s="121"/>
      <c r="L377" s="42">
        <v>0.05</v>
      </c>
      <c r="M377" s="105" t="s">
        <v>431</v>
      </c>
      <c r="N377" s="105" t="s">
        <v>1252</v>
      </c>
      <c r="O377" s="105" t="s">
        <v>432</v>
      </c>
      <c r="P377" s="115">
        <f t="shared" si="113"/>
        <v>156.78080350803052</v>
      </c>
      <c r="Q377" s="95">
        <v>90</v>
      </c>
      <c r="R377" s="48">
        <v>5</v>
      </c>
      <c r="S377" s="81">
        <v>14.27</v>
      </c>
      <c r="T377" s="139">
        <v>23.3</v>
      </c>
      <c r="U377" s="93">
        <f t="shared" si="78"/>
        <v>0.42809999999999998</v>
      </c>
      <c r="V377" s="69">
        <v>50</v>
      </c>
      <c r="W377" s="135">
        <f t="shared" si="79"/>
        <v>96.958345749211077</v>
      </c>
      <c r="X377" s="136"/>
      <c r="Y377" s="76"/>
      <c r="Z377" s="47">
        <f t="shared" si="106"/>
        <v>55.983181086970113</v>
      </c>
      <c r="AA377" s="77"/>
      <c r="AB377" s="50">
        <v>495</v>
      </c>
      <c r="AC377" s="47">
        <f t="shared" si="107"/>
        <v>577.39414440685869</v>
      </c>
      <c r="AD377" s="56">
        <f>AB377/(AVERAGE(AB373:AB375))*100</f>
        <v>87.820975315504995</v>
      </c>
      <c r="AE377" s="56">
        <f>AC377/(AVERAGE(AC373:AC375))*100</f>
        <v>102.43902404701386</v>
      </c>
      <c r="AF377" s="64"/>
      <c r="AG377" s="122">
        <v>0.45</v>
      </c>
      <c r="AH377" s="47">
        <f t="shared" si="108"/>
        <v>58.652278205460007</v>
      </c>
      <c r="AI377" s="43">
        <f t="shared" si="109"/>
        <v>9.0000000000000011E-3</v>
      </c>
      <c r="AJ377" s="50">
        <v>518.6</v>
      </c>
      <c r="AK377" s="47">
        <f t="shared" si="110"/>
        <v>604.92243088767054</v>
      </c>
      <c r="AL377" s="56">
        <f>AJ377/(AVERAGE(AJ373:AJ375))*100</f>
        <v>88.419832230784976</v>
      </c>
      <c r="AM377" s="56">
        <f>AK377/(AVERAGE(AK373:AK375))*100</f>
        <v>103.13756238281229</v>
      </c>
      <c r="AN377" s="52"/>
      <c r="AO377" s="143" t="s">
        <v>1278</v>
      </c>
      <c r="AT377" s="4"/>
    </row>
    <row r="378" spans="1:46" s="1" customFormat="1" ht="45" x14ac:dyDescent="0.25">
      <c r="A378" s="30">
        <v>377</v>
      </c>
      <c r="B378" s="30" t="s">
        <v>1085</v>
      </c>
      <c r="C378" s="31" t="s">
        <v>1083</v>
      </c>
      <c r="D378" s="48" t="s">
        <v>318</v>
      </c>
      <c r="E378" s="48" t="s">
        <v>148</v>
      </c>
      <c r="F378" s="48" t="s">
        <v>139</v>
      </c>
      <c r="G378" s="48" t="s">
        <v>6</v>
      </c>
      <c r="H378" s="42" t="s">
        <v>1079</v>
      </c>
      <c r="I378" s="48" t="s">
        <v>1209</v>
      </c>
      <c r="J378" s="48">
        <v>12</v>
      </c>
      <c r="K378" s="121"/>
      <c r="L378" s="42">
        <v>0.05</v>
      </c>
      <c r="M378" s="105" t="s">
        <v>431</v>
      </c>
      <c r="N378" s="105" t="s">
        <v>1252</v>
      </c>
      <c r="O378" s="105" t="s">
        <v>432</v>
      </c>
      <c r="P378" s="115">
        <f t="shared" si="113"/>
        <v>252.83134186244476</v>
      </c>
      <c r="Q378" s="95">
        <v>90</v>
      </c>
      <c r="R378" s="48">
        <v>5</v>
      </c>
      <c r="S378" s="81">
        <v>22.47</v>
      </c>
      <c r="T378" s="139">
        <v>21.5</v>
      </c>
      <c r="U378" s="93">
        <f t="shared" si="78"/>
        <v>0.67409999999999992</v>
      </c>
      <c r="V378" s="69">
        <v>50</v>
      </c>
      <c r="W378" s="135">
        <f t="shared" si="79"/>
        <v>87.684364235814002</v>
      </c>
      <c r="X378" s="136"/>
      <c r="Y378" s="76"/>
      <c r="Z378" s="47">
        <f t="shared" si="106"/>
        <v>56.390331494875355</v>
      </c>
      <c r="AA378" s="77"/>
      <c r="AB378" s="50">
        <v>498.6</v>
      </c>
      <c r="AC378" s="47">
        <f t="shared" si="107"/>
        <v>643.10589449245447</v>
      </c>
      <c r="AD378" s="56">
        <f>AB378/(AVERAGE(AB373:AB375))*100</f>
        <v>88.45967331779957</v>
      </c>
      <c r="AE378" s="56">
        <f>AC378/(AVERAGE(AC373:AC375))*100</f>
        <v>114.09734724338909</v>
      </c>
      <c r="AF378" s="64"/>
      <c r="AG378" s="122">
        <v>0.4</v>
      </c>
      <c r="AH378" s="47">
        <f t="shared" si="108"/>
        <v>58.561800337036615</v>
      </c>
      <c r="AI378" s="43">
        <f t="shared" si="109"/>
        <v>8.0000000000000002E-3</v>
      </c>
      <c r="AJ378" s="50">
        <v>517.79999999999995</v>
      </c>
      <c r="AK378" s="47">
        <f t="shared" si="110"/>
        <v>667.87050174126136</v>
      </c>
      <c r="AL378" s="56">
        <f>AJ378/(AVERAGE(AJ373:AJ375))*100</f>
        <v>88.283434494987375</v>
      </c>
      <c r="AM378" s="56">
        <f>AK378/(AVERAGE(AK373:AK375))*100</f>
        <v>113.87003030438201</v>
      </c>
      <c r="AN378" s="52"/>
      <c r="AO378" s="143" t="s">
        <v>1278</v>
      </c>
      <c r="AT378" s="4"/>
    </row>
    <row r="379" spans="1:46" s="1" customFormat="1" ht="45" x14ac:dyDescent="0.25">
      <c r="A379" s="30">
        <v>378</v>
      </c>
      <c r="B379" s="30" t="s">
        <v>1086</v>
      </c>
      <c r="C379" s="31" t="s">
        <v>1083</v>
      </c>
      <c r="D379" s="48" t="s">
        <v>318</v>
      </c>
      <c r="E379" s="48" t="s">
        <v>148</v>
      </c>
      <c r="F379" s="48" t="s">
        <v>139</v>
      </c>
      <c r="G379" s="48" t="s">
        <v>6</v>
      </c>
      <c r="H379" s="42" t="s">
        <v>1079</v>
      </c>
      <c r="I379" s="48" t="s">
        <v>1209</v>
      </c>
      <c r="J379" s="48">
        <v>12</v>
      </c>
      <c r="K379" s="121"/>
      <c r="L379" s="42">
        <v>0.05</v>
      </c>
      <c r="M379" s="105" t="s">
        <v>431</v>
      </c>
      <c r="N379" s="105" t="s">
        <v>1252</v>
      </c>
      <c r="O379" s="105" t="s">
        <v>432</v>
      </c>
      <c r="P379" s="115">
        <f t="shared" si="113"/>
        <v>274.67645165472464</v>
      </c>
      <c r="Q379" s="95">
        <v>45</v>
      </c>
      <c r="R379" s="48">
        <v>5</v>
      </c>
      <c r="S379" s="81">
        <v>12.56</v>
      </c>
      <c r="T379" s="139">
        <v>24.9</v>
      </c>
      <c r="U379" s="93">
        <f t="shared" si="78"/>
        <v>0.37680000000000002</v>
      </c>
      <c r="V379" s="69">
        <v>50</v>
      </c>
      <c r="W379" s="135">
        <f t="shared" si="79"/>
        <v>98.892310186760938</v>
      </c>
      <c r="X379" s="136"/>
      <c r="Y379" s="76"/>
      <c r="Z379" s="47">
        <f t="shared" si="106"/>
        <v>52.137871678976204</v>
      </c>
      <c r="AA379" s="77"/>
      <c r="AB379" s="50">
        <v>461</v>
      </c>
      <c r="AC379" s="47">
        <f t="shared" si="107"/>
        <v>527.21866422689845</v>
      </c>
      <c r="AD379" s="56">
        <f>AB379/(AVERAGE(AB373:AB375))*100</f>
        <v>81.788827516056159</v>
      </c>
      <c r="AE379" s="56">
        <f>AC379/(AVERAGE(AC373:AC375))*100</f>
        <v>93.537085448371641</v>
      </c>
      <c r="AF379" s="64"/>
      <c r="AG379" s="122">
        <v>0.45</v>
      </c>
      <c r="AH379" s="47">
        <f t="shared" si="108"/>
        <v>54.286721054031624</v>
      </c>
      <c r="AI379" s="43">
        <f t="shared" si="109"/>
        <v>9.0000000000000011E-3</v>
      </c>
      <c r="AJ379" s="50">
        <v>480</v>
      </c>
      <c r="AK379" s="47">
        <f t="shared" si="110"/>
        <v>548.94784995425437</v>
      </c>
      <c r="AL379" s="56">
        <f>AJ379/(AVERAGE(AJ373:AJ375))*100</f>
        <v>81.838641478551452</v>
      </c>
      <c r="AM379" s="56">
        <f>AK379/(AVERAGE(AK373:AK375))*100</f>
        <v>93.59405475589142</v>
      </c>
      <c r="AN379" s="52"/>
      <c r="AO379" s="143" t="s">
        <v>1278</v>
      </c>
      <c r="AT379" s="4"/>
    </row>
    <row r="380" spans="1:46" s="1" customFormat="1" ht="45" x14ac:dyDescent="0.25">
      <c r="A380" s="30">
        <v>379</v>
      </c>
      <c r="B380" s="30" t="s">
        <v>1087</v>
      </c>
      <c r="C380" s="31" t="s">
        <v>1083</v>
      </c>
      <c r="D380" s="48" t="s">
        <v>318</v>
      </c>
      <c r="E380" s="48" t="s">
        <v>148</v>
      </c>
      <c r="F380" s="48" t="s">
        <v>139</v>
      </c>
      <c r="G380" s="48" t="s">
        <v>6</v>
      </c>
      <c r="H380" s="42" t="s">
        <v>1079</v>
      </c>
      <c r="I380" s="48" t="s">
        <v>1209</v>
      </c>
      <c r="J380" s="48">
        <v>12</v>
      </c>
      <c r="K380" s="121"/>
      <c r="L380" s="42">
        <v>0.05</v>
      </c>
      <c r="M380" s="105" t="s">
        <v>431</v>
      </c>
      <c r="N380" s="105" t="s">
        <v>1252</v>
      </c>
      <c r="O380" s="105" t="s">
        <v>432</v>
      </c>
      <c r="P380" s="115">
        <f t="shared" si="113"/>
        <v>96.3133888245778</v>
      </c>
      <c r="Q380" s="95">
        <v>45</v>
      </c>
      <c r="R380" s="48">
        <v>5</v>
      </c>
      <c r="S380" s="81">
        <v>4.5</v>
      </c>
      <c r="T380" s="139">
        <v>20.95</v>
      </c>
      <c r="U380" s="93">
        <f t="shared" si="78"/>
        <v>0.13500000000000001</v>
      </c>
      <c r="V380" s="69">
        <v>50</v>
      </c>
      <c r="W380" s="135">
        <f t="shared" si="79"/>
        <v>108.0079554304171</v>
      </c>
      <c r="X380" s="136"/>
      <c r="Y380" s="76"/>
      <c r="Z380" s="47">
        <f t="shared" si="106"/>
        <v>57.453446448850144</v>
      </c>
      <c r="AA380" s="77"/>
      <c r="AB380" s="50">
        <v>508</v>
      </c>
      <c r="AC380" s="47">
        <f t="shared" si="107"/>
        <v>531.93717277486905</v>
      </c>
      <c r="AD380" s="56">
        <f>AB380/(AVERAGE(AB373:AB375))*100</f>
        <v>90.127384768235416</v>
      </c>
      <c r="AE380" s="56">
        <f>AC380/(AVERAGE(AC373:AC375))*100</f>
        <v>94.374224888204623</v>
      </c>
      <c r="AF380" s="64"/>
      <c r="AG380" s="122">
        <v>1.2</v>
      </c>
      <c r="AH380" s="47">
        <f t="shared" si="108"/>
        <v>60.235640902869257</v>
      </c>
      <c r="AI380" s="43">
        <f t="shared" si="109"/>
        <v>2.4E-2</v>
      </c>
      <c r="AJ380" s="50">
        <v>532.6</v>
      </c>
      <c r="AK380" s="47">
        <f t="shared" si="110"/>
        <v>557.69633507853393</v>
      </c>
      <c r="AL380" s="56">
        <f>AJ380/(AVERAGE(AJ373:AJ375))*100</f>
        <v>90.806792607242727</v>
      </c>
      <c r="AM380" s="56">
        <f>AK380/(AVERAGE(AK373:AK375))*100</f>
        <v>95.085646709154673</v>
      </c>
      <c r="AN380" s="52"/>
      <c r="AO380" s="143" t="s">
        <v>1278</v>
      </c>
      <c r="AT380" s="4"/>
    </row>
    <row r="381" spans="1:46" s="1" customFormat="1" ht="45" x14ac:dyDescent="0.25">
      <c r="A381" s="30">
        <v>380</v>
      </c>
      <c r="B381" s="30" t="s">
        <v>1088</v>
      </c>
      <c r="C381" s="31" t="s">
        <v>1083</v>
      </c>
      <c r="D381" s="48" t="s">
        <v>318</v>
      </c>
      <c r="E381" s="48" t="s">
        <v>148</v>
      </c>
      <c r="F381" s="48" t="s">
        <v>139</v>
      </c>
      <c r="G381" s="48" t="s">
        <v>6</v>
      </c>
      <c r="H381" s="42" t="s">
        <v>1079</v>
      </c>
      <c r="I381" s="48" t="s">
        <v>1209</v>
      </c>
      <c r="J381" s="48">
        <v>12</v>
      </c>
      <c r="K381" s="121"/>
      <c r="L381" s="42">
        <v>0.05</v>
      </c>
      <c r="M381" s="105" t="s">
        <v>431</v>
      </c>
      <c r="N381" s="105" t="s">
        <v>1252</v>
      </c>
      <c r="O381" s="105" t="s">
        <v>432</v>
      </c>
      <c r="P381" s="115">
        <f t="shared" si="113"/>
        <v>113.45415055102259</v>
      </c>
      <c r="Q381" s="95">
        <v>45</v>
      </c>
      <c r="R381" s="48">
        <v>5</v>
      </c>
      <c r="S381" s="81">
        <v>5.29</v>
      </c>
      <c r="T381" s="139">
        <v>182.5</v>
      </c>
      <c r="U381" s="93">
        <f t="shared" si="78"/>
        <v>0.15870000000000001</v>
      </c>
      <c r="V381" s="69">
        <v>50</v>
      </c>
      <c r="W381" s="135">
        <f t="shared" si="79"/>
        <v>107.11448647973614</v>
      </c>
      <c r="X381" s="136"/>
      <c r="Y381" s="76"/>
      <c r="Z381" s="47">
        <f t="shared" si="106"/>
        <v>57.114154442262439</v>
      </c>
      <c r="AA381" s="77"/>
      <c r="AB381" s="50">
        <v>505</v>
      </c>
      <c r="AC381" s="47">
        <f t="shared" si="107"/>
        <v>533.20663076760638</v>
      </c>
      <c r="AD381" s="56">
        <f>AB381/(AVERAGE(AB373:AB375))*100</f>
        <v>89.595136432989946</v>
      </c>
      <c r="AE381" s="56">
        <f>AC381/(AVERAGE(AC373:AC375))*100</f>
        <v>94.599447189304129</v>
      </c>
      <c r="AF381" s="64"/>
      <c r="AG381" s="122">
        <v>2.5499999999999998</v>
      </c>
      <c r="AH381" s="47">
        <f t="shared" si="108"/>
        <v>60.507074508139411</v>
      </c>
      <c r="AI381" s="43">
        <f t="shared" si="109"/>
        <v>5.0999999999999997E-2</v>
      </c>
      <c r="AJ381" s="50">
        <v>535</v>
      </c>
      <c r="AK381" s="47">
        <f t="shared" si="110"/>
        <v>564.88227219934538</v>
      </c>
      <c r="AL381" s="56">
        <f>AJ381/(AVERAGE(AJ373:AJ375))*100</f>
        <v>91.215985814635474</v>
      </c>
      <c r="AM381" s="56">
        <f>AK381/(AVERAGE(AK373:AK375))*100</f>
        <v>96.310828650232793</v>
      </c>
      <c r="AN381" s="52"/>
      <c r="AO381" s="143" t="s">
        <v>1278</v>
      </c>
      <c r="AT381" s="4"/>
    </row>
    <row r="382" spans="1:46" s="1" customFormat="1" x14ac:dyDescent="0.25">
      <c r="A382" s="30">
        <v>381</v>
      </c>
      <c r="B382" s="31" t="s">
        <v>1089</v>
      </c>
      <c r="C382" s="31" t="s">
        <v>7</v>
      </c>
      <c r="D382" s="42" t="s">
        <v>318</v>
      </c>
      <c r="E382" s="42" t="s">
        <v>148</v>
      </c>
      <c r="F382" s="42" t="s">
        <v>139</v>
      </c>
      <c r="G382" s="42" t="s">
        <v>6</v>
      </c>
      <c r="H382" s="42" t="s">
        <v>1079</v>
      </c>
      <c r="I382" s="123" t="s">
        <v>1207</v>
      </c>
      <c r="J382" s="42">
        <v>12</v>
      </c>
      <c r="K382" s="121"/>
      <c r="L382" s="42">
        <v>0.05</v>
      </c>
      <c r="M382" s="104" t="s">
        <v>2</v>
      </c>
      <c r="N382" s="104" t="s">
        <v>2</v>
      </c>
      <c r="O382" s="104" t="s">
        <v>4</v>
      </c>
      <c r="P382" s="50">
        <v>0</v>
      </c>
      <c r="Q382" s="94">
        <v>0</v>
      </c>
      <c r="R382" s="94">
        <v>0</v>
      </c>
      <c r="S382" s="50">
        <v>0</v>
      </c>
      <c r="T382" s="51">
        <v>0</v>
      </c>
      <c r="U382" s="62">
        <v>0</v>
      </c>
      <c r="V382" s="69">
        <v>50</v>
      </c>
      <c r="W382" s="144">
        <f t="shared" si="79"/>
        <v>113.09733552923255</v>
      </c>
      <c r="X382" s="136"/>
      <c r="Y382" s="76"/>
      <c r="Z382" s="47">
        <f t="shared" si="106"/>
        <v>50.545461194724616</v>
      </c>
      <c r="AA382" s="77"/>
      <c r="AB382" s="50">
        <v>446.92</v>
      </c>
      <c r="AC382" s="47">
        <f t="shared" si="107"/>
        <v>446.92</v>
      </c>
      <c r="AD382" s="56">
        <f t="shared" ref="AD382:AE384" si="114">AB382/AB382*100</f>
        <v>100</v>
      </c>
      <c r="AE382" s="56">
        <f t="shared" si="114"/>
        <v>100</v>
      </c>
      <c r="AF382" s="64"/>
      <c r="AG382" s="122">
        <v>8.1750000000000007</v>
      </c>
      <c r="AH382" s="47">
        <f t="shared" si="108"/>
        <v>61.946803589426551</v>
      </c>
      <c r="AI382" s="43">
        <f t="shared" si="109"/>
        <v>0.16350000000000001</v>
      </c>
      <c r="AJ382" s="50">
        <v>547.73</v>
      </c>
      <c r="AK382" s="47">
        <f t="shared" si="110"/>
        <v>547.73</v>
      </c>
      <c r="AL382" s="56">
        <f t="shared" ref="AL382:AM384" si="115">AJ382/AJ382*100</f>
        <v>100</v>
      </c>
      <c r="AM382" s="56">
        <f t="shared" si="115"/>
        <v>100</v>
      </c>
      <c r="AN382" s="52"/>
      <c r="AO382" s="137" t="s">
        <v>1277</v>
      </c>
      <c r="AT382" s="4"/>
    </row>
    <row r="383" spans="1:46" s="1" customFormat="1" x14ac:dyDescent="0.25">
      <c r="A383" s="30">
        <v>382</v>
      </c>
      <c r="B383" s="31" t="s">
        <v>1090</v>
      </c>
      <c r="C383" s="31" t="s">
        <v>7</v>
      </c>
      <c r="D383" s="42" t="s">
        <v>318</v>
      </c>
      <c r="E383" s="42" t="s">
        <v>148</v>
      </c>
      <c r="F383" s="42" t="s">
        <v>139</v>
      </c>
      <c r="G383" s="42" t="s">
        <v>6</v>
      </c>
      <c r="H383" s="42" t="s">
        <v>1079</v>
      </c>
      <c r="I383" s="123" t="s">
        <v>1207</v>
      </c>
      <c r="J383" s="42">
        <v>12</v>
      </c>
      <c r="K383" s="121"/>
      <c r="L383" s="42">
        <v>0.05</v>
      </c>
      <c r="M383" s="104" t="s">
        <v>2</v>
      </c>
      <c r="N383" s="104" t="s">
        <v>2</v>
      </c>
      <c r="O383" s="104" t="s">
        <v>4</v>
      </c>
      <c r="P383" s="50">
        <v>0</v>
      </c>
      <c r="Q383" s="94">
        <v>0</v>
      </c>
      <c r="R383" s="94">
        <v>0</v>
      </c>
      <c r="S383" s="50">
        <v>0</v>
      </c>
      <c r="T383" s="51">
        <v>0</v>
      </c>
      <c r="U383" s="62">
        <v>0</v>
      </c>
      <c r="V383" s="69">
        <v>50</v>
      </c>
      <c r="W383" s="144">
        <f t="shared" si="79"/>
        <v>113.09733552923255</v>
      </c>
      <c r="X383" s="136"/>
      <c r="Y383" s="76"/>
      <c r="Z383" s="47">
        <f t="shared" si="106"/>
        <v>48.42149323348562</v>
      </c>
      <c r="AA383" s="77"/>
      <c r="AB383" s="50">
        <v>428.14</v>
      </c>
      <c r="AC383" s="47">
        <f t="shared" si="107"/>
        <v>428.13999999999993</v>
      </c>
      <c r="AD383" s="56">
        <f t="shared" si="114"/>
        <v>100</v>
      </c>
      <c r="AE383" s="56">
        <f t="shared" si="114"/>
        <v>100</v>
      </c>
      <c r="AF383" s="64"/>
      <c r="AG383" s="122">
        <v>7.7750000000000004</v>
      </c>
      <c r="AH383" s="47">
        <f t="shared" si="108"/>
        <v>61.531736368034252</v>
      </c>
      <c r="AI383" s="43">
        <f t="shared" si="109"/>
        <v>0.1555</v>
      </c>
      <c r="AJ383" s="50">
        <v>544.05999999999995</v>
      </c>
      <c r="AK383" s="47">
        <f t="shared" si="110"/>
        <v>544.05999999999995</v>
      </c>
      <c r="AL383" s="56">
        <f t="shared" si="115"/>
        <v>100</v>
      </c>
      <c r="AM383" s="56">
        <f t="shared" si="115"/>
        <v>100</v>
      </c>
      <c r="AN383" s="52"/>
      <c r="AO383" s="137" t="s">
        <v>1277</v>
      </c>
      <c r="AT383" s="4"/>
    </row>
    <row r="384" spans="1:46" s="1" customFormat="1" x14ac:dyDescent="0.25">
      <c r="A384" s="30">
        <v>383</v>
      </c>
      <c r="B384" s="31" t="s">
        <v>1091</v>
      </c>
      <c r="C384" s="31" t="s">
        <v>7</v>
      </c>
      <c r="D384" s="42" t="s">
        <v>318</v>
      </c>
      <c r="E384" s="42" t="s">
        <v>148</v>
      </c>
      <c r="F384" s="42" t="s">
        <v>139</v>
      </c>
      <c r="G384" s="42" t="s">
        <v>6</v>
      </c>
      <c r="H384" s="42" t="s">
        <v>1079</v>
      </c>
      <c r="I384" s="123" t="s">
        <v>1207</v>
      </c>
      <c r="J384" s="42">
        <v>12</v>
      </c>
      <c r="K384" s="121"/>
      <c r="L384" s="42">
        <v>0.05</v>
      </c>
      <c r="M384" s="104" t="s">
        <v>2</v>
      </c>
      <c r="N384" s="104" t="s">
        <v>2</v>
      </c>
      <c r="O384" s="104" t="s">
        <v>4</v>
      </c>
      <c r="P384" s="50">
        <v>0</v>
      </c>
      <c r="Q384" s="94">
        <v>0</v>
      </c>
      <c r="R384" s="94">
        <v>0</v>
      </c>
      <c r="S384" s="50">
        <v>0</v>
      </c>
      <c r="T384" s="51">
        <v>0</v>
      </c>
      <c r="U384" s="62">
        <v>0</v>
      </c>
      <c r="V384" s="69">
        <v>50</v>
      </c>
      <c r="W384" s="144">
        <f t="shared" si="79"/>
        <v>113.09733552923255</v>
      </c>
      <c r="X384" s="136"/>
      <c r="Y384" s="76"/>
      <c r="Z384" s="47">
        <f t="shared" si="106"/>
        <v>50.064797518725378</v>
      </c>
      <c r="AA384" s="77"/>
      <c r="AB384" s="50">
        <v>442.67</v>
      </c>
      <c r="AC384" s="47">
        <f t="shared" si="107"/>
        <v>442.67</v>
      </c>
      <c r="AD384" s="56">
        <f t="shared" si="114"/>
        <v>100</v>
      </c>
      <c r="AE384" s="56">
        <f t="shared" si="114"/>
        <v>100</v>
      </c>
      <c r="AF384" s="64"/>
      <c r="AG384" s="122">
        <v>7.7750000000000004</v>
      </c>
      <c r="AH384" s="47">
        <f t="shared" si="108"/>
        <v>63.445343285188883</v>
      </c>
      <c r="AI384" s="43">
        <f t="shared" si="109"/>
        <v>0.1555</v>
      </c>
      <c r="AJ384" s="50">
        <v>560.98</v>
      </c>
      <c r="AK384" s="47">
        <f t="shared" si="110"/>
        <v>560.98</v>
      </c>
      <c r="AL384" s="56">
        <f t="shared" si="115"/>
        <v>100</v>
      </c>
      <c r="AM384" s="56">
        <f t="shared" si="115"/>
        <v>100</v>
      </c>
      <c r="AN384" s="52"/>
      <c r="AO384" s="137" t="s">
        <v>1277</v>
      </c>
      <c r="AT384" s="4"/>
    </row>
    <row r="385" spans="1:46" s="1" customFormat="1" ht="30" x14ac:dyDescent="0.25">
      <c r="A385" s="30">
        <v>384</v>
      </c>
      <c r="B385" s="31" t="s">
        <v>1092</v>
      </c>
      <c r="C385" s="31" t="s">
        <v>1093</v>
      </c>
      <c r="D385" s="42" t="s">
        <v>318</v>
      </c>
      <c r="E385" s="42" t="s">
        <v>148</v>
      </c>
      <c r="F385" s="42" t="s">
        <v>139</v>
      </c>
      <c r="G385" s="42" t="s">
        <v>6</v>
      </c>
      <c r="H385" s="42" t="s">
        <v>1079</v>
      </c>
      <c r="I385" s="123" t="s">
        <v>1207</v>
      </c>
      <c r="J385" s="42">
        <v>12</v>
      </c>
      <c r="K385" s="121"/>
      <c r="L385" s="42">
        <v>0.05</v>
      </c>
      <c r="M385" s="104" t="s">
        <v>431</v>
      </c>
      <c r="N385" s="105" t="s">
        <v>1252</v>
      </c>
      <c r="O385" s="104" t="s">
        <v>432</v>
      </c>
      <c r="P385" s="115">
        <f t="shared" ref="P385:P393" si="116">(J385*(1-SQRT(1-S385*0.01)))/(2*0.0115*Q385/365)</f>
        <v>148.45725260079331</v>
      </c>
      <c r="Q385" s="94">
        <v>90</v>
      </c>
      <c r="R385" s="42">
        <v>5</v>
      </c>
      <c r="S385" s="115">
        <v>13.54</v>
      </c>
      <c r="T385" s="139">
        <v>30</v>
      </c>
      <c r="U385" s="93">
        <f t="shared" ref="U385:U393" si="117">S385/100*J385/4</f>
        <v>0.40620000000000001</v>
      </c>
      <c r="V385" s="69">
        <v>50</v>
      </c>
      <c r="W385" s="144">
        <f t="shared" si="79"/>
        <v>97.783956298574466</v>
      </c>
      <c r="X385" s="136"/>
      <c r="Y385" s="76"/>
      <c r="Z385" s="47">
        <f t="shared" si="106"/>
        <v>45.057978474846252</v>
      </c>
      <c r="AA385" s="77"/>
      <c r="AB385" s="50">
        <v>398.4</v>
      </c>
      <c r="AC385" s="47">
        <f t="shared" si="107"/>
        <v>460.79111727966693</v>
      </c>
      <c r="AD385" s="56">
        <f>AB385/(AVERAGE(AB382:AB384))*100</f>
        <v>90.701433525836094</v>
      </c>
      <c r="AE385" s="56">
        <f>AC385/(AVERAGE(AC382:AC384))*100</f>
        <v>104.90565987258398</v>
      </c>
      <c r="AF385" s="64"/>
      <c r="AG385" s="122">
        <v>3.55</v>
      </c>
      <c r="AH385" s="47">
        <f t="shared" si="108"/>
        <v>59.41003035350586</v>
      </c>
      <c r="AI385" s="43">
        <f t="shared" si="109"/>
        <v>7.0999999999999994E-2</v>
      </c>
      <c r="AJ385" s="50">
        <v>525.29999999999995</v>
      </c>
      <c r="AK385" s="47">
        <f t="shared" si="110"/>
        <v>607.56419153365721</v>
      </c>
      <c r="AL385" s="56">
        <f>AJ385/(AVERAGE(AJ382:AJ384))*100</f>
        <v>95.349020129842629</v>
      </c>
      <c r="AM385" s="56">
        <f>AK385/(AVERAGE(AK382:AK384))*100</f>
        <v>110.2810781053003</v>
      </c>
      <c r="AN385" s="52"/>
      <c r="AO385" s="143" t="s">
        <v>1278</v>
      </c>
      <c r="AT385" s="4"/>
    </row>
    <row r="386" spans="1:46" s="1" customFormat="1" ht="30" x14ac:dyDescent="0.25">
      <c r="A386" s="30">
        <v>385</v>
      </c>
      <c r="B386" s="31" t="s">
        <v>1094</v>
      </c>
      <c r="C386" s="31" t="s">
        <v>1093</v>
      </c>
      <c r="D386" s="48" t="s">
        <v>318</v>
      </c>
      <c r="E386" s="48" t="s">
        <v>148</v>
      </c>
      <c r="F386" s="48" t="s">
        <v>139</v>
      </c>
      <c r="G386" s="48" t="s">
        <v>6</v>
      </c>
      <c r="H386" s="42" t="s">
        <v>1079</v>
      </c>
      <c r="I386" s="123" t="s">
        <v>1207</v>
      </c>
      <c r="J386" s="42">
        <v>12</v>
      </c>
      <c r="K386" s="121"/>
      <c r="L386" s="42">
        <v>0.05</v>
      </c>
      <c r="M386" s="105" t="s">
        <v>431</v>
      </c>
      <c r="N386" s="105" t="s">
        <v>1252</v>
      </c>
      <c r="O386" s="105" t="s">
        <v>432</v>
      </c>
      <c r="P386" s="115">
        <f t="shared" si="116"/>
        <v>210.88901945424126</v>
      </c>
      <c r="Q386" s="95">
        <v>90</v>
      </c>
      <c r="R386" s="48">
        <v>5</v>
      </c>
      <c r="S386" s="81">
        <v>18.940000000000001</v>
      </c>
      <c r="T386" s="124">
        <v>28.4</v>
      </c>
      <c r="U386" s="93">
        <f t="shared" si="117"/>
        <v>0.56820000000000004</v>
      </c>
      <c r="V386" s="69">
        <v>50</v>
      </c>
      <c r="W386" s="135">
        <f t="shared" ref="W386:W449" si="118">(J386-J386*(1-SQRT(1-S386*0.01)))^2*(PI()/4)</f>
        <v>91.67670017999589</v>
      </c>
      <c r="X386" s="136"/>
      <c r="Y386" s="76"/>
      <c r="Z386" s="47">
        <f t="shared" si="106"/>
        <v>45.397270481433949</v>
      </c>
      <c r="AA386" s="77"/>
      <c r="AB386" s="50">
        <v>401.4</v>
      </c>
      <c r="AC386" s="47">
        <f t="shared" si="107"/>
        <v>495.18874907475953</v>
      </c>
      <c r="AD386" s="56">
        <f>AB386/(AVERAGE(AB382:AB384))*100</f>
        <v>91.384426248169191</v>
      </c>
      <c r="AE386" s="56">
        <f>AC386/(AVERAGE(AC382:AC384))*100</f>
        <v>112.73677059976464</v>
      </c>
      <c r="AF386" s="64"/>
      <c r="AG386" s="122">
        <v>2.9</v>
      </c>
      <c r="AH386" s="47">
        <f t="shared" si="108"/>
        <v>58.878472876518472</v>
      </c>
      <c r="AI386" s="43">
        <f t="shared" si="109"/>
        <v>5.7999999999999996E-2</v>
      </c>
      <c r="AJ386" s="50">
        <v>520.6</v>
      </c>
      <c r="AK386" s="47">
        <f t="shared" si="110"/>
        <v>642.24031581544546</v>
      </c>
      <c r="AL386" s="56">
        <f>AJ386/(AVERAGE(AJ382:AJ384))*100</f>
        <v>94.495906871494526</v>
      </c>
      <c r="AM386" s="56">
        <f>AK386/(AVERAGE(AK382:AK384))*100</f>
        <v>116.57526137613441</v>
      </c>
      <c r="AN386" s="52"/>
      <c r="AO386" s="143" t="s">
        <v>1278</v>
      </c>
      <c r="AT386" s="4"/>
    </row>
    <row r="387" spans="1:46" s="1" customFormat="1" ht="30" x14ac:dyDescent="0.25">
      <c r="A387" s="30">
        <v>386</v>
      </c>
      <c r="B387" s="31" t="s">
        <v>1095</v>
      </c>
      <c r="C387" s="31" t="s">
        <v>1093</v>
      </c>
      <c r="D387" s="48" t="s">
        <v>318</v>
      </c>
      <c r="E387" s="48" t="s">
        <v>148</v>
      </c>
      <c r="F387" s="48" t="s">
        <v>139</v>
      </c>
      <c r="G387" s="48" t="s">
        <v>6</v>
      </c>
      <c r="H387" s="42" t="s">
        <v>1079</v>
      </c>
      <c r="I387" s="123" t="s">
        <v>1207</v>
      </c>
      <c r="J387" s="42">
        <v>12</v>
      </c>
      <c r="K387" s="121"/>
      <c r="L387" s="42">
        <v>0.05</v>
      </c>
      <c r="M387" s="105" t="s">
        <v>431</v>
      </c>
      <c r="N387" s="105" t="s">
        <v>1252</v>
      </c>
      <c r="O387" s="105" t="s">
        <v>432</v>
      </c>
      <c r="P387" s="115">
        <f t="shared" si="116"/>
        <v>133.04354181628776</v>
      </c>
      <c r="Q387" s="95">
        <v>90</v>
      </c>
      <c r="R387" s="48">
        <v>5</v>
      </c>
      <c r="S387" s="81">
        <v>12.18</v>
      </c>
      <c r="T387" s="124">
        <v>30</v>
      </c>
      <c r="U387" s="93">
        <f t="shared" si="117"/>
        <v>0.36539999999999995</v>
      </c>
      <c r="V387" s="69">
        <v>50</v>
      </c>
      <c r="W387" s="135">
        <f t="shared" si="118"/>
        <v>99.322080061772013</v>
      </c>
      <c r="X387" s="136"/>
      <c r="Y387" s="76"/>
      <c r="Z387" s="47">
        <f t="shared" si="106"/>
        <v>45.793111155786264</v>
      </c>
      <c r="AA387" s="77"/>
      <c r="AB387" s="50">
        <v>404.9</v>
      </c>
      <c r="AC387" s="47">
        <f t="shared" si="107"/>
        <v>461.05670690047833</v>
      </c>
      <c r="AD387" s="56">
        <f>AB387/(AVERAGE(AB382:AB384))*100</f>
        <v>92.181251090891152</v>
      </c>
      <c r="AE387" s="56">
        <f>AC387/(AVERAGE(AC382:AC384))*100</f>
        <v>104.96612513196443</v>
      </c>
      <c r="AF387" s="64"/>
      <c r="AG387" s="122">
        <v>3.2</v>
      </c>
      <c r="AH387" s="47">
        <f t="shared" si="108"/>
        <v>59.353481685741237</v>
      </c>
      <c r="AI387" s="43">
        <f t="shared" si="109"/>
        <v>6.4000000000000001E-2</v>
      </c>
      <c r="AJ387" s="50">
        <v>524.79999999999995</v>
      </c>
      <c r="AK387" s="47">
        <f t="shared" si="110"/>
        <v>597.58597130494195</v>
      </c>
      <c r="AL387" s="56">
        <f>AJ387/(AVERAGE(AJ382:AJ384))*100</f>
        <v>95.258263400231129</v>
      </c>
      <c r="AM387" s="56">
        <f>AK387/(AVERAGE(AK382:AK384))*100</f>
        <v>108.46989683469725</v>
      </c>
      <c r="AN387" s="52"/>
      <c r="AO387" s="143" t="s">
        <v>1278</v>
      </c>
      <c r="AT387" s="4"/>
    </row>
    <row r="388" spans="1:46" s="1" customFormat="1" ht="30" x14ac:dyDescent="0.25">
      <c r="A388" s="30">
        <v>387</v>
      </c>
      <c r="B388" s="31" t="s">
        <v>1096</v>
      </c>
      <c r="C388" s="31" t="s">
        <v>1093</v>
      </c>
      <c r="D388" s="48" t="s">
        <v>318</v>
      </c>
      <c r="E388" s="48" t="s">
        <v>148</v>
      </c>
      <c r="F388" s="48" t="s">
        <v>139</v>
      </c>
      <c r="G388" s="48" t="s">
        <v>6</v>
      </c>
      <c r="H388" s="42" t="s">
        <v>1079</v>
      </c>
      <c r="I388" s="123" t="s">
        <v>1207</v>
      </c>
      <c r="J388" s="42">
        <v>12</v>
      </c>
      <c r="K388" s="121"/>
      <c r="L388" s="42">
        <v>0.05</v>
      </c>
      <c r="M388" s="105" t="s">
        <v>431</v>
      </c>
      <c r="N388" s="105" t="s">
        <v>1252</v>
      </c>
      <c r="O388" s="105" t="s">
        <v>432</v>
      </c>
      <c r="P388" s="115">
        <f t="shared" si="116"/>
        <v>175.8412557543962</v>
      </c>
      <c r="Q388" s="95">
        <v>90</v>
      </c>
      <c r="R388" s="48">
        <v>5</v>
      </c>
      <c r="S388" s="81">
        <v>15.93</v>
      </c>
      <c r="T388" s="124">
        <v>24.9</v>
      </c>
      <c r="U388" s="93">
        <f t="shared" si="117"/>
        <v>0.47789999999999999</v>
      </c>
      <c r="V388" s="69">
        <v>50</v>
      </c>
      <c r="W388" s="135">
        <f t="shared" si="118"/>
        <v>95.08092997942579</v>
      </c>
      <c r="X388" s="136"/>
      <c r="Y388" s="76"/>
      <c r="Z388" s="47">
        <f t="shared" si="106"/>
        <v>47.195518116348744</v>
      </c>
      <c r="AA388" s="77"/>
      <c r="AB388" s="50">
        <v>417.3</v>
      </c>
      <c r="AC388" s="47">
        <f t="shared" si="107"/>
        <v>496.37207089330332</v>
      </c>
      <c r="AD388" s="56">
        <f>AB388/(AVERAGE(AB382:AB384))*100</f>
        <v>95.004287676534645</v>
      </c>
      <c r="AE388" s="56">
        <f>AC388/(AVERAGE(AC382:AC384))*100</f>
        <v>113.00617066317911</v>
      </c>
      <c r="AF388" s="64"/>
      <c r="AG388" s="122">
        <v>3.75</v>
      </c>
      <c r="AH388" s="47">
        <f t="shared" si="108"/>
        <v>58.64096847190708</v>
      </c>
      <c r="AI388" s="43">
        <f t="shared" si="109"/>
        <v>7.4999999999999997E-2</v>
      </c>
      <c r="AJ388" s="50">
        <v>518.5</v>
      </c>
      <c r="AK388" s="47">
        <f t="shared" si="110"/>
        <v>616.7479481384562</v>
      </c>
      <c r="AL388" s="56">
        <f>AJ388/(AVERAGE(AJ382:AJ384))*100</f>
        <v>94.114728607126224</v>
      </c>
      <c r="AM388" s="56">
        <f>AK388/(AVERAGE(AK382:AK384))*100</f>
        <v>111.94805353529944</v>
      </c>
      <c r="AN388" s="52"/>
      <c r="AO388" s="143" t="s">
        <v>1278</v>
      </c>
      <c r="AT388" s="4"/>
    </row>
    <row r="389" spans="1:46" s="1" customFormat="1" ht="30" x14ac:dyDescent="0.25">
      <c r="A389" s="30">
        <v>388</v>
      </c>
      <c r="B389" s="31" t="s">
        <v>1097</v>
      </c>
      <c r="C389" s="31" t="s">
        <v>1093</v>
      </c>
      <c r="D389" s="48" t="s">
        <v>318</v>
      </c>
      <c r="E389" s="48" t="s">
        <v>148</v>
      </c>
      <c r="F389" s="48" t="s">
        <v>139</v>
      </c>
      <c r="G389" s="48" t="s">
        <v>6</v>
      </c>
      <c r="H389" s="42" t="s">
        <v>1079</v>
      </c>
      <c r="I389" s="123" t="s">
        <v>1207</v>
      </c>
      <c r="J389" s="42">
        <v>12</v>
      </c>
      <c r="K389" s="121"/>
      <c r="L389" s="42">
        <v>0.05</v>
      </c>
      <c r="M389" s="105" t="s">
        <v>431</v>
      </c>
      <c r="N389" s="105" t="s">
        <v>1252</v>
      </c>
      <c r="O389" s="105" t="s">
        <v>432</v>
      </c>
      <c r="P389" s="115">
        <f t="shared" si="116"/>
        <v>176.99545942204242</v>
      </c>
      <c r="Q389" s="95">
        <v>90</v>
      </c>
      <c r="R389" s="48">
        <v>5</v>
      </c>
      <c r="S389" s="81">
        <v>16.03</v>
      </c>
      <c r="T389" s="124">
        <v>25.25</v>
      </c>
      <c r="U389" s="93">
        <f t="shared" si="117"/>
        <v>0.48089999999999999</v>
      </c>
      <c r="V389" s="69">
        <v>50</v>
      </c>
      <c r="W389" s="135">
        <f t="shared" si="118"/>
        <v>94.967832643896571</v>
      </c>
      <c r="X389" s="136"/>
      <c r="Y389" s="76"/>
      <c r="Z389" s="47">
        <f t="shared" si="106"/>
        <v>46.460385435408732</v>
      </c>
      <c r="AA389" s="77"/>
      <c r="AB389" s="50">
        <v>410.8</v>
      </c>
      <c r="AC389" s="47">
        <f t="shared" si="107"/>
        <v>489.22234131237343</v>
      </c>
      <c r="AD389" s="56">
        <f>AB389/(AVERAGE(AB382:AB384))*100</f>
        <v>93.524470111479602</v>
      </c>
      <c r="AE389" s="56">
        <f>AC389/(AVERAGE(AC382:AC384))*100</f>
        <v>111.37843290637082</v>
      </c>
      <c r="AF389" s="64"/>
      <c r="AG389" s="122">
        <v>3.8</v>
      </c>
      <c r="AH389" s="78"/>
      <c r="AI389" s="43">
        <f t="shared" si="109"/>
        <v>7.5999999999999998E-2</v>
      </c>
      <c r="AJ389" s="52"/>
      <c r="AK389" s="78"/>
      <c r="AL389" s="70"/>
      <c r="AM389" s="70"/>
      <c r="AN389" s="52"/>
      <c r="AO389" s="143" t="s">
        <v>1278</v>
      </c>
      <c r="AT389" s="4"/>
    </row>
    <row r="390" spans="1:46" s="1" customFormat="1" ht="30" x14ac:dyDescent="0.25">
      <c r="A390" s="30">
        <v>389</v>
      </c>
      <c r="B390" s="31" t="s">
        <v>1098</v>
      </c>
      <c r="C390" s="31" t="s">
        <v>1093</v>
      </c>
      <c r="D390" s="48" t="s">
        <v>318</v>
      </c>
      <c r="E390" s="48" t="s">
        <v>148</v>
      </c>
      <c r="F390" s="48" t="s">
        <v>139</v>
      </c>
      <c r="G390" s="48" t="s">
        <v>6</v>
      </c>
      <c r="H390" s="42" t="s">
        <v>1079</v>
      </c>
      <c r="I390" s="123" t="s">
        <v>1207</v>
      </c>
      <c r="J390" s="42">
        <v>12</v>
      </c>
      <c r="K390" s="121"/>
      <c r="L390" s="42">
        <v>0.05</v>
      </c>
      <c r="M390" s="105" t="s">
        <v>431</v>
      </c>
      <c r="N390" s="105" t="s">
        <v>1252</v>
      </c>
      <c r="O390" s="105" t="s">
        <v>432</v>
      </c>
      <c r="P390" s="115">
        <f t="shared" si="116"/>
        <v>242.64607714890488</v>
      </c>
      <c r="Q390" s="95">
        <v>90</v>
      </c>
      <c r="R390" s="48">
        <v>5</v>
      </c>
      <c r="S390" s="81">
        <v>21.62</v>
      </c>
      <c r="T390" s="124">
        <v>25.05</v>
      </c>
      <c r="U390" s="93">
        <f t="shared" si="117"/>
        <v>0.64860000000000007</v>
      </c>
      <c r="V390" s="69">
        <v>50</v>
      </c>
      <c r="W390" s="135">
        <f t="shared" si="118"/>
        <v>88.645691587812493</v>
      </c>
      <c r="X390" s="136"/>
      <c r="Y390" s="76"/>
      <c r="Z390" s="47">
        <f t="shared" si="106"/>
        <v>46.890155310419821</v>
      </c>
      <c r="AA390" s="77"/>
      <c r="AB390" s="50">
        <v>414.6</v>
      </c>
      <c r="AC390" s="47">
        <f t="shared" si="107"/>
        <v>528.96146976269449</v>
      </c>
      <c r="AD390" s="56">
        <f>AB390/(AVERAGE(AB382:AB384))*100</f>
        <v>94.389594226434852</v>
      </c>
      <c r="AE390" s="56">
        <f>AC390/(AVERAGE(AC382:AC384))*100</f>
        <v>120.42561141418071</v>
      </c>
      <c r="AF390" s="64"/>
      <c r="AG390" s="122">
        <v>4</v>
      </c>
      <c r="AH390" s="47">
        <f t="shared" ref="AH390:AH421" si="119">AJ390*(J390^2*PI()/4)*10^-3</f>
        <v>59.104667547576938</v>
      </c>
      <c r="AI390" s="43">
        <f t="shared" si="109"/>
        <v>0.08</v>
      </c>
      <c r="AJ390" s="45">
        <v>522.6</v>
      </c>
      <c r="AK390" s="47">
        <f t="shared" ref="AK390:AK411" si="120">AH390/(W390*10^-3)</f>
        <v>666.75172237815764</v>
      </c>
      <c r="AL390" s="56">
        <f>AJ390/(AVERAGE(AJ382:AJ384))*100</f>
        <v>94.858933789940536</v>
      </c>
      <c r="AM390" s="56">
        <f>AK390/(AVERAGE(AK382:AK384))*100</f>
        <v>121.02441157175367</v>
      </c>
      <c r="AN390" s="52"/>
      <c r="AO390" s="143" t="s">
        <v>1278</v>
      </c>
      <c r="AT390" s="4"/>
    </row>
    <row r="391" spans="1:46" s="1" customFormat="1" ht="30" x14ac:dyDescent="0.25">
      <c r="A391" s="30">
        <v>390</v>
      </c>
      <c r="B391" s="31" t="s">
        <v>1099</v>
      </c>
      <c r="C391" s="31" t="s">
        <v>1093</v>
      </c>
      <c r="D391" s="48" t="s">
        <v>318</v>
      </c>
      <c r="E391" s="48" t="s">
        <v>148</v>
      </c>
      <c r="F391" s="48" t="s">
        <v>139</v>
      </c>
      <c r="G391" s="48" t="s">
        <v>6</v>
      </c>
      <c r="H391" s="42" t="s">
        <v>1079</v>
      </c>
      <c r="I391" s="123" t="s">
        <v>1207</v>
      </c>
      <c r="J391" s="42">
        <v>12</v>
      </c>
      <c r="K391" s="121"/>
      <c r="L391" s="42">
        <v>0.05</v>
      </c>
      <c r="M391" s="105" t="s">
        <v>431</v>
      </c>
      <c r="N391" s="105" t="s">
        <v>1252</v>
      </c>
      <c r="O391" s="105" t="s">
        <v>432</v>
      </c>
      <c r="P391" s="115">
        <f t="shared" si="116"/>
        <v>217.83550827779197</v>
      </c>
      <c r="Q391" s="95">
        <v>45</v>
      </c>
      <c r="R391" s="48">
        <v>5</v>
      </c>
      <c r="S391" s="81">
        <v>10.029999999999999</v>
      </c>
      <c r="T391" s="124">
        <v>31</v>
      </c>
      <c r="U391" s="93">
        <f t="shared" si="117"/>
        <v>0.3009</v>
      </c>
      <c r="V391" s="69">
        <v>50</v>
      </c>
      <c r="W391" s="135">
        <f t="shared" si="118"/>
        <v>101.75367277565051</v>
      </c>
      <c r="X391" s="136"/>
      <c r="Y391" s="76"/>
      <c r="Z391" s="47">
        <f t="shared" si="106"/>
        <v>50.271765642743873</v>
      </c>
      <c r="AA391" s="77"/>
      <c r="AB391" s="50">
        <v>444.5</v>
      </c>
      <c r="AC391" s="47">
        <f t="shared" si="107"/>
        <v>494.05357341336008</v>
      </c>
      <c r="AD391" s="56">
        <f>AB391/(AVERAGE(AB382:AB384))*100</f>
        <v>101.19675502568812</v>
      </c>
      <c r="AE391" s="56">
        <f>AC391/(AVERAGE(AC382:AC384))*100</f>
        <v>112.47833169466281</v>
      </c>
      <c r="AF391" s="64"/>
      <c r="AG391" s="122">
        <v>4.2</v>
      </c>
      <c r="AH391" s="47">
        <f t="shared" si="119"/>
        <v>62.226154008183755</v>
      </c>
      <c r="AI391" s="43">
        <f t="shared" si="109"/>
        <v>8.4000000000000005E-2</v>
      </c>
      <c r="AJ391" s="45">
        <v>550.20000000000005</v>
      </c>
      <c r="AK391" s="47">
        <f t="shared" si="120"/>
        <v>611.53717905968665</v>
      </c>
      <c r="AL391" s="56">
        <f>AJ391/(AVERAGE(AJ382:AJ384))*100</f>
        <v>99.868705264495389</v>
      </c>
      <c r="AM391" s="56">
        <f>AK391/(AVERAGE(AK382:AK384))*100</f>
        <v>111.00222881459973</v>
      </c>
      <c r="AN391" s="52"/>
      <c r="AO391" s="143" t="s">
        <v>1278</v>
      </c>
      <c r="AT391" s="4"/>
    </row>
    <row r="392" spans="1:46" s="1" customFormat="1" ht="30" x14ac:dyDescent="0.25">
      <c r="A392" s="30">
        <v>391</v>
      </c>
      <c r="B392" s="31" t="s">
        <v>1100</v>
      </c>
      <c r="C392" s="31" t="s">
        <v>1093</v>
      </c>
      <c r="D392" s="48" t="s">
        <v>318</v>
      </c>
      <c r="E392" s="48" t="s">
        <v>148</v>
      </c>
      <c r="F392" s="48" t="s">
        <v>139</v>
      </c>
      <c r="G392" s="48" t="s">
        <v>6</v>
      </c>
      <c r="H392" s="42" t="s">
        <v>1079</v>
      </c>
      <c r="I392" s="123" t="s">
        <v>1207</v>
      </c>
      <c r="J392" s="42">
        <v>12</v>
      </c>
      <c r="K392" s="121"/>
      <c r="L392" s="42">
        <v>0.05</v>
      </c>
      <c r="M392" s="105" t="s">
        <v>431</v>
      </c>
      <c r="N392" s="105" t="s">
        <v>1252</v>
      </c>
      <c r="O392" s="105" t="s">
        <v>432</v>
      </c>
      <c r="P392" s="115">
        <f t="shared" si="116"/>
        <v>295.5493812913881</v>
      </c>
      <c r="Q392" s="95">
        <v>45</v>
      </c>
      <c r="R392" s="48">
        <v>5</v>
      </c>
      <c r="S392" s="81">
        <v>13.48</v>
      </c>
      <c r="T392" s="124">
        <v>30.5</v>
      </c>
      <c r="U392" s="93">
        <f t="shared" si="117"/>
        <v>0.40439999999999998</v>
      </c>
      <c r="V392" s="69">
        <v>50</v>
      </c>
      <c r="W392" s="135">
        <f t="shared" si="118"/>
        <v>97.851814699892003</v>
      </c>
      <c r="X392" s="136"/>
      <c r="Y392" s="76"/>
      <c r="Z392" s="47">
        <f t="shared" si="106"/>
        <v>50.803323119731267</v>
      </c>
      <c r="AA392" s="77"/>
      <c r="AB392" s="50">
        <v>449.2</v>
      </c>
      <c r="AC392" s="47">
        <f t="shared" si="107"/>
        <v>519.18631530282028</v>
      </c>
      <c r="AD392" s="56">
        <f>AB392/(AVERAGE(AB382:AB384))*100</f>
        <v>102.2667769573433</v>
      </c>
      <c r="AE392" s="56">
        <f>AC392/(AVERAGE(AC382:AC384))*100</f>
        <v>118.20015829558869</v>
      </c>
      <c r="AF392" s="64"/>
      <c r="AG392" s="122">
        <v>3.75</v>
      </c>
      <c r="AH392" s="47">
        <f t="shared" si="119"/>
        <v>61.999959337125297</v>
      </c>
      <c r="AI392" s="43">
        <f t="shared" si="109"/>
        <v>7.4999999999999997E-2</v>
      </c>
      <c r="AJ392" s="45">
        <v>548.20000000000005</v>
      </c>
      <c r="AK392" s="47">
        <f t="shared" si="120"/>
        <v>633.61072584373574</v>
      </c>
      <c r="AL392" s="56">
        <f>AJ392/(AVERAGE(AJ382:AJ384))*100</f>
        <v>99.505678346049379</v>
      </c>
      <c r="AM392" s="56">
        <f>AK392/(AVERAGE(AK382:AK384))*100</f>
        <v>115.00887464869325</v>
      </c>
      <c r="AN392" s="52"/>
      <c r="AO392" s="143" t="s">
        <v>1278</v>
      </c>
      <c r="AT392" s="4"/>
    </row>
    <row r="393" spans="1:46" s="1" customFormat="1" ht="30" x14ac:dyDescent="0.25">
      <c r="A393" s="30">
        <v>392</v>
      </c>
      <c r="B393" s="31" t="s">
        <v>1101</v>
      </c>
      <c r="C393" s="31" t="s">
        <v>1093</v>
      </c>
      <c r="D393" s="48" t="s">
        <v>318</v>
      </c>
      <c r="E393" s="48" t="s">
        <v>148</v>
      </c>
      <c r="F393" s="48" t="s">
        <v>139</v>
      </c>
      <c r="G393" s="48" t="s">
        <v>6</v>
      </c>
      <c r="H393" s="42" t="s">
        <v>1079</v>
      </c>
      <c r="I393" s="123" t="s">
        <v>1207</v>
      </c>
      <c r="J393" s="42">
        <v>12</v>
      </c>
      <c r="K393" s="121"/>
      <c r="L393" s="42">
        <v>0.05</v>
      </c>
      <c r="M393" s="105" t="s">
        <v>431</v>
      </c>
      <c r="N393" s="105" t="s">
        <v>1252</v>
      </c>
      <c r="O393" s="105" t="s">
        <v>432</v>
      </c>
      <c r="P393" s="115">
        <f t="shared" si="116"/>
        <v>337.17100691673829</v>
      </c>
      <c r="Q393" s="95">
        <v>45</v>
      </c>
      <c r="R393" s="48">
        <v>5</v>
      </c>
      <c r="S393" s="81">
        <v>15.3</v>
      </c>
      <c r="T393" s="139">
        <v>31.7</v>
      </c>
      <c r="U393" s="93">
        <f t="shared" si="117"/>
        <v>0.45899999999999996</v>
      </c>
      <c r="V393" s="69">
        <v>50</v>
      </c>
      <c r="W393" s="135">
        <f t="shared" si="118"/>
        <v>95.793443193259989</v>
      </c>
      <c r="X393" s="136"/>
      <c r="Y393" s="76"/>
      <c r="Z393" s="47">
        <f t="shared" si="106"/>
        <v>49.366986958510012</v>
      </c>
      <c r="AA393" s="77"/>
      <c r="AB393" s="50">
        <v>436.5</v>
      </c>
      <c r="AC393" s="47">
        <f t="shared" si="107"/>
        <v>515.34828807556073</v>
      </c>
      <c r="AD393" s="56">
        <f>AB393/(AVERAGE(AB382:AB384))*100</f>
        <v>99.375441099466514</v>
      </c>
      <c r="AE393" s="56">
        <f>AC393/(AVERAGE(AC382:AC384))*100</f>
        <v>117.3263767408105</v>
      </c>
      <c r="AF393" s="64"/>
      <c r="AG393" s="122">
        <v>4.5</v>
      </c>
      <c r="AH393" s="47">
        <f t="shared" si="119"/>
        <v>62.723782284512374</v>
      </c>
      <c r="AI393" s="43">
        <f t="shared" si="109"/>
        <v>0.09</v>
      </c>
      <c r="AJ393" s="45">
        <v>554.6</v>
      </c>
      <c r="AK393" s="47">
        <f t="shared" si="120"/>
        <v>654.78158205430918</v>
      </c>
      <c r="AL393" s="56">
        <f>AJ393/(AVERAGE(AJ382:AJ384))*100</f>
        <v>100.66736448507658</v>
      </c>
      <c r="AM393" s="56">
        <f>AK393/(AVERAGE(AK382:AK384))*100</f>
        <v>118.85166999418719</v>
      </c>
      <c r="AN393" s="52"/>
      <c r="AO393" s="143" t="s">
        <v>1278</v>
      </c>
      <c r="AT393" s="4"/>
    </row>
    <row r="394" spans="1:46" s="1" customFormat="1" x14ac:dyDescent="0.25">
      <c r="A394" s="30">
        <v>393</v>
      </c>
      <c r="B394" s="31" t="s">
        <v>1102</v>
      </c>
      <c r="C394" s="31" t="s">
        <v>7</v>
      </c>
      <c r="D394" s="42" t="s">
        <v>318</v>
      </c>
      <c r="E394" s="42" t="s">
        <v>148</v>
      </c>
      <c r="F394" s="42" t="s">
        <v>139</v>
      </c>
      <c r="G394" s="42" t="s">
        <v>6</v>
      </c>
      <c r="H394" s="42" t="s">
        <v>1079</v>
      </c>
      <c r="I394" s="123" t="s">
        <v>1208</v>
      </c>
      <c r="J394" s="42">
        <v>16</v>
      </c>
      <c r="K394" s="121"/>
      <c r="L394" s="42">
        <v>0.05</v>
      </c>
      <c r="M394" s="104" t="s">
        <v>2</v>
      </c>
      <c r="N394" s="104" t="s">
        <v>2</v>
      </c>
      <c r="O394" s="104" t="s">
        <v>4</v>
      </c>
      <c r="P394" s="47">
        <v>0</v>
      </c>
      <c r="Q394" s="95">
        <v>0</v>
      </c>
      <c r="R394" s="95">
        <v>0</v>
      </c>
      <c r="S394" s="47">
        <v>0</v>
      </c>
      <c r="T394" s="96">
        <v>0</v>
      </c>
      <c r="U394" s="60">
        <v>0</v>
      </c>
      <c r="V394" s="69">
        <v>50</v>
      </c>
      <c r="W394" s="135">
        <f t="shared" si="118"/>
        <v>201.06192982974676</v>
      </c>
      <c r="X394" s="136"/>
      <c r="Y394" s="76"/>
      <c r="Z394" s="47">
        <f t="shared" si="106"/>
        <v>108.03459613611953</v>
      </c>
      <c r="AA394" s="77"/>
      <c r="AB394" s="50">
        <v>537.32000000000005</v>
      </c>
      <c r="AC394" s="47">
        <f t="shared" si="107"/>
        <v>537.31999999999994</v>
      </c>
      <c r="AD394" s="56">
        <f t="shared" ref="AD394:AE396" si="121">AB394/AB394*100</f>
        <v>100</v>
      </c>
      <c r="AE394" s="56">
        <f t="shared" si="121"/>
        <v>100</v>
      </c>
      <c r="AF394" s="64"/>
      <c r="AG394" s="122">
        <v>4.43</v>
      </c>
      <c r="AH394" s="47">
        <f t="shared" si="119"/>
        <v>128.78217667525109</v>
      </c>
      <c r="AI394" s="43">
        <f t="shared" si="109"/>
        <v>8.8599999999999998E-2</v>
      </c>
      <c r="AJ394" s="45">
        <v>640.51</v>
      </c>
      <c r="AK394" s="47">
        <f t="shared" si="120"/>
        <v>640.51</v>
      </c>
      <c r="AL394" s="56">
        <f t="shared" ref="AL394:AM396" si="122">AJ394/AJ394*100</f>
        <v>100</v>
      </c>
      <c r="AM394" s="56">
        <f t="shared" si="122"/>
        <v>100</v>
      </c>
      <c r="AN394" s="52"/>
      <c r="AO394" s="137" t="s">
        <v>1277</v>
      </c>
      <c r="AT394" s="4"/>
    </row>
    <row r="395" spans="1:46" s="1" customFormat="1" x14ac:dyDescent="0.25">
      <c r="A395" s="30">
        <v>394</v>
      </c>
      <c r="B395" s="31" t="s">
        <v>1103</v>
      </c>
      <c r="C395" s="31" t="s">
        <v>7</v>
      </c>
      <c r="D395" s="42" t="s">
        <v>318</v>
      </c>
      <c r="E395" s="42" t="s">
        <v>148</v>
      </c>
      <c r="F395" s="42" t="s">
        <v>139</v>
      </c>
      <c r="G395" s="42" t="s">
        <v>6</v>
      </c>
      <c r="H395" s="42" t="s">
        <v>1079</v>
      </c>
      <c r="I395" s="123" t="s">
        <v>1208</v>
      </c>
      <c r="J395" s="42">
        <v>16</v>
      </c>
      <c r="K395" s="121"/>
      <c r="L395" s="42">
        <v>0.05</v>
      </c>
      <c r="M395" s="104" t="s">
        <v>2</v>
      </c>
      <c r="N395" s="104" t="s">
        <v>2</v>
      </c>
      <c r="O395" s="104" t="s">
        <v>4</v>
      </c>
      <c r="P395" s="47">
        <v>0</v>
      </c>
      <c r="Q395" s="95">
        <v>0</v>
      </c>
      <c r="R395" s="95">
        <v>0</v>
      </c>
      <c r="S395" s="47">
        <v>0</v>
      </c>
      <c r="T395" s="96">
        <v>0</v>
      </c>
      <c r="U395" s="60">
        <v>0</v>
      </c>
      <c r="V395" s="69">
        <v>50</v>
      </c>
      <c r="W395" s="135">
        <f t="shared" si="118"/>
        <v>201.06192982974676</v>
      </c>
      <c r="X395" s="136"/>
      <c r="Y395" s="76"/>
      <c r="Z395" s="47">
        <f t="shared" si="106"/>
        <v>117.95097051532264</v>
      </c>
      <c r="AA395" s="77"/>
      <c r="AB395" s="50">
        <v>586.64</v>
      </c>
      <c r="AC395" s="47">
        <f t="shared" si="107"/>
        <v>586.64</v>
      </c>
      <c r="AD395" s="56">
        <f t="shared" si="121"/>
        <v>100</v>
      </c>
      <c r="AE395" s="56">
        <f t="shared" si="121"/>
        <v>100</v>
      </c>
      <c r="AF395" s="64"/>
      <c r="AG395" s="122">
        <v>5.4850000000000003</v>
      </c>
      <c r="AH395" s="47">
        <f t="shared" si="119"/>
        <v>141.54156674224683</v>
      </c>
      <c r="AI395" s="43">
        <f t="shared" si="109"/>
        <v>0.10970000000000001</v>
      </c>
      <c r="AJ395" s="45">
        <v>703.97</v>
      </c>
      <c r="AK395" s="47">
        <f t="shared" si="120"/>
        <v>703.97</v>
      </c>
      <c r="AL395" s="56">
        <f t="shared" si="122"/>
        <v>100</v>
      </c>
      <c r="AM395" s="56">
        <f t="shared" si="122"/>
        <v>100</v>
      </c>
      <c r="AN395" s="52"/>
      <c r="AO395" s="137" t="s">
        <v>1277</v>
      </c>
      <c r="AT395" s="4"/>
    </row>
    <row r="396" spans="1:46" s="1" customFormat="1" x14ac:dyDescent="0.25">
      <c r="A396" s="30">
        <v>395</v>
      </c>
      <c r="B396" s="31" t="s">
        <v>1104</v>
      </c>
      <c r="C396" s="31" t="s">
        <v>7</v>
      </c>
      <c r="D396" s="42" t="s">
        <v>318</v>
      </c>
      <c r="E396" s="42" t="s">
        <v>148</v>
      </c>
      <c r="F396" s="42" t="s">
        <v>139</v>
      </c>
      <c r="G396" s="42" t="s">
        <v>6</v>
      </c>
      <c r="H396" s="42" t="s">
        <v>1079</v>
      </c>
      <c r="I396" s="123" t="s">
        <v>1208</v>
      </c>
      <c r="J396" s="42">
        <v>16</v>
      </c>
      <c r="K396" s="121"/>
      <c r="L396" s="42">
        <v>0.05</v>
      </c>
      <c r="M396" s="104" t="s">
        <v>2</v>
      </c>
      <c r="N396" s="104" t="s">
        <v>2</v>
      </c>
      <c r="O396" s="104" t="s">
        <v>4</v>
      </c>
      <c r="P396" s="47">
        <v>0</v>
      </c>
      <c r="Q396" s="95">
        <v>0</v>
      </c>
      <c r="R396" s="95">
        <v>0</v>
      </c>
      <c r="S396" s="47">
        <v>0</v>
      </c>
      <c r="T396" s="96">
        <v>0</v>
      </c>
      <c r="U396" s="60">
        <v>0</v>
      </c>
      <c r="V396" s="69">
        <v>50</v>
      </c>
      <c r="W396" s="135">
        <f t="shared" si="118"/>
        <v>201.06192982974676</v>
      </c>
      <c r="X396" s="136"/>
      <c r="Y396" s="76"/>
      <c r="Z396" s="47">
        <f t="shared" si="106"/>
        <v>116.92957591178751</v>
      </c>
      <c r="AA396" s="77"/>
      <c r="AB396" s="50">
        <v>581.55999999999995</v>
      </c>
      <c r="AC396" s="47">
        <f t="shared" si="107"/>
        <v>581.55999999999983</v>
      </c>
      <c r="AD396" s="56">
        <f t="shared" si="121"/>
        <v>100</v>
      </c>
      <c r="AE396" s="56">
        <f t="shared" si="121"/>
        <v>100</v>
      </c>
      <c r="AF396" s="64"/>
      <c r="AG396" s="122">
        <v>4.6349999999999998</v>
      </c>
      <c r="AH396" s="47">
        <f t="shared" si="119"/>
        <v>137.00963084388431</v>
      </c>
      <c r="AI396" s="43">
        <f t="shared" si="109"/>
        <v>9.2699999999999991E-2</v>
      </c>
      <c r="AJ396" s="45">
        <v>681.43</v>
      </c>
      <c r="AK396" s="47">
        <f t="shared" si="120"/>
        <v>681.42999999999984</v>
      </c>
      <c r="AL396" s="56">
        <f t="shared" si="122"/>
        <v>100</v>
      </c>
      <c r="AM396" s="56">
        <f t="shared" si="122"/>
        <v>100</v>
      </c>
      <c r="AN396" s="52"/>
      <c r="AO396" s="137" t="s">
        <v>1277</v>
      </c>
      <c r="AT396" s="4"/>
    </row>
    <row r="397" spans="1:46" s="1" customFormat="1" ht="30" x14ac:dyDescent="0.25">
      <c r="A397" s="30">
        <v>396</v>
      </c>
      <c r="B397" s="31" t="s">
        <v>1105</v>
      </c>
      <c r="C397" s="31" t="s">
        <v>1093</v>
      </c>
      <c r="D397" s="42" t="s">
        <v>318</v>
      </c>
      <c r="E397" s="42" t="s">
        <v>148</v>
      </c>
      <c r="F397" s="42" t="s">
        <v>139</v>
      </c>
      <c r="G397" s="42" t="s">
        <v>6</v>
      </c>
      <c r="H397" s="42" t="s">
        <v>1079</v>
      </c>
      <c r="I397" s="123" t="s">
        <v>1208</v>
      </c>
      <c r="J397" s="42">
        <v>16</v>
      </c>
      <c r="K397" s="121"/>
      <c r="L397" s="42">
        <v>0.05</v>
      </c>
      <c r="M397" s="104" t="s">
        <v>431</v>
      </c>
      <c r="N397" s="104" t="s">
        <v>1252</v>
      </c>
      <c r="O397" s="104" t="s">
        <v>432</v>
      </c>
      <c r="P397" s="115">
        <f t="shared" ref="P397:P405" si="123">(J397*(1-SQRT(1-S397*0.01)))/(2*0.0115*Q397/365)</f>
        <v>213.6156151041389</v>
      </c>
      <c r="Q397" s="94">
        <v>90</v>
      </c>
      <c r="R397" s="42">
        <v>5</v>
      </c>
      <c r="S397" s="115">
        <v>14.57</v>
      </c>
      <c r="T397" s="139">
        <v>20.9</v>
      </c>
      <c r="U397" s="93">
        <f t="shared" ref="U397:U405" si="124">S397/100*J397/4</f>
        <v>0.58279999999999998</v>
      </c>
      <c r="V397" s="69">
        <v>50</v>
      </c>
      <c r="W397" s="144">
        <f t="shared" si="118"/>
        <v>171.76720665355265</v>
      </c>
      <c r="X397" s="136"/>
      <c r="Y397" s="76"/>
      <c r="Z397" s="47">
        <f t="shared" si="106"/>
        <v>96.79121302004009</v>
      </c>
      <c r="AA397" s="77"/>
      <c r="AB397" s="50">
        <v>481.4</v>
      </c>
      <c r="AC397" s="47">
        <f t="shared" si="107"/>
        <v>563.50228257052561</v>
      </c>
      <c r="AD397" s="56">
        <f>AB397/(AVERAGE(AB394:AB396))*100</f>
        <v>84.677986772362672</v>
      </c>
      <c r="AE397" s="56">
        <f>AC397/(AVERAGE(AC394:AC396))*100</f>
        <v>99.11973167782125</v>
      </c>
      <c r="AF397" s="64"/>
      <c r="AG397" s="122">
        <v>2.15</v>
      </c>
      <c r="AH397" s="47">
        <f t="shared" si="119"/>
        <v>120.53662693293319</v>
      </c>
      <c r="AI397" s="43">
        <f t="shared" si="109"/>
        <v>4.2999999999999997E-2</v>
      </c>
      <c r="AJ397" s="45">
        <v>599.5</v>
      </c>
      <c r="AK397" s="47">
        <f t="shared" si="120"/>
        <v>701.74411799133793</v>
      </c>
      <c r="AL397" s="56">
        <f>AJ397/(AVERAGE(AJ394:AJ396))*100</f>
        <v>88.774920899743819</v>
      </c>
      <c r="AM397" s="56">
        <f>AK397/(AVERAGE(AK394:AK396))*100</f>
        <v>103.91539377237953</v>
      </c>
      <c r="AN397" s="52"/>
      <c r="AO397" s="143" t="s">
        <v>1278</v>
      </c>
      <c r="AT397" s="4"/>
    </row>
    <row r="398" spans="1:46" s="1" customFormat="1" ht="30" x14ac:dyDescent="0.25">
      <c r="A398" s="30">
        <v>397</v>
      </c>
      <c r="B398" s="30" t="s">
        <v>1106</v>
      </c>
      <c r="C398" s="31" t="s">
        <v>1093</v>
      </c>
      <c r="D398" s="48" t="s">
        <v>318</v>
      </c>
      <c r="E398" s="48" t="s">
        <v>148</v>
      </c>
      <c r="F398" s="48" t="s">
        <v>139</v>
      </c>
      <c r="G398" s="48" t="s">
        <v>6</v>
      </c>
      <c r="H398" s="42" t="s">
        <v>1079</v>
      </c>
      <c r="I398" s="123" t="s">
        <v>1208</v>
      </c>
      <c r="J398" s="48">
        <v>16</v>
      </c>
      <c r="K398" s="121"/>
      <c r="L398" s="42">
        <v>0.05</v>
      </c>
      <c r="M398" s="105" t="s">
        <v>431</v>
      </c>
      <c r="N398" s="105" t="s">
        <v>1252</v>
      </c>
      <c r="O398" s="105" t="s">
        <v>432</v>
      </c>
      <c r="P398" s="115">
        <f t="shared" si="123"/>
        <v>87.111033538914228</v>
      </c>
      <c r="Q398" s="95">
        <v>90</v>
      </c>
      <c r="R398" s="48">
        <v>5</v>
      </c>
      <c r="S398" s="81">
        <v>6.08</v>
      </c>
      <c r="T398" s="139">
        <v>26.4</v>
      </c>
      <c r="U398" s="93">
        <f t="shared" si="124"/>
        <v>0.2432</v>
      </c>
      <c r="V398" s="69">
        <v>50</v>
      </c>
      <c r="W398" s="135">
        <f t="shared" si="118"/>
        <v>188.83736449609819</v>
      </c>
      <c r="X398" s="136"/>
      <c r="Y398" s="76"/>
      <c r="Z398" s="47">
        <f t="shared" si="106"/>
        <v>97.394398809529335</v>
      </c>
      <c r="AA398" s="77"/>
      <c r="AB398" s="50">
        <v>484.4</v>
      </c>
      <c r="AC398" s="47">
        <f t="shared" si="107"/>
        <v>515.75809199318564</v>
      </c>
      <c r="AD398" s="56">
        <f>AB398/(AVERAGE(AB394:AB396))*100</f>
        <v>85.20568506965617</v>
      </c>
      <c r="AE398" s="56">
        <f>AC398/(AVERAGE(AC394:AC396))*100</f>
        <v>90.721555653381785</v>
      </c>
      <c r="AF398" s="64"/>
      <c r="AG398" s="122">
        <v>2.2000000000000002</v>
      </c>
      <c r="AH398" s="47">
        <f t="shared" si="119"/>
        <v>120.23503403818856</v>
      </c>
      <c r="AI398" s="43">
        <f t="shared" si="109"/>
        <v>4.4000000000000004E-2</v>
      </c>
      <c r="AJ398" s="45">
        <v>598</v>
      </c>
      <c r="AK398" s="47">
        <f t="shared" si="120"/>
        <v>636.71209540034056</v>
      </c>
      <c r="AL398" s="56">
        <f>AJ398/(AVERAGE(AJ394:AJ396))*100</f>
        <v>88.552798495490919</v>
      </c>
      <c r="AM398" s="56">
        <f>AK398/(AVERAGE(AK394:AK396))*100</f>
        <v>94.285347631485195</v>
      </c>
      <c r="AN398" s="52"/>
      <c r="AO398" s="143" t="s">
        <v>1278</v>
      </c>
      <c r="AT398" s="4"/>
    </row>
    <row r="399" spans="1:46" s="1" customFormat="1" ht="30" x14ac:dyDescent="0.25">
      <c r="A399" s="30">
        <v>398</v>
      </c>
      <c r="B399" s="30" t="s">
        <v>1107</v>
      </c>
      <c r="C399" s="31" t="s">
        <v>1093</v>
      </c>
      <c r="D399" s="48" t="s">
        <v>318</v>
      </c>
      <c r="E399" s="48" t="s">
        <v>148</v>
      </c>
      <c r="F399" s="48" t="s">
        <v>139</v>
      </c>
      <c r="G399" s="48" t="s">
        <v>6</v>
      </c>
      <c r="H399" s="42" t="s">
        <v>1079</v>
      </c>
      <c r="I399" s="123" t="s">
        <v>1208</v>
      </c>
      <c r="J399" s="48">
        <v>16</v>
      </c>
      <c r="K399" s="121"/>
      <c r="L399" s="42">
        <v>0.05</v>
      </c>
      <c r="M399" s="105" t="s">
        <v>431</v>
      </c>
      <c r="N399" s="105" t="s">
        <v>1252</v>
      </c>
      <c r="O399" s="105" t="s">
        <v>432</v>
      </c>
      <c r="P399" s="115">
        <f t="shared" si="123"/>
        <v>126.10732455895339</v>
      </c>
      <c r="Q399" s="95">
        <v>90</v>
      </c>
      <c r="R399" s="48">
        <v>5</v>
      </c>
      <c r="S399" s="81">
        <v>8.74</v>
      </c>
      <c r="T399" s="139">
        <v>27.2</v>
      </c>
      <c r="U399" s="93">
        <f t="shared" si="124"/>
        <v>0.34960000000000002</v>
      </c>
      <c r="V399" s="69">
        <v>50</v>
      </c>
      <c r="W399" s="135">
        <f t="shared" si="118"/>
        <v>183.48911716262688</v>
      </c>
      <c r="X399" s="136"/>
      <c r="Y399" s="76"/>
      <c r="Z399" s="47">
        <f t="shared" si="106"/>
        <v>100.49075252890742</v>
      </c>
      <c r="AA399" s="77"/>
      <c r="AB399" s="50">
        <v>499.8</v>
      </c>
      <c r="AC399" s="47">
        <f t="shared" si="107"/>
        <v>547.6660092044707</v>
      </c>
      <c r="AD399" s="56">
        <f>AB399/(AVERAGE(AB394:AB396))*100</f>
        <v>87.914536329096109</v>
      </c>
      <c r="AE399" s="56">
        <f>AC399/(AVERAGE(AC394:AC396))*100</f>
        <v>96.334140180907411</v>
      </c>
      <c r="AF399" s="64"/>
      <c r="AG399" s="122">
        <v>2.5499999999999998</v>
      </c>
      <c r="AH399" s="47">
        <f t="shared" si="119"/>
        <v>122.74830816106041</v>
      </c>
      <c r="AI399" s="43">
        <f t="shared" si="109"/>
        <v>5.0999999999999997E-2</v>
      </c>
      <c r="AJ399" s="45">
        <v>610.5</v>
      </c>
      <c r="AK399" s="47">
        <f t="shared" si="120"/>
        <v>668.9677843523998</v>
      </c>
      <c r="AL399" s="56">
        <f>AJ399/(AVERAGE(AJ394:AJ396))*100</f>
        <v>90.403818530931787</v>
      </c>
      <c r="AM399" s="56">
        <f>AK399/(AVERAGE(AK394:AK396))*100</f>
        <v>99.061821752062016</v>
      </c>
      <c r="AN399" s="52"/>
      <c r="AO399" s="143" t="s">
        <v>1278</v>
      </c>
      <c r="AT399" s="4"/>
    </row>
    <row r="400" spans="1:46" s="1" customFormat="1" ht="30" x14ac:dyDescent="0.25">
      <c r="A400" s="30">
        <v>399</v>
      </c>
      <c r="B400" s="30" t="s">
        <v>1108</v>
      </c>
      <c r="C400" s="31" t="s">
        <v>1093</v>
      </c>
      <c r="D400" s="48" t="s">
        <v>318</v>
      </c>
      <c r="E400" s="48" t="s">
        <v>148</v>
      </c>
      <c r="F400" s="48" t="s">
        <v>139</v>
      </c>
      <c r="G400" s="48" t="s">
        <v>6</v>
      </c>
      <c r="H400" s="42" t="s">
        <v>1079</v>
      </c>
      <c r="I400" s="123" t="s">
        <v>1208</v>
      </c>
      <c r="J400" s="48">
        <v>16</v>
      </c>
      <c r="K400" s="121"/>
      <c r="L400" s="42">
        <v>0.05</v>
      </c>
      <c r="M400" s="105" t="s">
        <v>431</v>
      </c>
      <c r="N400" s="105" t="s">
        <v>1252</v>
      </c>
      <c r="O400" s="105" t="s">
        <v>432</v>
      </c>
      <c r="P400" s="115">
        <f t="shared" si="123"/>
        <v>98.634329258009473</v>
      </c>
      <c r="Q400" s="95">
        <v>90</v>
      </c>
      <c r="R400" s="48">
        <v>5</v>
      </c>
      <c r="S400" s="81">
        <v>6.87</v>
      </c>
      <c r="T400" s="139">
        <v>28.85</v>
      </c>
      <c r="U400" s="93">
        <f t="shared" si="124"/>
        <v>0.27479999999999999</v>
      </c>
      <c r="V400" s="69">
        <v>50</v>
      </c>
      <c r="W400" s="135">
        <f t="shared" si="118"/>
        <v>187.24897525044315</v>
      </c>
      <c r="X400" s="136"/>
      <c r="Y400" s="76"/>
      <c r="Z400" s="47">
        <f t="shared" si="106"/>
        <v>100.00820389731604</v>
      </c>
      <c r="AA400" s="77"/>
      <c r="AB400" s="50">
        <v>497.4</v>
      </c>
      <c r="AC400" s="47">
        <f t="shared" si="107"/>
        <v>534.09212928164936</v>
      </c>
      <c r="AD400" s="56">
        <f>AB400/(AVERAGE(AB394:AB396))*100</f>
        <v>87.492377691261311</v>
      </c>
      <c r="AE400" s="56">
        <f>AC400/(AVERAGE(AC394:AC396))*100</f>
        <v>93.946502406594362</v>
      </c>
      <c r="AF400" s="64"/>
      <c r="AG400" s="122">
        <v>2.85</v>
      </c>
      <c r="AH400" s="47">
        <f t="shared" si="119"/>
        <v>122.22554714350305</v>
      </c>
      <c r="AI400" s="43">
        <f t="shared" si="109"/>
        <v>5.7000000000000002E-2</v>
      </c>
      <c r="AJ400" s="45">
        <v>607.9</v>
      </c>
      <c r="AK400" s="47">
        <f t="shared" si="120"/>
        <v>652.74347686030285</v>
      </c>
      <c r="AL400" s="56">
        <f>AJ400/(AVERAGE(AJ394:AJ396))*100</f>
        <v>90.018806363560074</v>
      </c>
      <c r="AM400" s="56">
        <f>AK400/(AVERAGE(AK394:AK396))*100</f>
        <v>96.659300293740031</v>
      </c>
      <c r="AN400" s="52"/>
      <c r="AO400" s="143" t="s">
        <v>1278</v>
      </c>
      <c r="AT400" s="4"/>
    </row>
    <row r="401" spans="1:46" s="1" customFormat="1" ht="30" x14ac:dyDescent="0.25">
      <c r="A401" s="30">
        <v>400</v>
      </c>
      <c r="B401" s="30" t="s">
        <v>1109</v>
      </c>
      <c r="C401" s="31" t="s">
        <v>1093</v>
      </c>
      <c r="D401" s="48" t="s">
        <v>318</v>
      </c>
      <c r="E401" s="48" t="s">
        <v>148</v>
      </c>
      <c r="F401" s="48" t="s">
        <v>139</v>
      </c>
      <c r="G401" s="48" t="s">
        <v>6</v>
      </c>
      <c r="H401" s="42" t="s">
        <v>1079</v>
      </c>
      <c r="I401" s="123" t="s">
        <v>1208</v>
      </c>
      <c r="J401" s="48">
        <v>16</v>
      </c>
      <c r="K401" s="121"/>
      <c r="L401" s="42">
        <v>0.05</v>
      </c>
      <c r="M401" s="105" t="s">
        <v>431</v>
      </c>
      <c r="N401" s="105" t="s">
        <v>1252</v>
      </c>
      <c r="O401" s="105" t="s">
        <v>432</v>
      </c>
      <c r="P401" s="115">
        <f t="shared" si="123"/>
        <v>119.91258941290029</v>
      </c>
      <c r="Q401" s="95">
        <v>90</v>
      </c>
      <c r="R401" s="48">
        <v>5</v>
      </c>
      <c r="S401" s="81">
        <v>8.32</v>
      </c>
      <c r="T401" s="139">
        <v>24.2</v>
      </c>
      <c r="U401" s="93">
        <f t="shared" si="124"/>
        <v>0.33279999999999998</v>
      </c>
      <c r="V401" s="69">
        <v>50</v>
      </c>
      <c r="W401" s="135">
        <f t="shared" si="118"/>
        <v>184.33357726791181</v>
      </c>
      <c r="X401" s="136"/>
      <c r="Y401" s="76"/>
      <c r="Z401" s="47">
        <f t="shared" si="106"/>
        <v>96.690682055125222</v>
      </c>
      <c r="AA401" s="77"/>
      <c r="AB401" s="50">
        <v>480.9</v>
      </c>
      <c r="AC401" s="47">
        <f t="shared" si="107"/>
        <v>524.54188481675408</v>
      </c>
      <c r="AD401" s="56">
        <f>AB401/(AVERAGE(AB394:AB396))*100</f>
        <v>84.590037056147096</v>
      </c>
      <c r="AE401" s="56">
        <f>AC401/(AVERAGE(AC394:AC396))*100</f>
        <v>92.266619825640404</v>
      </c>
      <c r="AF401" s="64"/>
      <c r="AG401" s="122">
        <v>2.0499999999999998</v>
      </c>
      <c r="AH401" s="47">
        <f t="shared" si="119"/>
        <v>120.63715789784806</v>
      </c>
      <c r="AI401" s="43">
        <f t="shared" si="109"/>
        <v>4.0999999999999995E-2</v>
      </c>
      <c r="AJ401" s="45">
        <v>600</v>
      </c>
      <c r="AK401" s="47">
        <f t="shared" si="120"/>
        <v>654.45026178010482</v>
      </c>
      <c r="AL401" s="56">
        <f>AJ401/(AVERAGE(AJ394:AJ396))*100</f>
        <v>88.848961701161457</v>
      </c>
      <c r="AM401" s="56">
        <f>AK401/(AVERAGE(AK394:AK396))*100</f>
        <v>96.91204374035938</v>
      </c>
      <c r="AN401" s="52"/>
      <c r="AO401" s="143" t="s">
        <v>1278</v>
      </c>
      <c r="AT401" s="4"/>
    </row>
    <row r="402" spans="1:46" s="1" customFormat="1" ht="30" x14ac:dyDescent="0.25">
      <c r="A402" s="30">
        <v>401</v>
      </c>
      <c r="B402" s="30" t="s">
        <v>1110</v>
      </c>
      <c r="C402" s="31" t="s">
        <v>1093</v>
      </c>
      <c r="D402" s="48" t="s">
        <v>318</v>
      </c>
      <c r="E402" s="48" t="s">
        <v>148</v>
      </c>
      <c r="F402" s="48" t="s">
        <v>139</v>
      </c>
      <c r="G402" s="48" t="s">
        <v>6</v>
      </c>
      <c r="H402" s="42" t="s">
        <v>1079</v>
      </c>
      <c r="I402" s="123" t="s">
        <v>1208</v>
      </c>
      <c r="J402" s="48">
        <v>16</v>
      </c>
      <c r="K402" s="121"/>
      <c r="L402" s="42">
        <v>0.05</v>
      </c>
      <c r="M402" s="105" t="s">
        <v>431</v>
      </c>
      <c r="N402" s="105" t="s">
        <v>1252</v>
      </c>
      <c r="O402" s="105" t="s">
        <v>432</v>
      </c>
      <c r="P402" s="115">
        <f t="shared" si="123"/>
        <v>254.99837136238588</v>
      </c>
      <c r="Q402" s="95">
        <v>90</v>
      </c>
      <c r="R402" s="48">
        <v>5</v>
      </c>
      <c r="S402" s="81">
        <v>17.260000000000002</v>
      </c>
      <c r="T402" s="139">
        <v>24.5</v>
      </c>
      <c r="U402" s="93">
        <f t="shared" si="124"/>
        <v>0.69040000000000001</v>
      </c>
      <c r="V402" s="69">
        <v>50</v>
      </c>
      <c r="W402" s="135">
        <f t="shared" si="118"/>
        <v>166.35864074113246</v>
      </c>
      <c r="X402" s="136"/>
      <c r="Y402" s="76"/>
      <c r="Z402" s="47">
        <f t="shared" si="106"/>
        <v>101.09393831839667</v>
      </c>
      <c r="AA402" s="77"/>
      <c r="AB402" s="50">
        <v>502.8</v>
      </c>
      <c r="AC402" s="47">
        <f t="shared" si="107"/>
        <v>607.68672951414067</v>
      </c>
      <c r="AD402" s="56">
        <f>AB402/(AVERAGE(AB394:AB396))*100</f>
        <v>88.442234626389606</v>
      </c>
      <c r="AE402" s="56">
        <f>AC402/(AVERAGE(AC394:AC396))*100</f>
        <v>106.89175081748803</v>
      </c>
      <c r="AF402" s="64"/>
      <c r="AG402" s="122">
        <v>2.75</v>
      </c>
      <c r="AH402" s="47">
        <f t="shared" si="119"/>
        <v>123.41181252949855</v>
      </c>
      <c r="AI402" s="43">
        <f t="shared" si="109"/>
        <v>5.5E-2</v>
      </c>
      <c r="AJ402" s="45">
        <v>613.79999999999995</v>
      </c>
      <c r="AK402" s="47">
        <f t="shared" si="120"/>
        <v>741.8419144307469</v>
      </c>
      <c r="AL402" s="56">
        <f>AJ402/(AVERAGE(AJ394:AJ396))*100</f>
        <v>90.892487820288167</v>
      </c>
      <c r="AM402" s="56">
        <f>AK402/(AVERAGE(AK394:AK396))*100</f>
        <v>109.85313973928955</v>
      </c>
      <c r="AN402" s="52"/>
      <c r="AO402" s="143" t="s">
        <v>1278</v>
      </c>
      <c r="AT402" s="4"/>
    </row>
    <row r="403" spans="1:46" s="1" customFormat="1" ht="30" x14ac:dyDescent="0.25">
      <c r="A403" s="30">
        <v>402</v>
      </c>
      <c r="B403" s="30" t="s">
        <v>1111</v>
      </c>
      <c r="C403" s="31" t="s">
        <v>1093</v>
      </c>
      <c r="D403" s="48" t="s">
        <v>318</v>
      </c>
      <c r="E403" s="48" t="s">
        <v>148</v>
      </c>
      <c r="F403" s="48" t="s">
        <v>139</v>
      </c>
      <c r="G403" s="48" t="s">
        <v>6</v>
      </c>
      <c r="H403" s="42" t="s">
        <v>1079</v>
      </c>
      <c r="I403" s="123" t="s">
        <v>1208</v>
      </c>
      <c r="J403" s="48">
        <v>16</v>
      </c>
      <c r="K403" s="121"/>
      <c r="L403" s="42">
        <v>0.05</v>
      </c>
      <c r="M403" s="105" t="s">
        <v>431</v>
      </c>
      <c r="N403" s="105" t="s">
        <v>1252</v>
      </c>
      <c r="O403" s="105" t="s">
        <v>432</v>
      </c>
      <c r="P403" s="115">
        <f t="shared" si="123"/>
        <v>226.58219736379598</v>
      </c>
      <c r="Q403" s="95">
        <v>45</v>
      </c>
      <c r="R403" s="48">
        <v>5</v>
      </c>
      <c r="S403" s="81">
        <v>7.87</v>
      </c>
      <c r="T403" s="139">
        <v>30.5</v>
      </c>
      <c r="U403" s="93">
        <f t="shared" si="124"/>
        <v>0.31480000000000002</v>
      </c>
      <c r="V403" s="69">
        <v>50</v>
      </c>
      <c r="W403" s="135">
        <f t="shared" si="118"/>
        <v>185.23835595214572</v>
      </c>
      <c r="X403" s="136"/>
      <c r="Y403" s="76"/>
      <c r="Z403" s="47">
        <f t="shared" si="106"/>
        <v>102.38073466930705</v>
      </c>
      <c r="AA403" s="77"/>
      <c r="AB403" s="50">
        <v>509.2</v>
      </c>
      <c r="AC403" s="47">
        <f t="shared" si="107"/>
        <v>552.69727558884176</v>
      </c>
      <c r="AD403" s="56">
        <f>AB403/(AVERAGE(AB394:AB396))*100</f>
        <v>89.567990993949053</v>
      </c>
      <c r="AE403" s="56">
        <f>AC403/(AVERAGE(AC394:AC396))*100</f>
        <v>97.219137082328274</v>
      </c>
      <c r="AF403" s="64"/>
      <c r="AG403" s="122">
        <v>3.45</v>
      </c>
      <c r="AH403" s="47">
        <f t="shared" si="119"/>
        <v>123.51234349441343</v>
      </c>
      <c r="AI403" s="43">
        <f t="shared" si="109"/>
        <v>6.9000000000000006E-2</v>
      </c>
      <c r="AJ403" s="45">
        <v>614.29999999999995</v>
      </c>
      <c r="AK403" s="47">
        <f t="shared" si="120"/>
        <v>666.77520894388351</v>
      </c>
      <c r="AL403" s="56">
        <f>AJ403/(AVERAGE(AJ394:AJ396))*100</f>
        <v>90.966528621705805</v>
      </c>
      <c r="AM403" s="56">
        <f>AK403/(AVERAGE(AK394:AK396))*100</f>
        <v>98.737141671231726</v>
      </c>
      <c r="AN403" s="52"/>
      <c r="AO403" s="143" t="s">
        <v>1278</v>
      </c>
      <c r="AT403" s="4"/>
    </row>
    <row r="404" spans="1:46" s="1" customFormat="1" ht="30" x14ac:dyDescent="0.25">
      <c r="A404" s="30">
        <v>403</v>
      </c>
      <c r="B404" s="30" t="s">
        <v>1112</v>
      </c>
      <c r="C404" s="31" t="s">
        <v>1093</v>
      </c>
      <c r="D404" s="48" t="s">
        <v>318</v>
      </c>
      <c r="E404" s="48" t="s">
        <v>148</v>
      </c>
      <c r="F404" s="48" t="s">
        <v>139</v>
      </c>
      <c r="G404" s="48" t="s">
        <v>6</v>
      </c>
      <c r="H404" s="42" t="s">
        <v>1079</v>
      </c>
      <c r="I404" s="123" t="s">
        <v>1208</v>
      </c>
      <c r="J404" s="48">
        <v>16</v>
      </c>
      <c r="K404" s="121"/>
      <c r="L404" s="42">
        <v>0.05</v>
      </c>
      <c r="M404" s="105" t="s">
        <v>431</v>
      </c>
      <c r="N404" s="105" t="s">
        <v>1252</v>
      </c>
      <c r="O404" s="105" t="s">
        <v>432</v>
      </c>
      <c r="P404" s="115">
        <f t="shared" si="123"/>
        <v>213.95797723630909</v>
      </c>
      <c r="Q404" s="95">
        <v>45</v>
      </c>
      <c r="R404" s="48">
        <v>5</v>
      </c>
      <c r="S404" s="81">
        <v>7.44</v>
      </c>
      <c r="T404" s="139">
        <v>29.5</v>
      </c>
      <c r="U404" s="93">
        <f t="shared" si="124"/>
        <v>0.29760000000000003</v>
      </c>
      <c r="V404" s="69">
        <v>50</v>
      </c>
      <c r="W404" s="135">
        <f t="shared" si="118"/>
        <v>186.10292225041363</v>
      </c>
      <c r="X404" s="136"/>
      <c r="Y404" s="76"/>
      <c r="Z404" s="47">
        <f t="shared" si="106"/>
        <v>102.78285852896654</v>
      </c>
      <c r="AA404" s="77"/>
      <c r="AB404" s="50">
        <v>511.2</v>
      </c>
      <c r="AC404" s="47">
        <f t="shared" si="107"/>
        <v>552.29040622299033</v>
      </c>
      <c r="AD404" s="56">
        <f>AB404/(AVERAGE(AB394:AB396))*100</f>
        <v>89.919789858811384</v>
      </c>
      <c r="AE404" s="56">
        <f>AC404/(AVERAGE(AC394:AC396))*100</f>
        <v>97.147568991801379</v>
      </c>
      <c r="AF404" s="64"/>
      <c r="AG404" s="122">
        <v>3.1</v>
      </c>
      <c r="AH404" s="47">
        <f t="shared" si="119"/>
        <v>123.83404258214104</v>
      </c>
      <c r="AI404" s="43">
        <f t="shared" si="109"/>
        <v>6.2E-2</v>
      </c>
      <c r="AJ404" s="45">
        <v>615.9</v>
      </c>
      <c r="AK404" s="47">
        <f t="shared" si="120"/>
        <v>665.40622299049255</v>
      </c>
      <c r="AL404" s="56">
        <f>AJ404/(AVERAGE(AJ394:AJ396))*100</f>
        <v>91.203459186242227</v>
      </c>
      <c r="AM404" s="56">
        <f>AK404/(AVERAGE(AK394:AK396))*100</f>
        <v>98.534420036994632</v>
      </c>
      <c r="AN404" s="52"/>
      <c r="AO404" s="143" t="s">
        <v>1278</v>
      </c>
      <c r="AT404" s="4"/>
    </row>
    <row r="405" spans="1:46" s="1" customFormat="1" ht="30" x14ac:dyDescent="0.25">
      <c r="A405" s="30">
        <v>404</v>
      </c>
      <c r="B405" s="30" t="s">
        <v>1113</v>
      </c>
      <c r="C405" s="31" t="s">
        <v>1093</v>
      </c>
      <c r="D405" s="48" t="s">
        <v>318</v>
      </c>
      <c r="E405" s="48" t="s">
        <v>148</v>
      </c>
      <c r="F405" s="48" t="s">
        <v>139</v>
      </c>
      <c r="G405" s="48" t="s">
        <v>6</v>
      </c>
      <c r="H405" s="42" t="s">
        <v>1079</v>
      </c>
      <c r="I405" s="123" t="s">
        <v>1208</v>
      </c>
      <c r="J405" s="48">
        <v>16</v>
      </c>
      <c r="K405" s="121"/>
      <c r="L405" s="42">
        <v>0.05</v>
      </c>
      <c r="M405" s="105" t="s">
        <v>431</v>
      </c>
      <c r="N405" s="105" t="s">
        <v>1252</v>
      </c>
      <c r="O405" s="105" t="s">
        <v>432</v>
      </c>
      <c r="P405" s="115">
        <f t="shared" si="123"/>
        <v>323.86450963832146</v>
      </c>
      <c r="Q405" s="95">
        <v>45</v>
      </c>
      <c r="R405" s="48">
        <v>5</v>
      </c>
      <c r="S405" s="81">
        <v>11.15</v>
      </c>
      <c r="T405" s="139">
        <v>28.8</v>
      </c>
      <c r="U405" s="93">
        <f t="shared" si="124"/>
        <v>0.44600000000000001</v>
      </c>
      <c r="V405" s="69">
        <v>50</v>
      </c>
      <c r="W405" s="135">
        <f t="shared" si="118"/>
        <v>178.64352465373</v>
      </c>
      <c r="X405" s="136"/>
      <c r="Y405" s="76"/>
      <c r="Z405" s="47">
        <f t="shared" ref="Z405:Z436" si="125">AB405*(J405^2*PI()/4)*10^-3</f>
        <v>101.3955312131413</v>
      </c>
      <c r="AA405" s="77"/>
      <c r="AB405" s="50">
        <v>504.3</v>
      </c>
      <c r="AC405" s="47">
        <f t="shared" si="107"/>
        <v>567.58581879572307</v>
      </c>
      <c r="AD405" s="56">
        <f>AB405/(AVERAGE(AB394:AB396))*100</f>
        <v>88.706083775036362</v>
      </c>
      <c r="AE405" s="56">
        <f>AC405/(AVERAGE(AC394:AC396))*100</f>
        <v>99.838023382145579</v>
      </c>
      <c r="AF405" s="64"/>
      <c r="AG405" s="122">
        <v>2.85</v>
      </c>
      <c r="AH405" s="47">
        <f t="shared" si="119"/>
        <v>122.22554714350305</v>
      </c>
      <c r="AI405" s="43">
        <f t="shared" ref="AI405:AI436" si="126">AG405/V405</f>
        <v>5.7000000000000002E-2</v>
      </c>
      <c r="AJ405" s="45">
        <v>607.9</v>
      </c>
      <c r="AK405" s="47">
        <f t="shared" si="120"/>
        <v>684.18683173888564</v>
      </c>
      <c r="AL405" s="56">
        <f>AJ405/(AVERAGE(AJ394:AJ396))*100</f>
        <v>90.018806363560074</v>
      </c>
      <c r="AM405" s="56">
        <f>AK405/(AVERAGE(AK394:AK396))*100</f>
        <v>101.31548268267876</v>
      </c>
      <c r="AN405" s="52"/>
      <c r="AO405" s="143" t="s">
        <v>1278</v>
      </c>
      <c r="AT405" s="4"/>
    </row>
    <row r="406" spans="1:46" s="1" customFormat="1" x14ac:dyDescent="0.25">
      <c r="A406" s="30">
        <v>405</v>
      </c>
      <c r="B406" s="31" t="s">
        <v>1114</v>
      </c>
      <c r="C406" s="31" t="s">
        <v>7</v>
      </c>
      <c r="D406" s="42" t="s">
        <v>318</v>
      </c>
      <c r="E406" s="42" t="s">
        <v>148</v>
      </c>
      <c r="F406" s="42" t="s">
        <v>139</v>
      </c>
      <c r="G406" s="42" t="s">
        <v>6</v>
      </c>
      <c r="H406" s="42" t="s">
        <v>1079</v>
      </c>
      <c r="I406" s="112" t="s">
        <v>424</v>
      </c>
      <c r="J406" s="42">
        <v>16</v>
      </c>
      <c r="K406" s="121"/>
      <c r="L406" s="42">
        <v>0.05</v>
      </c>
      <c r="M406" s="104" t="s">
        <v>2</v>
      </c>
      <c r="N406" s="104" t="s">
        <v>2</v>
      </c>
      <c r="O406" s="104" t="s">
        <v>4</v>
      </c>
      <c r="P406" s="47">
        <v>0</v>
      </c>
      <c r="Q406" s="95">
        <v>0</v>
      </c>
      <c r="R406" s="95">
        <v>0</v>
      </c>
      <c r="S406" s="47">
        <v>0</v>
      </c>
      <c r="T406" s="96">
        <v>0</v>
      </c>
      <c r="U406" s="60">
        <v>0</v>
      </c>
      <c r="V406" s="69">
        <v>50</v>
      </c>
      <c r="W406" s="135">
        <f t="shared" si="118"/>
        <v>201.06192982974676</v>
      </c>
      <c r="X406" s="136"/>
      <c r="Y406" s="76"/>
      <c r="Z406" s="47">
        <f t="shared" si="125"/>
        <v>119.94952609783033</v>
      </c>
      <c r="AA406" s="77"/>
      <c r="AB406" s="50">
        <v>596.58000000000004</v>
      </c>
      <c r="AC406" s="47">
        <f t="shared" si="107"/>
        <v>596.58000000000004</v>
      </c>
      <c r="AD406" s="56">
        <f t="shared" ref="AD406:AE408" si="127">AB406/AB406*100</f>
        <v>100</v>
      </c>
      <c r="AE406" s="56">
        <f t="shared" si="127"/>
        <v>100</v>
      </c>
      <c r="AF406" s="64"/>
      <c r="AG406" s="122">
        <v>4.0350000000000001</v>
      </c>
      <c r="AH406" s="47">
        <f t="shared" si="119"/>
        <v>134.99297968769196</v>
      </c>
      <c r="AI406" s="43">
        <f t="shared" si="126"/>
        <v>8.0700000000000008E-2</v>
      </c>
      <c r="AJ406" s="45">
        <v>671.4</v>
      </c>
      <c r="AK406" s="47">
        <f t="shared" si="120"/>
        <v>671.39999999999986</v>
      </c>
      <c r="AL406" s="56">
        <f t="shared" ref="AL406:AM408" si="128">AJ406/AJ406*100</f>
        <v>100</v>
      </c>
      <c r="AM406" s="56">
        <f t="shared" si="128"/>
        <v>100</v>
      </c>
      <c r="AN406" s="52"/>
      <c r="AO406" s="137" t="s">
        <v>1277</v>
      </c>
      <c r="AT406" s="4"/>
    </row>
    <row r="407" spans="1:46" s="1" customFormat="1" x14ac:dyDescent="0.25">
      <c r="A407" s="30">
        <v>406</v>
      </c>
      <c r="B407" s="31" t="s">
        <v>1115</v>
      </c>
      <c r="C407" s="31" t="s">
        <v>7</v>
      </c>
      <c r="D407" s="42" t="s">
        <v>318</v>
      </c>
      <c r="E407" s="42" t="s">
        <v>148</v>
      </c>
      <c r="F407" s="42" t="s">
        <v>139</v>
      </c>
      <c r="G407" s="42" t="s">
        <v>6</v>
      </c>
      <c r="H407" s="42" t="s">
        <v>1079</v>
      </c>
      <c r="I407" s="112" t="s">
        <v>424</v>
      </c>
      <c r="J407" s="42">
        <v>16</v>
      </c>
      <c r="K407" s="121"/>
      <c r="L407" s="42">
        <v>0.05</v>
      </c>
      <c r="M407" s="104" t="s">
        <v>2</v>
      </c>
      <c r="N407" s="104" t="s">
        <v>2</v>
      </c>
      <c r="O407" s="104" t="s">
        <v>4</v>
      </c>
      <c r="P407" s="47">
        <v>0</v>
      </c>
      <c r="Q407" s="95">
        <v>0</v>
      </c>
      <c r="R407" s="95">
        <v>0</v>
      </c>
      <c r="S407" s="47">
        <v>0</v>
      </c>
      <c r="T407" s="96">
        <v>0</v>
      </c>
      <c r="U407" s="60">
        <v>0</v>
      </c>
      <c r="V407" s="69">
        <v>50</v>
      </c>
      <c r="W407" s="135">
        <f t="shared" si="118"/>
        <v>201.06192982974676</v>
      </c>
      <c r="X407" s="136"/>
      <c r="Y407" s="76"/>
      <c r="Z407" s="47">
        <f t="shared" si="125"/>
        <v>119.18750138377557</v>
      </c>
      <c r="AA407" s="77"/>
      <c r="AB407" s="50">
        <v>592.79</v>
      </c>
      <c r="AC407" s="47">
        <f t="shared" si="107"/>
        <v>592.78999999999985</v>
      </c>
      <c r="AD407" s="56">
        <f t="shared" si="127"/>
        <v>100</v>
      </c>
      <c r="AE407" s="56">
        <f t="shared" si="127"/>
        <v>100</v>
      </c>
      <c r="AF407" s="64"/>
      <c r="AG407" s="122">
        <v>4.0350000000000001</v>
      </c>
      <c r="AH407" s="47">
        <f t="shared" si="119"/>
        <v>134.90652305786517</v>
      </c>
      <c r="AI407" s="43">
        <f t="shared" si="126"/>
        <v>8.0700000000000008E-2</v>
      </c>
      <c r="AJ407" s="45">
        <v>670.97</v>
      </c>
      <c r="AK407" s="47">
        <f t="shared" si="120"/>
        <v>670.96999999999991</v>
      </c>
      <c r="AL407" s="56">
        <f t="shared" si="128"/>
        <v>100</v>
      </c>
      <c r="AM407" s="56">
        <f t="shared" si="128"/>
        <v>100</v>
      </c>
      <c r="AN407" s="52"/>
      <c r="AO407" s="137" t="s">
        <v>1277</v>
      </c>
      <c r="AT407" s="4"/>
    </row>
    <row r="408" spans="1:46" s="1" customFormat="1" x14ac:dyDescent="0.25">
      <c r="A408" s="30">
        <v>407</v>
      </c>
      <c r="B408" s="31" t="s">
        <v>1116</v>
      </c>
      <c r="C408" s="31" t="s">
        <v>7</v>
      </c>
      <c r="D408" s="42" t="s">
        <v>318</v>
      </c>
      <c r="E408" s="42" t="s">
        <v>148</v>
      </c>
      <c r="F408" s="42" t="s">
        <v>139</v>
      </c>
      <c r="G408" s="42" t="s">
        <v>6</v>
      </c>
      <c r="H408" s="42" t="s">
        <v>1079</v>
      </c>
      <c r="I408" s="112" t="s">
        <v>424</v>
      </c>
      <c r="J408" s="42">
        <v>16</v>
      </c>
      <c r="K408" s="121"/>
      <c r="L408" s="42">
        <v>0.05</v>
      </c>
      <c r="M408" s="104" t="s">
        <v>2</v>
      </c>
      <c r="N408" s="104" t="s">
        <v>2</v>
      </c>
      <c r="O408" s="104" t="s">
        <v>4</v>
      </c>
      <c r="P408" s="47">
        <v>0</v>
      </c>
      <c r="Q408" s="95">
        <v>0</v>
      </c>
      <c r="R408" s="95">
        <v>0</v>
      </c>
      <c r="S408" s="47">
        <v>0</v>
      </c>
      <c r="T408" s="96">
        <v>0</v>
      </c>
      <c r="U408" s="60">
        <v>0</v>
      </c>
      <c r="V408" s="69">
        <v>50</v>
      </c>
      <c r="W408" s="135">
        <f t="shared" si="118"/>
        <v>201.06192982974676</v>
      </c>
      <c r="X408" s="136"/>
      <c r="Y408" s="76"/>
      <c r="Z408" s="47">
        <f t="shared" si="125"/>
        <v>117.15275465389854</v>
      </c>
      <c r="AA408" s="77"/>
      <c r="AB408" s="50">
        <v>582.66999999999996</v>
      </c>
      <c r="AC408" s="47">
        <f t="shared" si="107"/>
        <v>582.66999999999996</v>
      </c>
      <c r="AD408" s="56">
        <f t="shared" si="127"/>
        <v>100</v>
      </c>
      <c r="AE408" s="56">
        <f t="shared" si="127"/>
        <v>100</v>
      </c>
      <c r="AF408" s="64"/>
      <c r="AG408" s="122">
        <v>4.63</v>
      </c>
      <c r="AH408" s="47">
        <f t="shared" si="119"/>
        <v>133.77253377362541</v>
      </c>
      <c r="AI408" s="43">
        <f t="shared" si="126"/>
        <v>9.2600000000000002E-2</v>
      </c>
      <c r="AJ408" s="45">
        <v>665.33</v>
      </c>
      <c r="AK408" s="47">
        <f t="shared" si="120"/>
        <v>665.32999999999993</v>
      </c>
      <c r="AL408" s="56">
        <f t="shared" si="128"/>
        <v>100</v>
      </c>
      <c r="AM408" s="56">
        <f t="shared" si="128"/>
        <v>100</v>
      </c>
      <c r="AN408" s="52"/>
      <c r="AO408" s="137" t="s">
        <v>1277</v>
      </c>
      <c r="AT408" s="4"/>
    </row>
    <row r="409" spans="1:46" s="1" customFormat="1" ht="30" x14ac:dyDescent="0.25">
      <c r="A409" s="30">
        <v>408</v>
      </c>
      <c r="B409" s="31" t="s">
        <v>1117</v>
      </c>
      <c r="C409" s="31" t="s">
        <v>1093</v>
      </c>
      <c r="D409" s="42" t="s">
        <v>318</v>
      </c>
      <c r="E409" s="42" t="s">
        <v>148</v>
      </c>
      <c r="F409" s="42" t="s">
        <v>139</v>
      </c>
      <c r="G409" s="42" t="s">
        <v>6</v>
      </c>
      <c r="H409" s="42" t="s">
        <v>1079</v>
      </c>
      <c r="I409" s="112" t="s">
        <v>424</v>
      </c>
      <c r="J409" s="42">
        <v>16</v>
      </c>
      <c r="K409" s="121"/>
      <c r="L409" s="42">
        <v>0.05</v>
      </c>
      <c r="M409" s="104" t="s">
        <v>431</v>
      </c>
      <c r="N409" s="105" t="s">
        <v>1252</v>
      </c>
      <c r="O409" s="104" t="s">
        <v>432</v>
      </c>
      <c r="P409" s="115">
        <f t="shared" ref="P409:P417" si="129">(J409*(1-SQRT(1-S409*0.01)))/(2*0.0115*Q409/365)</f>
        <v>367.2497566875636</v>
      </c>
      <c r="Q409" s="94">
        <v>90</v>
      </c>
      <c r="R409" s="42">
        <v>5</v>
      </c>
      <c r="S409" s="115">
        <v>24.34</v>
      </c>
      <c r="T409" s="139">
        <v>28.6</v>
      </c>
      <c r="U409" s="93">
        <f t="shared" ref="U409:U417" si="130">S409/100*J409/4</f>
        <v>0.97360000000000002</v>
      </c>
      <c r="V409" s="69">
        <v>50</v>
      </c>
      <c r="W409" s="144">
        <f t="shared" si="118"/>
        <v>152.12345610918638</v>
      </c>
      <c r="X409" s="136"/>
      <c r="Y409" s="76"/>
      <c r="Z409" s="47">
        <f t="shared" si="125"/>
        <v>99.002894248167308</v>
      </c>
      <c r="AA409" s="77"/>
      <c r="AB409" s="50">
        <v>492.4</v>
      </c>
      <c r="AC409" s="47">
        <f t="shared" si="107"/>
        <v>650.80623843510455</v>
      </c>
      <c r="AD409" s="56">
        <f>AB409/(AVERAGE(AB406:AB408))*100</f>
        <v>83.361549400690734</v>
      </c>
      <c r="AE409" s="56">
        <f>AC409/(AVERAGE(AC406:AC408))*100</f>
        <v>110.17915596179057</v>
      </c>
      <c r="AF409" s="64"/>
      <c r="AG409" s="122">
        <v>2.85</v>
      </c>
      <c r="AH409" s="47">
        <f t="shared" si="119"/>
        <v>122.22554714350305</v>
      </c>
      <c r="AI409" s="43">
        <f t="shared" si="126"/>
        <v>5.7000000000000002E-2</v>
      </c>
      <c r="AJ409" s="45">
        <v>607.9</v>
      </c>
      <c r="AK409" s="47">
        <f t="shared" si="120"/>
        <v>803.46286016389115</v>
      </c>
      <c r="AL409" s="56">
        <f>AJ409/(AVERAGE(AJ406:AJ408))*100</f>
        <v>90.835284155999403</v>
      </c>
      <c r="AM409" s="56">
        <f>AK409/(AVERAGE(AK406:AK408))*100</f>
        <v>120.05720877081605</v>
      </c>
      <c r="AN409" s="52"/>
      <c r="AO409" s="143" t="s">
        <v>1278</v>
      </c>
      <c r="AT409" s="4"/>
    </row>
    <row r="410" spans="1:46" s="1" customFormat="1" ht="30" x14ac:dyDescent="0.25">
      <c r="A410" s="30">
        <v>409</v>
      </c>
      <c r="B410" s="30" t="s">
        <v>1118</v>
      </c>
      <c r="C410" s="31" t="s">
        <v>1093</v>
      </c>
      <c r="D410" s="48" t="s">
        <v>318</v>
      </c>
      <c r="E410" s="48" t="s">
        <v>148</v>
      </c>
      <c r="F410" s="48" t="s">
        <v>139</v>
      </c>
      <c r="G410" s="48" t="s">
        <v>6</v>
      </c>
      <c r="H410" s="42" t="s">
        <v>1079</v>
      </c>
      <c r="I410" s="112" t="s">
        <v>424</v>
      </c>
      <c r="J410" s="48">
        <v>16</v>
      </c>
      <c r="K410" s="121"/>
      <c r="L410" s="42">
        <v>0.05</v>
      </c>
      <c r="M410" s="105" t="s">
        <v>431</v>
      </c>
      <c r="N410" s="105" t="s">
        <v>1252</v>
      </c>
      <c r="O410" s="105" t="s">
        <v>432</v>
      </c>
      <c r="P410" s="115">
        <f t="shared" si="129"/>
        <v>250.5049960058968</v>
      </c>
      <c r="Q410" s="95">
        <v>90</v>
      </c>
      <c r="R410" s="48">
        <v>5</v>
      </c>
      <c r="S410" s="81">
        <v>16.97</v>
      </c>
      <c r="T410" s="134">
        <v>30.5</v>
      </c>
      <c r="U410" s="93">
        <f t="shared" si="130"/>
        <v>0.67879999999999996</v>
      </c>
      <c r="V410" s="69">
        <v>50</v>
      </c>
      <c r="W410" s="135">
        <f t="shared" si="118"/>
        <v>166.94172033763874</v>
      </c>
      <c r="X410" s="136"/>
      <c r="Y410" s="76"/>
      <c r="Z410" s="47">
        <f t="shared" si="125"/>
        <v>95.806009563874341</v>
      </c>
      <c r="AA410" s="77"/>
      <c r="AB410" s="47">
        <v>476.5</v>
      </c>
      <c r="AC410" s="47">
        <f t="shared" si="107"/>
        <v>573.88895579910877</v>
      </c>
      <c r="AD410" s="56">
        <f>AB410/(AVERAGE(AB406:AB408))*100</f>
        <v>80.669736574795152</v>
      </c>
      <c r="AE410" s="56">
        <f>AC410/(AVERAGE(AC406:AC408))*100</f>
        <v>97.157336594959844</v>
      </c>
      <c r="AF410" s="64"/>
      <c r="AG410" s="122">
        <v>2.2999999999999998</v>
      </c>
      <c r="AH410" s="47">
        <f t="shared" si="119"/>
        <v>119.91333495046096</v>
      </c>
      <c r="AI410" s="43">
        <f t="shared" si="126"/>
        <v>4.5999999999999999E-2</v>
      </c>
      <c r="AJ410" s="45">
        <v>596.4</v>
      </c>
      <c r="AK410" s="47">
        <f t="shared" si="120"/>
        <v>718.29459231603028</v>
      </c>
      <c r="AL410" s="56">
        <f>AJ410/(AVERAGE(AJ406:AJ408))*100</f>
        <v>89.116899935249307</v>
      </c>
      <c r="AM410" s="56">
        <f>AK410/(AVERAGE(AK406:AK408))*100</f>
        <v>107.33096463356533</v>
      </c>
      <c r="AN410" s="52"/>
      <c r="AO410" s="143" t="s">
        <v>1278</v>
      </c>
      <c r="AT410" s="4"/>
    </row>
    <row r="411" spans="1:46" s="1" customFormat="1" ht="30" x14ac:dyDescent="0.25">
      <c r="A411" s="30">
        <v>410</v>
      </c>
      <c r="B411" s="30" t="s">
        <v>1119</v>
      </c>
      <c r="C411" s="31" t="s">
        <v>1093</v>
      </c>
      <c r="D411" s="48" t="s">
        <v>318</v>
      </c>
      <c r="E411" s="48" t="s">
        <v>148</v>
      </c>
      <c r="F411" s="48" t="s">
        <v>139</v>
      </c>
      <c r="G411" s="48" t="s">
        <v>6</v>
      </c>
      <c r="H411" s="42" t="s">
        <v>1079</v>
      </c>
      <c r="I411" s="112" t="s">
        <v>424</v>
      </c>
      <c r="J411" s="48">
        <v>16</v>
      </c>
      <c r="K411" s="121"/>
      <c r="L411" s="42">
        <v>0.05</v>
      </c>
      <c r="M411" s="105" t="s">
        <v>431</v>
      </c>
      <c r="N411" s="105" t="s">
        <v>1252</v>
      </c>
      <c r="O411" s="105" t="s">
        <v>432</v>
      </c>
      <c r="P411" s="115">
        <f t="shared" si="129"/>
        <v>726.29532792456189</v>
      </c>
      <c r="Q411" s="95">
        <v>90</v>
      </c>
      <c r="R411" s="48">
        <v>5</v>
      </c>
      <c r="S411" s="81">
        <v>44.86</v>
      </c>
      <c r="T411" s="134">
        <v>20</v>
      </c>
      <c r="U411" s="93">
        <f t="shared" si="130"/>
        <v>1.7944</v>
      </c>
      <c r="V411" s="69">
        <v>50</v>
      </c>
      <c r="W411" s="135">
        <f t="shared" si="118"/>
        <v>110.86554810812238</v>
      </c>
      <c r="X411" s="136"/>
      <c r="Y411" s="76"/>
      <c r="Z411" s="47">
        <f t="shared" si="125"/>
        <v>96.891743984954957</v>
      </c>
      <c r="AA411" s="77"/>
      <c r="AB411" s="47">
        <v>481.9</v>
      </c>
      <c r="AC411" s="47">
        <f t="shared" si="107"/>
        <v>873.95719985491462</v>
      </c>
      <c r="AD411" s="56">
        <f>AB411/(AVERAGE(AB406:AB408))*100</f>
        <v>81.583937157174773</v>
      </c>
      <c r="AE411" s="56">
        <f>AC411/(AVERAGE(AC406:AC408))*100</f>
        <v>147.95781131152481</v>
      </c>
      <c r="AF411" s="64"/>
      <c r="AG411" s="122">
        <v>2.5</v>
      </c>
      <c r="AH411" s="47">
        <f t="shared" si="119"/>
        <v>122.74830816106041</v>
      </c>
      <c r="AI411" s="43">
        <f t="shared" si="126"/>
        <v>0.05</v>
      </c>
      <c r="AJ411" s="45">
        <v>610.5</v>
      </c>
      <c r="AK411" s="47">
        <f t="shared" si="120"/>
        <v>1107.1817192600652</v>
      </c>
      <c r="AL411" s="56">
        <f>AJ411/(AVERAGE(AJ406:AJ408))*100</f>
        <v>91.223788414603789</v>
      </c>
      <c r="AM411" s="56">
        <f>AK411/(AVERAGE(AK406:AK408))*100</f>
        <v>165.4403126851719</v>
      </c>
      <c r="AN411" s="52"/>
      <c r="AO411" s="143" t="s">
        <v>1278</v>
      </c>
      <c r="AT411" s="4"/>
    </row>
    <row r="412" spans="1:46" s="1" customFormat="1" ht="30" x14ac:dyDescent="0.25">
      <c r="A412" s="30">
        <v>411</v>
      </c>
      <c r="B412" s="30" t="s">
        <v>1120</v>
      </c>
      <c r="C412" s="31" t="s">
        <v>1093</v>
      </c>
      <c r="D412" s="48" t="s">
        <v>318</v>
      </c>
      <c r="E412" s="48" t="s">
        <v>148</v>
      </c>
      <c r="F412" s="48" t="s">
        <v>139</v>
      </c>
      <c r="G412" s="48" t="s">
        <v>6</v>
      </c>
      <c r="H412" s="42" t="s">
        <v>1079</v>
      </c>
      <c r="I412" s="112" t="s">
        <v>424</v>
      </c>
      <c r="J412" s="48">
        <v>16</v>
      </c>
      <c r="K412" s="121"/>
      <c r="L412" s="42">
        <v>0.05</v>
      </c>
      <c r="M412" s="105" t="s">
        <v>431</v>
      </c>
      <c r="N412" s="105" t="s">
        <v>1252</v>
      </c>
      <c r="O412" s="105" t="s">
        <v>432</v>
      </c>
      <c r="P412" s="115">
        <f t="shared" si="129"/>
        <v>249.57631235492516</v>
      </c>
      <c r="Q412" s="95">
        <v>90</v>
      </c>
      <c r="R412" s="48">
        <v>5</v>
      </c>
      <c r="S412" s="81">
        <v>16.91</v>
      </c>
      <c r="T412" s="134">
        <v>24.5</v>
      </c>
      <c r="U412" s="93">
        <f t="shared" si="130"/>
        <v>0.6764</v>
      </c>
      <c r="V412" s="69">
        <v>50</v>
      </c>
      <c r="W412" s="135">
        <f t="shared" si="118"/>
        <v>167.06235749553659</v>
      </c>
      <c r="X412" s="136"/>
      <c r="Y412" s="76"/>
      <c r="Z412" s="47">
        <f t="shared" si="125"/>
        <v>97.595460739359069</v>
      </c>
      <c r="AA412" s="77"/>
      <c r="AB412" s="47">
        <v>485.4</v>
      </c>
      <c r="AC412" s="78"/>
      <c r="AD412" s="70"/>
      <c r="AE412" s="70"/>
      <c r="AF412" s="64"/>
      <c r="AG412" s="122">
        <v>2.5499999999999998</v>
      </c>
      <c r="AH412" s="47">
        <f t="shared" si="119"/>
        <v>121.90384805577546</v>
      </c>
      <c r="AI412" s="43">
        <f t="shared" si="126"/>
        <v>5.0999999999999997E-2</v>
      </c>
      <c r="AJ412" s="45">
        <v>606.29999999999995</v>
      </c>
      <c r="AK412" s="78"/>
      <c r="AL412" s="70"/>
      <c r="AM412" s="70"/>
      <c r="AN412" s="52"/>
      <c r="AO412" s="143" t="s">
        <v>1278</v>
      </c>
      <c r="AT412" s="4"/>
    </row>
    <row r="413" spans="1:46" s="1" customFormat="1" ht="30" x14ac:dyDescent="0.25">
      <c r="A413" s="30">
        <v>412</v>
      </c>
      <c r="B413" s="30" t="s">
        <v>1121</v>
      </c>
      <c r="C413" s="31" t="s">
        <v>1093</v>
      </c>
      <c r="D413" s="48" t="s">
        <v>318</v>
      </c>
      <c r="E413" s="48" t="s">
        <v>148</v>
      </c>
      <c r="F413" s="48" t="s">
        <v>139</v>
      </c>
      <c r="G413" s="48" t="s">
        <v>6</v>
      </c>
      <c r="H413" s="42" t="s">
        <v>1079</v>
      </c>
      <c r="I413" s="112" t="s">
        <v>424</v>
      </c>
      <c r="J413" s="48">
        <v>16</v>
      </c>
      <c r="K413" s="121"/>
      <c r="L413" s="42">
        <v>0.05</v>
      </c>
      <c r="M413" s="105" t="s">
        <v>431</v>
      </c>
      <c r="N413" s="105" t="s">
        <v>1252</v>
      </c>
      <c r="O413" s="105" t="s">
        <v>432</v>
      </c>
      <c r="P413" s="115">
        <f t="shared" si="129"/>
        <v>423.1884057971015</v>
      </c>
      <c r="Q413" s="95">
        <v>90</v>
      </c>
      <c r="R413" s="48">
        <v>5</v>
      </c>
      <c r="S413" s="81">
        <v>27.75</v>
      </c>
      <c r="T413" s="134">
        <v>26.4</v>
      </c>
      <c r="U413" s="93">
        <f t="shared" si="130"/>
        <v>1.1100000000000001</v>
      </c>
      <c r="V413" s="69">
        <v>50</v>
      </c>
      <c r="W413" s="135">
        <f t="shared" si="118"/>
        <v>145.26724430199201</v>
      </c>
      <c r="X413" s="136"/>
      <c r="Y413" s="76"/>
      <c r="Z413" s="47">
        <f t="shared" si="125"/>
        <v>98.801832318337546</v>
      </c>
      <c r="AA413" s="77"/>
      <c r="AB413" s="47">
        <v>491.4</v>
      </c>
      <c r="AC413" s="47">
        <f t="shared" ref="AC413:AC444" si="131">Z413/(W413*10^-3)</f>
        <v>680.13840830449828</v>
      </c>
      <c r="AD413" s="56">
        <f>AB413/(AVERAGE(AB406:AB408))*100</f>
        <v>83.192252996546358</v>
      </c>
      <c r="AE413" s="56">
        <f>AC413/(AVERAGE(AC406:AC408))*100</f>
        <v>115.14498684643095</v>
      </c>
      <c r="AF413" s="64"/>
      <c r="AG413" s="122">
        <v>2.5</v>
      </c>
      <c r="AH413" s="47">
        <f t="shared" si="119"/>
        <v>121.28055607330326</v>
      </c>
      <c r="AI413" s="43">
        <f t="shared" si="126"/>
        <v>0.05</v>
      </c>
      <c r="AJ413" s="45">
        <v>603.20000000000005</v>
      </c>
      <c r="AK413" s="47">
        <f t="shared" ref="AK413:AK444" si="132">AH413/(W413*10^-3)</f>
        <v>834.87889273356427</v>
      </c>
      <c r="AL413" s="56">
        <f>AJ413/(AVERAGE(AJ406:AJ408))*100</f>
        <v>90.132987996214595</v>
      </c>
      <c r="AM413" s="56">
        <f>AK413/(AVERAGE(AK406:AK408))*100</f>
        <v>124.75154047918977</v>
      </c>
      <c r="AN413" s="52"/>
      <c r="AO413" s="143" t="s">
        <v>1278</v>
      </c>
      <c r="AT413" s="4"/>
    </row>
    <row r="414" spans="1:46" s="1" customFormat="1" ht="30" x14ac:dyDescent="0.25">
      <c r="A414" s="30">
        <v>413</v>
      </c>
      <c r="B414" s="30" t="s">
        <v>1122</v>
      </c>
      <c r="C414" s="31" t="s">
        <v>1093</v>
      </c>
      <c r="D414" s="48" t="s">
        <v>318</v>
      </c>
      <c r="E414" s="48" t="s">
        <v>148</v>
      </c>
      <c r="F414" s="48" t="s">
        <v>139</v>
      </c>
      <c r="G414" s="48" t="s">
        <v>6</v>
      </c>
      <c r="H414" s="42" t="s">
        <v>1079</v>
      </c>
      <c r="I414" s="112" t="s">
        <v>424</v>
      </c>
      <c r="J414" s="48">
        <v>16</v>
      </c>
      <c r="K414" s="121"/>
      <c r="L414" s="42">
        <v>0.05</v>
      </c>
      <c r="M414" s="105" t="s">
        <v>431</v>
      </c>
      <c r="N414" s="105" t="s">
        <v>1252</v>
      </c>
      <c r="O414" s="105" t="s">
        <v>432</v>
      </c>
      <c r="P414" s="115">
        <f t="shared" si="129"/>
        <v>258.4123940797503</v>
      </c>
      <c r="Q414" s="95">
        <v>90</v>
      </c>
      <c r="R414" s="48">
        <v>5</v>
      </c>
      <c r="S414" s="81">
        <v>17.48</v>
      </c>
      <c r="T414" s="134">
        <v>24.2</v>
      </c>
      <c r="U414" s="93">
        <f t="shared" si="130"/>
        <v>0.69920000000000004</v>
      </c>
      <c r="V414" s="69">
        <v>50</v>
      </c>
      <c r="W414" s="135">
        <f t="shared" si="118"/>
        <v>165.91630449550701</v>
      </c>
      <c r="X414" s="136"/>
      <c r="Y414" s="76"/>
      <c r="Z414" s="47">
        <f t="shared" si="125"/>
        <v>98.580664195524832</v>
      </c>
      <c r="AA414" s="77"/>
      <c r="AB414" s="47">
        <v>490.3</v>
      </c>
      <c r="AC414" s="47">
        <f t="shared" si="131"/>
        <v>594.1589917595735</v>
      </c>
      <c r="AD414" s="56">
        <f>AB414/(AVERAGE(AB406:AB408))*100</f>
        <v>83.00602695198755</v>
      </c>
      <c r="AE414" s="56">
        <f>AC414/(AVERAGE(AC406:AC408))*100</f>
        <v>100.58898079494372</v>
      </c>
      <c r="AF414" s="64"/>
      <c r="AG414" s="122">
        <v>0.25</v>
      </c>
      <c r="AH414" s="47">
        <f t="shared" si="119"/>
        <v>121.76310470489466</v>
      </c>
      <c r="AI414" s="43">
        <f t="shared" si="126"/>
        <v>5.0000000000000001E-3</v>
      </c>
      <c r="AJ414" s="45">
        <v>605.6</v>
      </c>
      <c r="AK414" s="47">
        <f t="shared" si="132"/>
        <v>733.88269510421731</v>
      </c>
      <c r="AL414" s="56">
        <f>AJ414/(AVERAGE(AJ406:AJ408))*100</f>
        <v>90.491607311849393</v>
      </c>
      <c r="AM414" s="56">
        <f>AK414/(AVERAGE(AK406:AK408))*100</f>
        <v>109.66021244770894</v>
      </c>
      <c r="AN414" s="52"/>
      <c r="AO414" s="143" t="s">
        <v>1278</v>
      </c>
      <c r="AT414" s="4"/>
    </row>
    <row r="415" spans="1:46" s="1" customFormat="1" ht="30" x14ac:dyDescent="0.25">
      <c r="A415" s="30">
        <v>414</v>
      </c>
      <c r="B415" s="30" t="s">
        <v>1123</v>
      </c>
      <c r="C415" s="31" t="s">
        <v>1093</v>
      </c>
      <c r="D415" s="48" t="s">
        <v>318</v>
      </c>
      <c r="E415" s="48" t="s">
        <v>148</v>
      </c>
      <c r="F415" s="48" t="s">
        <v>139</v>
      </c>
      <c r="G415" s="48" t="s">
        <v>6</v>
      </c>
      <c r="H415" s="42" t="s">
        <v>1079</v>
      </c>
      <c r="I415" s="112" t="s">
        <v>424</v>
      </c>
      <c r="J415" s="48">
        <v>16</v>
      </c>
      <c r="K415" s="121"/>
      <c r="L415" s="42">
        <v>0.05</v>
      </c>
      <c r="M415" s="105" t="s">
        <v>431</v>
      </c>
      <c r="N415" s="105" t="s">
        <v>1252</v>
      </c>
      <c r="O415" s="105" t="s">
        <v>432</v>
      </c>
      <c r="P415" s="115">
        <f t="shared" si="129"/>
        <v>621.94446886323908</v>
      </c>
      <c r="Q415" s="95">
        <v>45</v>
      </c>
      <c r="R415" s="48">
        <v>5</v>
      </c>
      <c r="S415" s="81">
        <v>20.83</v>
      </c>
      <c r="T415" s="134">
        <v>31.5</v>
      </c>
      <c r="U415" s="93">
        <f t="shared" si="130"/>
        <v>0.83319999999999994</v>
      </c>
      <c r="V415" s="69">
        <v>50</v>
      </c>
      <c r="W415" s="135">
        <f t="shared" si="118"/>
        <v>159.18072984621051</v>
      </c>
      <c r="X415" s="136"/>
      <c r="Y415" s="76"/>
      <c r="Z415" s="47">
        <f t="shared" si="125"/>
        <v>100.53096491487338</v>
      </c>
      <c r="AA415" s="77"/>
      <c r="AB415" s="47">
        <v>500</v>
      </c>
      <c r="AC415" s="47">
        <f t="shared" si="131"/>
        <v>631.55235569028673</v>
      </c>
      <c r="AD415" s="56">
        <f>AB415/(AVERAGE(AB406:AB408))*100</f>
        <v>84.648202072187999</v>
      </c>
      <c r="AE415" s="56">
        <f>AC415/(AVERAGE(AC406:AC408))*100</f>
        <v>106.91954284727547</v>
      </c>
      <c r="AF415" s="64"/>
      <c r="AG415" s="122">
        <v>4.55</v>
      </c>
      <c r="AH415" s="47">
        <f t="shared" si="119"/>
        <v>122.70809577509443</v>
      </c>
      <c r="AI415" s="43">
        <f t="shared" si="126"/>
        <v>9.0999999999999998E-2</v>
      </c>
      <c r="AJ415" s="45">
        <v>610.29999999999995</v>
      </c>
      <c r="AK415" s="47">
        <f t="shared" si="132"/>
        <v>770.87280535556386</v>
      </c>
      <c r="AL415" s="56">
        <f>AJ415/(AVERAGE(AJ406:AJ408))*100</f>
        <v>91.193903471634215</v>
      </c>
      <c r="AM415" s="56">
        <f>AK415/(AVERAGE(AK406:AK408))*100</f>
        <v>115.1874491242064</v>
      </c>
      <c r="AN415" s="52"/>
      <c r="AO415" s="143" t="s">
        <v>1278</v>
      </c>
      <c r="AT415" s="4"/>
    </row>
    <row r="416" spans="1:46" s="1" customFormat="1" ht="30" x14ac:dyDescent="0.25">
      <c r="A416" s="30">
        <v>415</v>
      </c>
      <c r="B416" s="30" t="s">
        <v>1124</v>
      </c>
      <c r="C416" s="31" t="s">
        <v>1093</v>
      </c>
      <c r="D416" s="48" t="s">
        <v>318</v>
      </c>
      <c r="E416" s="48" t="s">
        <v>148</v>
      </c>
      <c r="F416" s="48" t="s">
        <v>139</v>
      </c>
      <c r="G416" s="48" t="s">
        <v>6</v>
      </c>
      <c r="H416" s="42" t="s">
        <v>1079</v>
      </c>
      <c r="I416" s="112" t="s">
        <v>424</v>
      </c>
      <c r="J416" s="48">
        <v>16</v>
      </c>
      <c r="K416" s="121"/>
      <c r="L416" s="42">
        <v>0.05</v>
      </c>
      <c r="M416" s="105" t="s">
        <v>431</v>
      </c>
      <c r="N416" s="105" t="s">
        <v>1252</v>
      </c>
      <c r="O416" s="105" t="s">
        <v>432</v>
      </c>
      <c r="P416" s="115">
        <f t="shared" si="129"/>
        <v>568.32799174436639</v>
      </c>
      <c r="Q416" s="95">
        <v>45</v>
      </c>
      <c r="R416" s="48">
        <v>5</v>
      </c>
      <c r="S416" s="81">
        <v>19.13</v>
      </c>
      <c r="T416" s="134">
        <v>31.2</v>
      </c>
      <c r="U416" s="93">
        <f t="shared" si="130"/>
        <v>0.76519999999999999</v>
      </c>
      <c r="V416" s="69">
        <v>50</v>
      </c>
      <c r="W416" s="135">
        <f t="shared" si="118"/>
        <v>162.59878265331616</v>
      </c>
      <c r="X416" s="136"/>
      <c r="Y416" s="76"/>
      <c r="Z416" s="47">
        <f t="shared" si="125"/>
        <v>98.701301353422679</v>
      </c>
      <c r="AA416" s="77"/>
      <c r="AB416" s="47">
        <v>490.9</v>
      </c>
      <c r="AC416" s="47">
        <f t="shared" si="131"/>
        <v>607.02361815259064</v>
      </c>
      <c r="AD416" s="56">
        <f>AB416/(AVERAGE(AB406:AB408))*100</f>
        <v>83.10760479447417</v>
      </c>
      <c r="AE416" s="56">
        <f>AC416/(AVERAGE(AC406:AC408))*100</f>
        <v>102.76691578394235</v>
      </c>
      <c r="AF416" s="64"/>
      <c r="AG416" s="122">
        <v>3.15</v>
      </c>
      <c r="AH416" s="47">
        <f t="shared" si="119"/>
        <v>121.50172419611596</v>
      </c>
      <c r="AI416" s="43">
        <f t="shared" si="126"/>
        <v>6.3E-2</v>
      </c>
      <c r="AJ416" s="45">
        <v>604.29999999999995</v>
      </c>
      <c r="AK416" s="47">
        <f t="shared" si="132"/>
        <v>747.24867070607161</v>
      </c>
      <c r="AL416" s="56">
        <f>AJ416/(AVERAGE(AJ406:AJ408))*100</f>
        <v>90.297355182547207</v>
      </c>
      <c r="AM416" s="56">
        <f>AK416/(AVERAGE(AK406:AK408))*100</f>
        <v>111.65741954067914</v>
      </c>
      <c r="AN416" s="52"/>
      <c r="AO416" s="143" t="s">
        <v>1278</v>
      </c>
      <c r="AT416" s="4"/>
    </row>
    <row r="417" spans="1:46" s="1" customFormat="1" ht="30" x14ac:dyDescent="0.25">
      <c r="A417" s="30">
        <v>416</v>
      </c>
      <c r="B417" s="30" t="s">
        <v>1125</v>
      </c>
      <c r="C417" s="31" t="s">
        <v>1093</v>
      </c>
      <c r="D417" s="48" t="s">
        <v>318</v>
      </c>
      <c r="E417" s="48" t="s">
        <v>148</v>
      </c>
      <c r="F417" s="48" t="s">
        <v>139</v>
      </c>
      <c r="G417" s="48" t="s">
        <v>6</v>
      </c>
      <c r="H417" s="42" t="s">
        <v>1079</v>
      </c>
      <c r="I417" s="112" t="s">
        <v>424</v>
      </c>
      <c r="J417" s="48">
        <v>16</v>
      </c>
      <c r="K417" s="121"/>
      <c r="L417" s="42">
        <v>0.05</v>
      </c>
      <c r="M417" s="105" t="s">
        <v>431</v>
      </c>
      <c r="N417" s="105" t="s">
        <v>1252</v>
      </c>
      <c r="O417" s="105" t="s">
        <v>432</v>
      </c>
      <c r="P417" s="115">
        <f t="shared" si="129"/>
        <v>773.90362899767774</v>
      </c>
      <c r="Q417" s="95">
        <v>45</v>
      </c>
      <c r="R417" s="48">
        <v>5</v>
      </c>
      <c r="S417" s="81">
        <v>25.55</v>
      </c>
      <c r="T417" s="134">
        <v>23.2</v>
      </c>
      <c r="U417" s="93">
        <f t="shared" si="130"/>
        <v>1.022</v>
      </c>
      <c r="V417" s="69">
        <v>50</v>
      </c>
      <c r="W417" s="135">
        <f t="shared" si="118"/>
        <v>149.69060675824645</v>
      </c>
      <c r="X417" s="136"/>
      <c r="Y417" s="76"/>
      <c r="Z417" s="47">
        <f t="shared" si="125"/>
        <v>98.922469476235406</v>
      </c>
      <c r="AA417" s="77"/>
      <c r="AB417" s="47">
        <v>492</v>
      </c>
      <c r="AC417" s="47">
        <f t="shared" si="131"/>
        <v>660.84620550705176</v>
      </c>
      <c r="AD417" s="56">
        <f>AB417/(AVERAGE(AB406:AB408))*100</f>
        <v>83.293830839032992</v>
      </c>
      <c r="AE417" s="56">
        <f>AC417/(AVERAGE(AC406:AC408))*100</f>
        <v>111.87888628479918</v>
      </c>
      <c r="AF417" s="64"/>
      <c r="AG417" s="122">
        <v>3.75</v>
      </c>
      <c r="AH417" s="47">
        <f t="shared" si="119"/>
        <v>121.48161800313301</v>
      </c>
      <c r="AI417" s="43">
        <f t="shared" si="126"/>
        <v>7.4999999999999997E-2</v>
      </c>
      <c r="AJ417" s="45">
        <v>604.20000000000005</v>
      </c>
      <c r="AK417" s="47">
        <f t="shared" si="132"/>
        <v>811.55137676292838</v>
      </c>
      <c r="AL417" s="56">
        <f>AJ417/(AVERAGE(AJ406:AJ408))*100</f>
        <v>90.282412711062435</v>
      </c>
      <c r="AM417" s="56">
        <f>AK417/(AVERAGE(AK406:AK408))*100</f>
        <v>121.26583305716917</v>
      </c>
      <c r="AN417" s="52"/>
      <c r="AO417" s="143" t="s">
        <v>1278</v>
      </c>
      <c r="AT417" s="4"/>
    </row>
    <row r="418" spans="1:46" s="1" customFormat="1" x14ac:dyDescent="0.25">
      <c r="A418" s="30">
        <v>417</v>
      </c>
      <c r="B418" s="31" t="s">
        <v>1126</v>
      </c>
      <c r="C418" s="31" t="s">
        <v>7</v>
      </c>
      <c r="D418" s="42" t="s">
        <v>318</v>
      </c>
      <c r="E418" s="42" t="s">
        <v>148</v>
      </c>
      <c r="F418" s="42" t="s">
        <v>139</v>
      </c>
      <c r="G418" s="42" t="s">
        <v>6</v>
      </c>
      <c r="H418" s="42" t="s">
        <v>1079</v>
      </c>
      <c r="I418" s="112" t="s">
        <v>1207</v>
      </c>
      <c r="J418" s="42">
        <v>16</v>
      </c>
      <c r="K418" s="121"/>
      <c r="L418" s="42">
        <v>0.05</v>
      </c>
      <c r="M418" s="104" t="s">
        <v>2</v>
      </c>
      <c r="N418" s="104" t="s">
        <v>2</v>
      </c>
      <c r="O418" s="104" t="s">
        <v>4</v>
      </c>
      <c r="P418" s="47">
        <v>0</v>
      </c>
      <c r="Q418" s="95">
        <v>0</v>
      </c>
      <c r="R418" s="95">
        <v>0</v>
      </c>
      <c r="S418" s="47">
        <v>0</v>
      </c>
      <c r="T418" s="96">
        <v>0</v>
      </c>
      <c r="U418" s="60">
        <v>0</v>
      </c>
      <c r="V418" s="69">
        <v>50</v>
      </c>
      <c r="W418" s="135">
        <f t="shared" si="118"/>
        <v>201.06192982974676</v>
      </c>
      <c r="X418" s="136"/>
      <c r="Y418" s="76"/>
      <c r="Z418" s="47">
        <f t="shared" si="125"/>
        <v>87.351355414533487</v>
      </c>
      <c r="AA418" s="77"/>
      <c r="AB418" s="47">
        <v>434.45</v>
      </c>
      <c r="AC418" s="47">
        <f t="shared" si="131"/>
        <v>434.45</v>
      </c>
      <c r="AD418" s="56">
        <f t="shared" ref="AD418:AE420" si="133">AB418/AB418*100</f>
        <v>100</v>
      </c>
      <c r="AE418" s="56">
        <f t="shared" si="133"/>
        <v>100</v>
      </c>
      <c r="AF418" s="64"/>
      <c r="AG418" s="122">
        <v>8.68</v>
      </c>
      <c r="AH418" s="47">
        <f t="shared" si="119"/>
        <v>113.65427707486094</v>
      </c>
      <c r="AI418" s="43">
        <f t="shared" si="126"/>
        <v>0.1736</v>
      </c>
      <c r="AJ418" s="45">
        <v>565.27</v>
      </c>
      <c r="AK418" s="47">
        <f t="shared" si="132"/>
        <v>565.27</v>
      </c>
      <c r="AL418" s="56">
        <f t="shared" ref="AL418:AM420" si="134">AJ418/AJ418*100</f>
        <v>100</v>
      </c>
      <c r="AM418" s="56">
        <f t="shared" si="134"/>
        <v>100</v>
      </c>
      <c r="AN418" s="52"/>
      <c r="AO418" s="137" t="s">
        <v>1277</v>
      </c>
      <c r="AT418" s="4"/>
    </row>
    <row r="419" spans="1:46" s="1" customFormat="1" x14ac:dyDescent="0.25">
      <c r="A419" s="30">
        <v>418</v>
      </c>
      <c r="B419" s="31" t="s">
        <v>1127</v>
      </c>
      <c r="C419" s="31" t="s">
        <v>7</v>
      </c>
      <c r="D419" s="42" t="s">
        <v>318</v>
      </c>
      <c r="E419" s="42" t="s">
        <v>148</v>
      </c>
      <c r="F419" s="42" t="s">
        <v>139</v>
      </c>
      <c r="G419" s="42" t="s">
        <v>6</v>
      </c>
      <c r="H419" s="42" t="s">
        <v>1079</v>
      </c>
      <c r="I419" s="112" t="s">
        <v>1207</v>
      </c>
      <c r="J419" s="42">
        <v>16</v>
      </c>
      <c r="K419" s="121"/>
      <c r="L419" s="42">
        <v>0.05</v>
      </c>
      <c r="M419" s="104" t="s">
        <v>2</v>
      </c>
      <c r="N419" s="104" t="s">
        <v>2</v>
      </c>
      <c r="O419" s="104" t="s">
        <v>4</v>
      </c>
      <c r="P419" s="47">
        <v>0</v>
      </c>
      <c r="Q419" s="95">
        <v>0</v>
      </c>
      <c r="R419" s="95">
        <v>0</v>
      </c>
      <c r="S419" s="47">
        <v>0</v>
      </c>
      <c r="T419" s="96">
        <v>0</v>
      </c>
      <c r="U419" s="60">
        <v>0</v>
      </c>
      <c r="V419" s="69">
        <v>50</v>
      </c>
      <c r="W419" s="135">
        <f t="shared" si="118"/>
        <v>201.06192982974676</v>
      </c>
      <c r="X419" s="136"/>
      <c r="Y419" s="76"/>
      <c r="Z419" s="47">
        <f t="shared" si="125"/>
        <v>87.805755375948706</v>
      </c>
      <c r="AA419" s="77"/>
      <c r="AB419" s="47">
        <v>436.71</v>
      </c>
      <c r="AC419" s="47">
        <f t="shared" si="131"/>
        <v>436.71</v>
      </c>
      <c r="AD419" s="56">
        <f t="shared" si="133"/>
        <v>100</v>
      </c>
      <c r="AE419" s="56">
        <f t="shared" si="133"/>
        <v>100</v>
      </c>
      <c r="AF419" s="64"/>
      <c r="AG419" s="122">
        <v>9.08</v>
      </c>
      <c r="AH419" s="47">
        <f t="shared" si="119"/>
        <v>115.10393358893343</v>
      </c>
      <c r="AI419" s="43">
        <f t="shared" si="126"/>
        <v>0.18160000000000001</v>
      </c>
      <c r="AJ419" s="45">
        <v>572.48</v>
      </c>
      <c r="AK419" s="47">
        <f t="shared" si="132"/>
        <v>572.48</v>
      </c>
      <c r="AL419" s="56">
        <f t="shared" si="134"/>
        <v>100</v>
      </c>
      <c r="AM419" s="56">
        <f t="shared" si="134"/>
        <v>100</v>
      </c>
      <c r="AN419" s="52"/>
      <c r="AO419" s="137" t="s">
        <v>1277</v>
      </c>
      <c r="AT419" s="4"/>
    </row>
    <row r="420" spans="1:46" s="1" customFormat="1" x14ac:dyDescent="0.25">
      <c r="A420" s="30">
        <v>419</v>
      </c>
      <c r="B420" s="31" t="s">
        <v>1128</v>
      </c>
      <c r="C420" s="31" t="s">
        <v>7</v>
      </c>
      <c r="D420" s="42" t="s">
        <v>318</v>
      </c>
      <c r="E420" s="42" t="s">
        <v>148</v>
      </c>
      <c r="F420" s="42" t="s">
        <v>139</v>
      </c>
      <c r="G420" s="42" t="s">
        <v>6</v>
      </c>
      <c r="H420" s="42" t="s">
        <v>1079</v>
      </c>
      <c r="I420" s="112" t="s">
        <v>1207</v>
      </c>
      <c r="J420" s="42">
        <v>16</v>
      </c>
      <c r="K420" s="121"/>
      <c r="L420" s="42">
        <v>0.05</v>
      </c>
      <c r="M420" s="104" t="s">
        <v>2</v>
      </c>
      <c r="N420" s="104" t="s">
        <v>2</v>
      </c>
      <c r="O420" s="104" t="s">
        <v>4</v>
      </c>
      <c r="P420" s="47">
        <v>0</v>
      </c>
      <c r="Q420" s="95">
        <v>0</v>
      </c>
      <c r="R420" s="95">
        <v>0</v>
      </c>
      <c r="S420" s="47">
        <v>0</v>
      </c>
      <c r="T420" s="96">
        <v>0</v>
      </c>
      <c r="U420" s="60">
        <v>0</v>
      </c>
      <c r="V420" s="69">
        <v>50</v>
      </c>
      <c r="W420" s="135">
        <f t="shared" si="118"/>
        <v>201.06192982974676</v>
      </c>
      <c r="X420" s="136"/>
      <c r="Y420" s="76"/>
      <c r="Z420" s="47">
        <f t="shared" si="125"/>
        <v>87.00552889522632</v>
      </c>
      <c r="AA420" s="77"/>
      <c r="AB420" s="47">
        <v>432.73</v>
      </c>
      <c r="AC420" s="47">
        <f t="shared" si="131"/>
        <v>432.73</v>
      </c>
      <c r="AD420" s="56">
        <f t="shared" si="133"/>
        <v>100</v>
      </c>
      <c r="AE420" s="56">
        <f t="shared" si="133"/>
        <v>100</v>
      </c>
      <c r="AF420" s="64"/>
      <c r="AG420" s="122">
        <v>9.23</v>
      </c>
      <c r="AH420" s="47">
        <f t="shared" si="119"/>
        <v>115.23864508191936</v>
      </c>
      <c r="AI420" s="43">
        <f t="shared" si="126"/>
        <v>0.18460000000000001</v>
      </c>
      <c r="AJ420" s="45">
        <v>573.15</v>
      </c>
      <c r="AK420" s="47">
        <f t="shared" si="132"/>
        <v>573.15</v>
      </c>
      <c r="AL420" s="56">
        <f t="shared" si="134"/>
        <v>100</v>
      </c>
      <c r="AM420" s="56">
        <f t="shared" si="134"/>
        <v>100</v>
      </c>
      <c r="AN420" s="52"/>
      <c r="AO420" s="137" t="s">
        <v>1277</v>
      </c>
      <c r="AT420" s="4"/>
    </row>
    <row r="421" spans="1:46" s="1" customFormat="1" ht="45" x14ac:dyDescent="0.25">
      <c r="A421" s="30">
        <v>420</v>
      </c>
      <c r="B421" s="31" t="s">
        <v>1129</v>
      </c>
      <c r="C421" s="31" t="s">
        <v>1130</v>
      </c>
      <c r="D421" s="42" t="s">
        <v>318</v>
      </c>
      <c r="E421" s="42" t="s">
        <v>148</v>
      </c>
      <c r="F421" s="42" t="s">
        <v>139</v>
      </c>
      <c r="G421" s="42" t="s">
        <v>6</v>
      </c>
      <c r="H421" s="42" t="s">
        <v>1079</v>
      </c>
      <c r="I421" s="112" t="s">
        <v>1207</v>
      </c>
      <c r="J421" s="42">
        <v>16</v>
      </c>
      <c r="K421" s="121"/>
      <c r="L421" s="42">
        <v>0.05</v>
      </c>
      <c r="M421" s="104" t="s">
        <v>431</v>
      </c>
      <c r="N421" s="105" t="s">
        <v>1252</v>
      </c>
      <c r="O421" s="104" t="s">
        <v>432</v>
      </c>
      <c r="P421" s="115">
        <f t="shared" ref="P421:P423" si="135">(J421*(1-SQRT(1-S421*0.01)))/(2*0.0115*Q421/365)</f>
        <v>341.85322261610332</v>
      </c>
      <c r="Q421" s="118">
        <v>45</v>
      </c>
      <c r="R421" s="42">
        <v>5</v>
      </c>
      <c r="S421" s="115">
        <v>11.75</v>
      </c>
      <c r="T421" s="139">
        <v>31.5</v>
      </c>
      <c r="U421" s="93">
        <f>S421/100*J421/4</f>
        <v>0.47</v>
      </c>
      <c r="V421" s="69">
        <v>50</v>
      </c>
      <c r="W421" s="144">
        <f t="shared" si="118"/>
        <v>177.43715307475151</v>
      </c>
      <c r="X421" s="136"/>
      <c r="Y421" s="76"/>
      <c r="Z421" s="47">
        <f t="shared" si="125"/>
        <v>85.893656423267814</v>
      </c>
      <c r="AA421" s="77"/>
      <c r="AB421" s="50">
        <v>427.2</v>
      </c>
      <c r="AC421" s="47">
        <f t="shared" si="131"/>
        <v>484.07932011331451</v>
      </c>
      <c r="AD421" s="56">
        <f>AB421/(AVERAGE(AB418:AB420))*100</f>
        <v>98.290499965487896</v>
      </c>
      <c r="AE421" s="56">
        <f>AC421/(AVERAGE(AC418:AC420))*100</f>
        <v>111.3773370713744</v>
      </c>
      <c r="AF421" s="64"/>
      <c r="AG421" s="122">
        <v>5.3</v>
      </c>
      <c r="AH421" s="47">
        <f t="shared" si="119"/>
        <v>113.01691075730066</v>
      </c>
      <c r="AI421" s="43">
        <f t="shared" si="126"/>
        <v>0.106</v>
      </c>
      <c r="AJ421" s="45">
        <v>562.1</v>
      </c>
      <c r="AK421" s="47">
        <f t="shared" si="132"/>
        <v>636.94050991501433</v>
      </c>
      <c r="AL421" s="56">
        <f>AJ421/(AVERAGE(AJ418:AJ420))*100</f>
        <v>98.562160266526377</v>
      </c>
      <c r="AM421" s="56">
        <f>AK421/(AVERAGE(AK418:AK420))*100</f>
        <v>111.68516744082314</v>
      </c>
      <c r="AN421" s="52"/>
      <c r="AO421" s="143" t="s">
        <v>1278</v>
      </c>
      <c r="AT421" s="4"/>
    </row>
    <row r="422" spans="1:46" s="1" customFormat="1" ht="45" x14ac:dyDescent="0.25">
      <c r="A422" s="30">
        <v>421</v>
      </c>
      <c r="B422" s="31" t="s">
        <v>1131</v>
      </c>
      <c r="C422" s="31" t="s">
        <v>1130</v>
      </c>
      <c r="D422" s="48" t="s">
        <v>318</v>
      </c>
      <c r="E422" s="48" t="s">
        <v>148</v>
      </c>
      <c r="F422" s="48" t="s">
        <v>139</v>
      </c>
      <c r="G422" s="48" t="s">
        <v>6</v>
      </c>
      <c r="H422" s="42" t="s">
        <v>1079</v>
      </c>
      <c r="I422" s="112" t="s">
        <v>1207</v>
      </c>
      <c r="J422" s="48">
        <v>16</v>
      </c>
      <c r="K422" s="121"/>
      <c r="L422" s="42">
        <v>0.05</v>
      </c>
      <c r="M422" s="105" t="s">
        <v>431</v>
      </c>
      <c r="N422" s="105" t="s">
        <v>1252</v>
      </c>
      <c r="O422" s="105" t="s">
        <v>432</v>
      </c>
      <c r="P422" s="115">
        <f t="shared" si="135"/>
        <v>307.12976417273921</v>
      </c>
      <c r="Q422" s="113">
        <v>45</v>
      </c>
      <c r="R422" s="48">
        <v>5</v>
      </c>
      <c r="S422" s="81">
        <v>10.59</v>
      </c>
      <c r="T422" s="134">
        <v>29.5</v>
      </c>
      <c r="U422" s="93">
        <f>S422/100*J422/4</f>
        <v>0.42359999999999998</v>
      </c>
      <c r="V422" s="69">
        <v>50</v>
      </c>
      <c r="W422" s="135">
        <f t="shared" si="118"/>
        <v>179.76947146077657</v>
      </c>
      <c r="X422" s="136"/>
      <c r="Y422" s="76"/>
      <c r="Z422" s="47">
        <f t="shared" si="125"/>
        <v>87.964594300514207</v>
      </c>
      <c r="AA422" s="77"/>
      <c r="AB422" s="47">
        <v>437.5</v>
      </c>
      <c r="AC422" s="47">
        <f t="shared" si="131"/>
        <v>489.31886813555531</v>
      </c>
      <c r="AD422" s="56">
        <f>AB422/(AVERAGE(AB418:AB420))*100</f>
        <v>100.66033177645355</v>
      </c>
      <c r="AE422" s="56">
        <f>AC422/(AVERAGE(AC418:AC420))*100</f>
        <v>112.5828562537228</v>
      </c>
      <c r="AF422" s="64"/>
      <c r="AG422" s="122">
        <v>4.9000000000000004</v>
      </c>
      <c r="AH422" s="47">
        <f t="shared" ref="AH422:AH453" si="136">AJ422*(J422^2*PI()/4)*10^-3</f>
        <v>112.99680456431767</v>
      </c>
      <c r="AI422" s="43">
        <f t="shared" si="126"/>
        <v>9.8000000000000004E-2</v>
      </c>
      <c r="AJ422" s="45">
        <v>562</v>
      </c>
      <c r="AK422" s="47">
        <f t="shared" si="132"/>
        <v>628.56503746784472</v>
      </c>
      <c r="AL422" s="56">
        <f>AJ422/(AVERAGE(AJ418:AJ420))*100</f>
        <v>98.544625635630354</v>
      </c>
      <c r="AM422" s="56">
        <f>AK422/(AVERAGE(AK418:AK420))*100</f>
        <v>110.21655926141412</v>
      </c>
      <c r="AN422" s="52"/>
      <c r="AO422" s="143" t="s">
        <v>1278</v>
      </c>
      <c r="AT422" s="4"/>
    </row>
    <row r="423" spans="1:46" s="1" customFormat="1" ht="45" x14ac:dyDescent="0.25">
      <c r="A423" s="30">
        <v>422</v>
      </c>
      <c r="B423" s="31" t="s">
        <v>1132</v>
      </c>
      <c r="C423" s="31" t="s">
        <v>1130</v>
      </c>
      <c r="D423" s="48" t="s">
        <v>318</v>
      </c>
      <c r="E423" s="48" t="s">
        <v>148</v>
      </c>
      <c r="F423" s="48" t="s">
        <v>139</v>
      </c>
      <c r="G423" s="48" t="s">
        <v>6</v>
      </c>
      <c r="H423" s="42" t="s">
        <v>1079</v>
      </c>
      <c r="I423" s="112" t="s">
        <v>1207</v>
      </c>
      <c r="J423" s="48">
        <v>16</v>
      </c>
      <c r="K423" s="121"/>
      <c r="L423" s="42">
        <v>0.05</v>
      </c>
      <c r="M423" s="105" t="s">
        <v>431</v>
      </c>
      <c r="N423" s="105" t="s">
        <v>1252</v>
      </c>
      <c r="O423" s="105" t="s">
        <v>432</v>
      </c>
      <c r="P423" s="115">
        <f t="shared" si="135"/>
        <v>665.25348523276705</v>
      </c>
      <c r="Q423" s="113">
        <v>45</v>
      </c>
      <c r="R423" s="48">
        <v>5</v>
      </c>
      <c r="S423" s="81">
        <v>22.19</v>
      </c>
      <c r="T423" s="134">
        <v>31.2</v>
      </c>
      <c r="U423" s="93">
        <f>S423/100*J423/4</f>
        <v>0.88760000000000006</v>
      </c>
      <c r="V423" s="69">
        <v>50</v>
      </c>
      <c r="W423" s="135">
        <f t="shared" si="118"/>
        <v>156.44628760052595</v>
      </c>
      <c r="X423" s="136"/>
      <c r="Y423" s="76"/>
      <c r="Z423" s="47">
        <f t="shared" si="125"/>
        <v>85.250258247812624</v>
      </c>
      <c r="AA423" s="77"/>
      <c r="AB423" s="47">
        <v>424</v>
      </c>
      <c r="AC423" s="47">
        <f t="shared" si="131"/>
        <v>544.91710577046649</v>
      </c>
      <c r="AD423" s="56">
        <f>AB423/(AVERAGE(AB418:AB420))*100</f>
        <v>97.554241538780133</v>
      </c>
      <c r="AE423" s="56">
        <f>AC423/(AVERAGE(AC418:AC420))*100</f>
        <v>125.37494093147426</v>
      </c>
      <c r="AF423" s="64"/>
      <c r="AG423" s="122">
        <v>5.15</v>
      </c>
      <c r="AH423" s="47">
        <f t="shared" si="136"/>
        <v>112.59468070465819</v>
      </c>
      <c r="AI423" s="43">
        <f t="shared" si="126"/>
        <v>0.10300000000000001</v>
      </c>
      <c r="AJ423" s="45">
        <v>560</v>
      </c>
      <c r="AK423" s="47">
        <f t="shared" si="132"/>
        <v>719.70183781005016</v>
      </c>
      <c r="AL423" s="56">
        <f>AJ423/(AVERAGE(AJ418:AJ420))*100</f>
        <v>98.193933017709966</v>
      </c>
      <c r="AM423" s="56">
        <f>AK423/(AVERAGE(AK418:AK420))*100</f>
        <v>126.1970608118622</v>
      </c>
      <c r="AN423" s="52"/>
      <c r="AO423" s="143" t="s">
        <v>1278</v>
      </c>
      <c r="AT423" s="4"/>
    </row>
    <row r="424" spans="1:46" s="1" customFormat="1" x14ac:dyDescent="0.25">
      <c r="A424" s="30">
        <v>423</v>
      </c>
      <c r="B424" s="31" t="s">
        <v>1133</v>
      </c>
      <c r="C424" s="31" t="s">
        <v>7</v>
      </c>
      <c r="D424" s="42" t="s">
        <v>318</v>
      </c>
      <c r="E424" s="42" t="s">
        <v>148</v>
      </c>
      <c r="F424" s="42" t="s">
        <v>139</v>
      </c>
      <c r="G424" s="42" t="s">
        <v>6</v>
      </c>
      <c r="H424" s="42" t="s">
        <v>1079</v>
      </c>
      <c r="I424" s="112" t="s">
        <v>1207</v>
      </c>
      <c r="J424" s="123">
        <v>25</v>
      </c>
      <c r="K424" s="121"/>
      <c r="L424" s="42">
        <v>0.05</v>
      </c>
      <c r="M424" s="104" t="s">
        <v>2</v>
      </c>
      <c r="N424" s="104" t="s">
        <v>2</v>
      </c>
      <c r="O424" s="104" t="s">
        <v>4</v>
      </c>
      <c r="P424" s="47">
        <v>0</v>
      </c>
      <c r="Q424" s="95">
        <v>0</v>
      </c>
      <c r="R424" s="95">
        <v>0</v>
      </c>
      <c r="S424" s="47">
        <v>0</v>
      </c>
      <c r="T424" s="96">
        <v>0</v>
      </c>
      <c r="U424" s="60">
        <v>0</v>
      </c>
      <c r="V424" s="69">
        <v>50</v>
      </c>
      <c r="W424" s="135">
        <f t="shared" si="118"/>
        <v>490.87385212340519</v>
      </c>
      <c r="X424" s="136"/>
      <c r="Y424" s="76"/>
      <c r="Z424" s="47">
        <f t="shared" si="125"/>
        <v>212.43547698344605</v>
      </c>
      <c r="AA424" s="77"/>
      <c r="AB424" s="47">
        <v>432.77</v>
      </c>
      <c r="AC424" s="47">
        <f t="shared" si="131"/>
        <v>432.77</v>
      </c>
      <c r="AD424" s="56">
        <f t="shared" ref="AD424:AE426" si="137">AB424/AB424*100</f>
        <v>100</v>
      </c>
      <c r="AE424" s="56">
        <f t="shared" si="137"/>
        <v>100</v>
      </c>
      <c r="AF424" s="64"/>
      <c r="AG424" s="122">
        <v>10.02</v>
      </c>
      <c r="AH424" s="47">
        <f t="shared" si="136"/>
        <v>283.40601852344798</v>
      </c>
      <c r="AI424" s="43">
        <f t="shared" si="126"/>
        <v>0.20039999999999999</v>
      </c>
      <c r="AJ424" s="45">
        <v>577.35</v>
      </c>
      <c r="AK424" s="47">
        <f t="shared" si="132"/>
        <v>577.35</v>
      </c>
      <c r="AL424" s="56">
        <f t="shared" ref="AL424:AM426" si="138">AJ424/AJ424*100</f>
        <v>100</v>
      </c>
      <c r="AM424" s="56">
        <f t="shared" si="138"/>
        <v>100</v>
      </c>
      <c r="AN424" s="52"/>
      <c r="AO424" s="137" t="s">
        <v>1277</v>
      </c>
      <c r="AT424" s="4"/>
    </row>
    <row r="425" spans="1:46" s="1" customFormat="1" x14ac:dyDescent="0.25">
      <c r="A425" s="30">
        <v>424</v>
      </c>
      <c r="B425" s="31" t="s">
        <v>1134</v>
      </c>
      <c r="C425" s="31" t="s">
        <v>7</v>
      </c>
      <c r="D425" s="42" t="s">
        <v>318</v>
      </c>
      <c r="E425" s="42" t="s">
        <v>148</v>
      </c>
      <c r="F425" s="42" t="s">
        <v>139</v>
      </c>
      <c r="G425" s="42" t="s">
        <v>6</v>
      </c>
      <c r="H425" s="42" t="s">
        <v>1079</v>
      </c>
      <c r="I425" s="112" t="s">
        <v>1207</v>
      </c>
      <c r="J425" s="123">
        <v>25</v>
      </c>
      <c r="K425" s="121"/>
      <c r="L425" s="42">
        <v>0.05</v>
      </c>
      <c r="M425" s="104" t="s">
        <v>2</v>
      </c>
      <c r="N425" s="104" t="s">
        <v>2</v>
      </c>
      <c r="O425" s="104" t="s">
        <v>4</v>
      </c>
      <c r="P425" s="47">
        <v>0</v>
      </c>
      <c r="Q425" s="95">
        <v>0</v>
      </c>
      <c r="R425" s="95">
        <v>0</v>
      </c>
      <c r="S425" s="47">
        <v>0</v>
      </c>
      <c r="T425" s="96">
        <v>0</v>
      </c>
      <c r="U425" s="60">
        <v>0</v>
      </c>
      <c r="V425" s="69">
        <v>50</v>
      </c>
      <c r="W425" s="135">
        <f t="shared" si="118"/>
        <v>490.87385212340519</v>
      </c>
      <c r="X425" s="136"/>
      <c r="Y425" s="76"/>
      <c r="Z425" s="47">
        <f t="shared" si="125"/>
        <v>213.35341108691685</v>
      </c>
      <c r="AA425" s="77"/>
      <c r="AB425" s="47">
        <v>434.64</v>
      </c>
      <c r="AC425" s="47">
        <f t="shared" si="131"/>
        <v>434.64000000000004</v>
      </c>
      <c r="AD425" s="56">
        <f t="shared" si="137"/>
        <v>100</v>
      </c>
      <c r="AE425" s="56">
        <f t="shared" si="137"/>
        <v>100</v>
      </c>
      <c r="AF425" s="64"/>
      <c r="AG425" s="122">
        <v>9.2200000000000006</v>
      </c>
      <c r="AH425" s="47">
        <f t="shared" si="136"/>
        <v>282.76788251568757</v>
      </c>
      <c r="AI425" s="43">
        <f t="shared" si="126"/>
        <v>0.18440000000000001</v>
      </c>
      <c r="AJ425" s="45">
        <v>576.04999999999995</v>
      </c>
      <c r="AK425" s="47">
        <f t="shared" si="132"/>
        <v>576.05000000000007</v>
      </c>
      <c r="AL425" s="56">
        <f t="shared" si="138"/>
        <v>100</v>
      </c>
      <c r="AM425" s="56">
        <f t="shared" si="138"/>
        <v>100</v>
      </c>
      <c r="AN425" s="52"/>
      <c r="AO425" s="137" t="s">
        <v>1277</v>
      </c>
      <c r="AT425" s="4"/>
    </row>
    <row r="426" spans="1:46" s="1" customFormat="1" x14ac:dyDescent="0.25">
      <c r="A426" s="30">
        <v>425</v>
      </c>
      <c r="B426" s="31" t="s">
        <v>1135</v>
      </c>
      <c r="C426" s="31" t="s">
        <v>7</v>
      </c>
      <c r="D426" s="42" t="s">
        <v>318</v>
      </c>
      <c r="E426" s="42" t="s">
        <v>148</v>
      </c>
      <c r="F426" s="42" t="s">
        <v>139</v>
      </c>
      <c r="G426" s="42" t="s">
        <v>6</v>
      </c>
      <c r="H426" s="42" t="s">
        <v>1079</v>
      </c>
      <c r="I426" s="112" t="s">
        <v>1207</v>
      </c>
      <c r="J426" s="123">
        <v>25</v>
      </c>
      <c r="K426" s="121"/>
      <c r="L426" s="42">
        <v>0.05</v>
      </c>
      <c r="M426" s="104" t="s">
        <v>2</v>
      </c>
      <c r="N426" s="104" t="s">
        <v>2</v>
      </c>
      <c r="O426" s="104" t="s">
        <v>4</v>
      </c>
      <c r="P426" s="47">
        <v>0</v>
      </c>
      <c r="Q426" s="95">
        <v>0</v>
      </c>
      <c r="R426" s="95">
        <v>0</v>
      </c>
      <c r="S426" s="47">
        <v>0</v>
      </c>
      <c r="T426" s="96">
        <v>0</v>
      </c>
      <c r="U426" s="60">
        <v>0</v>
      </c>
      <c r="V426" s="69">
        <v>50</v>
      </c>
      <c r="W426" s="135">
        <f t="shared" si="118"/>
        <v>490.87385212340519</v>
      </c>
      <c r="X426" s="136"/>
      <c r="Y426" s="76"/>
      <c r="Z426" s="47">
        <f t="shared" si="125"/>
        <v>212.76436246436876</v>
      </c>
      <c r="AA426" s="77"/>
      <c r="AB426" s="47">
        <v>433.44</v>
      </c>
      <c r="AC426" s="47">
        <f t="shared" si="131"/>
        <v>433.44000000000005</v>
      </c>
      <c r="AD426" s="56">
        <f t="shared" si="137"/>
        <v>100</v>
      </c>
      <c r="AE426" s="56">
        <f t="shared" si="137"/>
        <v>100</v>
      </c>
      <c r="AF426" s="64"/>
      <c r="AG426" s="122">
        <v>8.3699999999999992</v>
      </c>
      <c r="AH426" s="47">
        <f t="shared" si="136"/>
        <v>282.24264749391551</v>
      </c>
      <c r="AI426" s="43">
        <f t="shared" si="126"/>
        <v>0.16739999999999999</v>
      </c>
      <c r="AJ426" s="45">
        <v>574.98</v>
      </c>
      <c r="AK426" s="47">
        <f t="shared" si="132"/>
        <v>574.98</v>
      </c>
      <c r="AL426" s="56">
        <f t="shared" si="138"/>
        <v>100</v>
      </c>
      <c r="AM426" s="56">
        <f t="shared" si="138"/>
        <v>100</v>
      </c>
      <c r="AN426" s="52"/>
      <c r="AO426" s="137" t="s">
        <v>1277</v>
      </c>
      <c r="AT426" s="4"/>
    </row>
    <row r="427" spans="1:46" s="1" customFormat="1" ht="45" x14ac:dyDescent="0.25">
      <c r="A427" s="30">
        <v>426</v>
      </c>
      <c r="B427" s="31" t="s">
        <v>1136</v>
      </c>
      <c r="C427" s="31" t="s">
        <v>1130</v>
      </c>
      <c r="D427" s="42" t="s">
        <v>318</v>
      </c>
      <c r="E427" s="42" t="s">
        <v>148</v>
      </c>
      <c r="F427" s="42" t="s">
        <v>139</v>
      </c>
      <c r="G427" s="42" t="s">
        <v>6</v>
      </c>
      <c r="H427" s="42" t="s">
        <v>1079</v>
      </c>
      <c r="I427" s="112" t="s">
        <v>1207</v>
      </c>
      <c r="J427" s="123">
        <v>25</v>
      </c>
      <c r="K427" s="121"/>
      <c r="L427" s="42">
        <v>0.05</v>
      </c>
      <c r="M427" s="104" t="s">
        <v>431</v>
      </c>
      <c r="N427" s="105" t="s">
        <v>1252</v>
      </c>
      <c r="O427" s="104" t="s">
        <v>432</v>
      </c>
      <c r="P427" s="115">
        <f t="shared" ref="P427:P432" si="139">(J427*(1-SQRT(1-S427*0.01)))/(2*0.0115*Q427/365)</f>
        <v>112.97546845719495</v>
      </c>
      <c r="Q427" s="118">
        <v>90</v>
      </c>
      <c r="R427" s="42">
        <v>5</v>
      </c>
      <c r="S427" s="115">
        <v>5.0599999999999996</v>
      </c>
      <c r="T427" s="139">
        <v>22.8</v>
      </c>
      <c r="U427" s="93">
        <f t="shared" ref="U427:U432" si="140">S427/100*J427/4</f>
        <v>0.31624999999999998</v>
      </c>
      <c r="V427" s="69">
        <v>50</v>
      </c>
      <c r="W427" s="144">
        <f t="shared" si="118"/>
        <v>466.03563520596089</v>
      </c>
      <c r="X427" s="136"/>
      <c r="Y427" s="76"/>
      <c r="Z427" s="47">
        <f t="shared" si="125"/>
        <v>217.30985433503147</v>
      </c>
      <c r="AA427" s="77"/>
      <c r="AB427" s="50">
        <v>442.7</v>
      </c>
      <c r="AC427" s="47">
        <f t="shared" si="131"/>
        <v>466.29450179060456</v>
      </c>
      <c r="AD427" s="56">
        <f>AB427/(AVERAGE(AB424:AB426))*100</f>
        <v>102.09478417957489</v>
      </c>
      <c r="AE427" s="56">
        <f>AC427/(AVERAGE(AC424:AC426))*100</f>
        <v>107.53611141728973</v>
      </c>
      <c r="AF427" s="64"/>
      <c r="AG427" s="122">
        <v>6.45</v>
      </c>
      <c r="AH427" s="47">
        <f t="shared" si="136"/>
        <v>279.55265878427923</v>
      </c>
      <c r="AI427" s="43">
        <f t="shared" si="126"/>
        <v>0.129</v>
      </c>
      <c r="AJ427" s="45">
        <v>569.5</v>
      </c>
      <c r="AK427" s="47">
        <f t="shared" si="132"/>
        <v>599.85253844533383</v>
      </c>
      <c r="AL427" s="56">
        <f>AJ427/(AVERAGE(AJ424:AJ426))*100</f>
        <v>98.849789976741235</v>
      </c>
      <c r="AM427" s="56">
        <f>AK427/(AVERAGE(AK424:AK426))*100</f>
        <v>104.11816934563009</v>
      </c>
      <c r="AN427" s="52"/>
      <c r="AO427" s="143" t="s">
        <v>1278</v>
      </c>
      <c r="AT427" s="4"/>
    </row>
    <row r="428" spans="1:46" s="1" customFormat="1" ht="45" x14ac:dyDescent="0.25">
      <c r="A428" s="30">
        <v>427</v>
      </c>
      <c r="B428" s="30" t="s">
        <v>1137</v>
      </c>
      <c r="C428" s="31" t="s">
        <v>1130</v>
      </c>
      <c r="D428" s="48" t="s">
        <v>318</v>
      </c>
      <c r="E428" s="48" t="s">
        <v>148</v>
      </c>
      <c r="F428" s="48" t="s">
        <v>139</v>
      </c>
      <c r="G428" s="48" t="s">
        <v>6</v>
      </c>
      <c r="H428" s="42" t="s">
        <v>1079</v>
      </c>
      <c r="I428" s="112" t="s">
        <v>1207</v>
      </c>
      <c r="J428" s="112">
        <v>25</v>
      </c>
      <c r="K428" s="121"/>
      <c r="L428" s="42">
        <v>0.05</v>
      </c>
      <c r="M428" s="105" t="s">
        <v>431</v>
      </c>
      <c r="N428" s="105" t="s">
        <v>1252</v>
      </c>
      <c r="O428" s="105" t="s">
        <v>432</v>
      </c>
      <c r="P428" s="115">
        <f t="shared" si="139"/>
        <v>225.05342538061831</v>
      </c>
      <c r="Q428" s="113">
        <v>90</v>
      </c>
      <c r="R428" s="48">
        <v>5</v>
      </c>
      <c r="S428" s="81">
        <v>9.9499999999999993</v>
      </c>
      <c r="T428" s="134">
        <v>21.95</v>
      </c>
      <c r="U428" s="93">
        <f t="shared" si="140"/>
        <v>0.62187499999999996</v>
      </c>
      <c r="V428" s="69">
        <v>50</v>
      </c>
      <c r="W428" s="135">
        <f t="shared" si="118"/>
        <v>442.03190383712638</v>
      </c>
      <c r="X428" s="136"/>
      <c r="Y428" s="76"/>
      <c r="Z428" s="47">
        <f t="shared" si="125"/>
        <v>214.85548507441445</v>
      </c>
      <c r="AA428" s="77"/>
      <c r="AB428" s="47">
        <v>437.7</v>
      </c>
      <c r="AC428" s="47">
        <f t="shared" si="131"/>
        <v>486.06329816768459</v>
      </c>
      <c r="AD428" s="56">
        <f>AB428/(AVERAGE(AB424:AB426))*100</f>
        <v>100.94169197063458</v>
      </c>
      <c r="AE428" s="56">
        <f>AC428/(AVERAGE(AC424:AC426))*100</f>
        <v>112.09516043379742</v>
      </c>
      <c r="AF428" s="64"/>
      <c r="AG428" s="122">
        <v>7.5</v>
      </c>
      <c r="AH428" s="47">
        <f t="shared" si="136"/>
        <v>276.55832828632651</v>
      </c>
      <c r="AI428" s="43">
        <f t="shared" si="126"/>
        <v>0.15</v>
      </c>
      <c r="AJ428" s="45">
        <v>563.4</v>
      </c>
      <c r="AK428" s="47">
        <f t="shared" si="132"/>
        <v>625.65241532481957</v>
      </c>
      <c r="AL428" s="56">
        <f>AJ428/(AVERAGE(AJ424:AJ426))*100</f>
        <v>97.790995035813879</v>
      </c>
      <c r="AM428" s="56">
        <f>AK428/(AVERAGE(AK424:AK426))*100</f>
        <v>108.59632985653957</v>
      </c>
      <c r="AN428" s="52"/>
      <c r="AO428" s="143" t="s">
        <v>1278</v>
      </c>
      <c r="AT428" s="4"/>
    </row>
    <row r="429" spans="1:46" s="1" customFormat="1" ht="45" x14ac:dyDescent="0.25">
      <c r="A429" s="30">
        <v>428</v>
      </c>
      <c r="B429" s="30" t="s">
        <v>1138</v>
      </c>
      <c r="C429" s="31" t="s">
        <v>1130</v>
      </c>
      <c r="D429" s="48" t="s">
        <v>318</v>
      </c>
      <c r="E429" s="48" t="s">
        <v>148</v>
      </c>
      <c r="F429" s="48" t="s">
        <v>139</v>
      </c>
      <c r="G429" s="48" t="s">
        <v>6</v>
      </c>
      <c r="H429" s="42" t="s">
        <v>1079</v>
      </c>
      <c r="I429" s="112" t="s">
        <v>1207</v>
      </c>
      <c r="J429" s="112">
        <v>25</v>
      </c>
      <c r="K429" s="121"/>
      <c r="L429" s="42">
        <v>0.05</v>
      </c>
      <c r="M429" s="105" t="s">
        <v>431</v>
      </c>
      <c r="N429" s="105" t="s">
        <v>1252</v>
      </c>
      <c r="O429" s="105" t="s">
        <v>432</v>
      </c>
      <c r="P429" s="115">
        <f t="shared" si="139"/>
        <v>221.57084467335795</v>
      </c>
      <c r="Q429" s="113">
        <v>90</v>
      </c>
      <c r="R429" s="48">
        <v>5</v>
      </c>
      <c r="S429" s="81">
        <v>9.8000000000000007</v>
      </c>
      <c r="T429" s="134">
        <v>17.05</v>
      </c>
      <c r="U429" s="93">
        <f t="shared" si="140"/>
        <v>0.61250000000000004</v>
      </c>
      <c r="V429" s="69">
        <v>50</v>
      </c>
      <c r="W429" s="135">
        <f t="shared" si="118"/>
        <v>442.76821461531154</v>
      </c>
      <c r="X429" s="136"/>
      <c r="Y429" s="76"/>
      <c r="Z429" s="47">
        <f t="shared" si="125"/>
        <v>215.34635892653785</v>
      </c>
      <c r="AA429" s="77"/>
      <c r="AB429" s="47">
        <v>438.7</v>
      </c>
      <c r="AC429" s="47">
        <f t="shared" si="131"/>
        <v>486.36363636363632</v>
      </c>
      <c r="AD429" s="56">
        <f>AB429/(AVERAGE(AB424:AB426))*100</f>
        <v>101.17231041242265</v>
      </c>
      <c r="AE429" s="56">
        <f>AC429/(AVERAGE(AC424:AC426))*100</f>
        <v>112.16442396055723</v>
      </c>
      <c r="AF429" s="64"/>
      <c r="AG429" s="122">
        <v>8.0500000000000007</v>
      </c>
      <c r="AH429" s="47">
        <f t="shared" si="136"/>
        <v>281.51615419277289</v>
      </c>
      <c r="AI429" s="43">
        <f t="shared" si="126"/>
        <v>0.161</v>
      </c>
      <c r="AJ429" s="45">
        <v>573.5</v>
      </c>
      <c r="AK429" s="47">
        <f t="shared" si="132"/>
        <v>635.80931263858088</v>
      </c>
      <c r="AL429" s="56">
        <f>AJ429/(AVERAGE(AJ424:AJ426))*100</f>
        <v>99.544081741283748</v>
      </c>
      <c r="AM429" s="56">
        <f>AK429/(AVERAGE(AK424:AK426))*100</f>
        <v>110.35929239610169</v>
      </c>
      <c r="AN429" s="52"/>
      <c r="AO429" s="143" t="s">
        <v>1278</v>
      </c>
      <c r="AT429" s="4"/>
    </row>
    <row r="430" spans="1:46" s="1" customFormat="1" ht="45" x14ac:dyDescent="0.25">
      <c r="A430" s="30">
        <v>429</v>
      </c>
      <c r="B430" s="30" t="s">
        <v>1139</v>
      </c>
      <c r="C430" s="31" t="s">
        <v>1130</v>
      </c>
      <c r="D430" s="48" t="s">
        <v>318</v>
      </c>
      <c r="E430" s="48" t="s">
        <v>148</v>
      </c>
      <c r="F430" s="48" t="s">
        <v>139</v>
      </c>
      <c r="G430" s="48" t="s">
        <v>6</v>
      </c>
      <c r="H430" s="42" t="s">
        <v>1079</v>
      </c>
      <c r="I430" s="112" t="s">
        <v>1207</v>
      </c>
      <c r="J430" s="112">
        <v>25</v>
      </c>
      <c r="K430" s="121"/>
      <c r="L430" s="42">
        <v>0.05</v>
      </c>
      <c r="M430" s="105" t="s">
        <v>431</v>
      </c>
      <c r="N430" s="105" t="s">
        <v>1252</v>
      </c>
      <c r="O430" s="105" t="s">
        <v>432</v>
      </c>
      <c r="P430" s="115">
        <f t="shared" si="139"/>
        <v>28.700095330924363</v>
      </c>
      <c r="Q430" s="113">
        <v>45</v>
      </c>
      <c r="R430" s="48">
        <v>5</v>
      </c>
      <c r="S430" s="81">
        <v>0.65</v>
      </c>
      <c r="T430" s="134">
        <v>25.9</v>
      </c>
      <c r="U430" s="93">
        <f t="shared" si="140"/>
        <v>4.0625000000000001E-2</v>
      </c>
      <c r="V430" s="69">
        <v>50</v>
      </c>
      <c r="W430" s="135">
        <f t="shared" si="118"/>
        <v>487.68317208460303</v>
      </c>
      <c r="X430" s="136"/>
      <c r="Y430" s="76"/>
      <c r="Z430" s="47">
        <f t="shared" si="125"/>
        <v>209.84857178275573</v>
      </c>
      <c r="AA430" s="77"/>
      <c r="AB430" s="47">
        <v>427.5</v>
      </c>
      <c r="AC430" s="47">
        <f t="shared" si="131"/>
        <v>430.29693004529446</v>
      </c>
      <c r="AD430" s="56">
        <f>AB430/(AVERAGE(AB424:AB426))*100</f>
        <v>98.589383864396368</v>
      </c>
      <c r="AE430" s="56">
        <f>AC430/(AVERAGE(AC424:AC426))*100</f>
        <v>99.234407513232355</v>
      </c>
      <c r="AF430" s="64"/>
      <c r="AG430" s="122">
        <v>5.8</v>
      </c>
      <c r="AH430" s="47">
        <f t="shared" si="136"/>
        <v>282.59607666744438</v>
      </c>
      <c r="AI430" s="43">
        <f t="shared" si="126"/>
        <v>0.11599999999999999</v>
      </c>
      <c r="AJ430" s="45">
        <v>575.70000000000005</v>
      </c>
      <c r="AK430" s="47">
        <f t="shared" si="132"/>
        <v>579.46653246099652</v>
      </c>
      <c r="AL430" s="56">
        <f>AJ430/(AVERAGE(AJ424:AJ426))*100</f>
        <v>99.925942211782143</v>
      </c>
      <c r="AM430" s="56">
        <f>AK430/(AVERAGE(AK424:AK426))*100</f>
        <v>100.57971032892013</v>
      </c>
      <c r="AN430" s="52"/>
      <c r="AO430" s="143" t="s">
        <v>1278</v>
      </c>
      <c r="AT430" s="4"/>
    </row>
    <row r="431" spans="1:46" s="1" customFormat="1" ht="45" x14ac:dyDescent="0.25">
      <c r="A431" s="30">
        <v>430</v>
      </c>
      <c r="B431" s="30" t="s">
        <v>1140</v>
      </c>
      <c r="C431" s="31" t="s">
        <v>1130</v>
      </c>
      <c r="D431" s="48" t="s">
        <v>318</v>
      </c>
      <c r="E431" s="48" t="s">
        <v>148</v>
      </c>
      <c r="F431" s="48" t="s">
        <v>139</v>
      </c>
      <c r="G431" s="48" t="s">
        <v>6</v>
      </c>
      <c r="H431" s="42" t="s">
        <v>1079</v>
      </c>
      <c r="I431" s="112" t="s">
        <v>1207</v>
      </c>
      <c r="J431" s="112">
        <v>25</v>
      </c>
      <c r="K431" s="121"/>
      <c r="L431" s="42">
        <v>0.05</v>
      </c>
      <c r="M431" s="105" t="s">
        <v>431</v>
      </c>
      <c r="N431" s="105" t="s">
        <v>1252</v>
      </c>
      <c r="O431" s="105" t="s">
        <v>432</v>
      </c>
      <c r="P431" s="115">
        <f t="shared" si="139"/>
        <v>37.992488248585673</v>
      </c>
      <c r="Q431" s="113">
        <v>45</v>
      </c>
      <c r="R431" s="48">
        <v>5</v>
      </c>
      <c r="S431" s="81">
        <v>0.86</v>
      </c>
      <c r="T431" s="134">
        <v>22.15</v>
      </c>
      <c r="U431" s="93">
        <f t="shared" si="140"/>
        <v>5.3749999999999999E-2</v>
      </c>
      <c r="V431" s="69">
        <v>50</v>
      </c>
      <c r="W431" s="135">
        <f t="shared" si="118"/>
        <v>486.65233699514391</v>
      </c>
      <c r="X431" s="136"/>
      <c r="Y431" s="76"/>
      <c r="Z431" s="47">
        <f t="shared" si="125"/>
        <v>209.01408623414594</v>
      </c>
      <c r="AA431" s="77"/>
      <c r="AB431" s="47">
        <v>425.8</v>
      </c>
      <c r="AC431" s="47">
        <f t="shared" si="131"/>
        <v>429.49364535001007</v>
      </c>
      <c r="AD431" s="56">
        <f>AB431/(AVERAGE(AB424:AB426))*100</f>
        <v>98.197332513356656</v>
      </c>
      <c r="AE431" s="56">
        <f>AC431/(AVERAGE(AC424:AC426))*100</f>
        <v>99.049155248493676</v>
      </c>
      <c r="AF431" s="64"/>
      <c r="AG431" s="122">
        <v>6.35</v>
      </c>
      <c r="AH431" s="47">
        <f t="shared" si="136"/>
        <v>282.84151359350608</v>
      </c>
      <c r="AI431" s="43">
        <f t="shared" si="126"/>
        <v>0.127</v>
      </c>
      <c r="AJ431" s="45">
        <v>576.20000000000005</v>
      </c>
      <c r="AK431" s="47">
        <f t="shared" si="132"/>
        <v>581.19830542666932</v>
      </c>
      <c r="AL431" s="56">
        <f>AJ431/(AVERAGE(AJ424:AJ426))*100</f>
        <v>100.01272868234996</v>
      </c>
      <c r="AM431" s="56">
        <f>AK431/(AVERAGE(AK424:AK426))*100</f>
        <v>100.88029925595112</v>
      </c>
      <c r="AN431" s="52"/>
      <c r="AO431" s="143" t="s">
        <v>1278</v>
      </c>
      <c r="AT431" s="4"/>
    </row>
    <row r="432" spans="1:46" s="1" customFormat="1" ht="45" x14ac:dyDescent="0.25">
      <c r="A432" s="30">
        <v>431</v>
      </c>
      <c r="B432" s="30" t="s">
        <v>1141</v>
      </c>
      <c r="C432" s="31" t="s">
        <v>1130</v>
      </c>
      <c r="D432" s="48" t="s">
        <v>318</v>
      </c>
      <c r="E432" s="48" t="s">
        <v>148</v>
      </c>
      <c r="F432" s="48" t="s">
        <v>139</v>
      </c>
      <c r="G432" s="48" t="s">
        <v>6</v>
      </c>
      <c r="H432" s="42" t="s">
        <v>1079</v>
      </c>
      <c r="I432" s="112" t="s">
        <v>1207</v>
      </c>
      <c r="J432" s="112">
        <v>25</v>
      </c>
      <c r="K432" s="121"/>
      <c r="L432" s="42">
        <v>0.05</v>
      </c>
      <c r="M432" s="105" t="s">
        <v>431</v>
      </c>
      <c r="N432" s="105" t="s">
        <v>1252</v>
      </c>
      <c r="O432" s="105" t="s">
        <v>432</v>
      </c>
      <c r="P432" s="115">
        <f t="shared" si="139"/>
        <v>32.238895444396491</v>
      </c>
      <c r="Q432" s="113">
        <v>45</v>
      </c>
      <c r="R432" s="48">
        <v>5</v>
      </c>
      <c r="S432" s="81">
        <v>0.73</v>
      </c>
      <c r="T432" s="134">
        <v>21.85</v>
      </c>
      <c r="U432" s="93">
        <f t="shared" si="140"/>
        <v>4.5624999999999999E-2</v>
      </c>
      <c r="V432" s="69">
        <v>50</v>
      </c>
      <c r="W432" s="135">
        <f t="shared" si="118"/>
        <v>487.29047300290438</v>
      </c>
      <c r="X432" s="136"/>
      <c r="Y432" s="76"/>
      <c r="Z432" s="47">
        <f t="shared" si="125"/>
        <v>208.1305133003238</v>
      </c>
      <c r="AA432" s="77"/>
      <c r="AB432" s="47">
        <v>424</v>
      </c>
      <c r="AC432" s="47">
        <f t="shared" si="131"/>
        <v>427.1179611161478</v>
      </c>
      <c r="AD432" s="56">
        <f>AB432/(AVERAGE(AB424:AB426))*100</f>
        <v>97.782219318138146</v>
      </c>
      <c r="AE432" s="56">
        <f>AC432/(AVERAGE(AC424:AC426))*100</f>
        <v>98.501278652299902</v>
      </c>
      <c r="AF432" s="64"/>
      <c r="AG432" s="122">
        <v>6.65</v>
      </c>
      <c r="AH432" s="47">
        <f t="shared" si="136"/>
        <v>282.74333882308139</v>
      </c>
      <c r="AI432" s="43">
        <f t="shared" si="126"/>
        <v>0.13300000000000001</v>
      </c>
      <c r="AJ432" s="45">
        <v>576</v>
      </c>
      <c r="AK432" s="47">
        <f t="shared" si="132"/>
        <v>580.23572076155926</v>
      </c>
      <c r="AL432" s="56">
        <f>AJ432/(AVERAGE(AJ424:AJ426))*100</f>
        <v>99.978014094122827</v>
      </c>
      <c r="AM432" s="56">
        <f>AK432/(AVERAGE(AK424:AK426))*100</f>
        <v>100.71322060453592</v>
      </c>
      <c r="AN432" s="52"/>
      <c r="AO432" s="143" t="s">
        <v>1278</v>
      </c>
      <c r="AT432" s="4"/>
    </row>
    <row r="433" spans="1:46" s="1" customFormat="1" x14ac:dyDescent="0.25">
      <c r="A433" s="30">
        <v>432</v>
      </c>
      <c r="B433" s="31" t="s">
        <v>1142</v>
      </c>
      <c r="C433" s="31" t="s">
        <v>7</v>
      </c>
      <c r="D433" s="42" t="s">
        <v>318</v>
      </c>
      <c r="E433" s="42" t="s">
        <v>148</v>
      </c>
      <c r="F433" s="42" t="s">
        <v>139</v>
      </c>
      <c r="G433" s="42" t="s">
        <v>6</v>
      </c>
      <c r="H433" s="42" t="s">
        <v>1079</v>
      </c>
      <c r="I433" s="112" t="s">
        <v>1208</v>
      </c>
      <c r="J433" s="123">
        <v>25</v>
      </c>
      <c r="K433" s="121"/>
      <c r="L433" s="42">
        <v>0.05</v>
      </c>
      <c r="M433" s="104" t="s">
        <v>2</v>
      </c>
      <c r="N433" s="104" t="s">
        <v>2</v>
      </c>
      <c r="O433" s="104" t="s">
        <v>4</v>
      </c>
      <c r="P433" s="47">
        <v>0</v>
      </c>
      <c r="Q433" s="95">
        <v>0</v>
      </c>
      <c r="R433" s="95">
        <v>0</v>
      </c>
      <c r="S433" s="47">
        <v>0</v>
      </c>
      <c r="T433" s="96">
        <v>0</v>
      </c>
      <c r="U433" s="60">
        <v>0</v>
      </c>
      <c r="V433" s="69">
        <v>50</v>
      </c>
      <c r="W433" s="135">
        <f t="shared" si="118"/>
        <v>490.87385212340519</v>
      </c>
      <c r="X433" s="136"/>
      <c r="Y433" s="76"/>
      <c r="Z433" s="47">
        <f t="shared" si="125"/>
        <v>247.89129532231962</v>
      </c>
      <c r="AA433" s="77"/>
      <c r="AB433" s="47">
        <v>505</v>
      </c>
      <c r="AC433" s="47">
        <f t="shared" si="131"/>
        <v>505</v>
      </c>
      <c r="AD433" s="56">
        <f t="shared" ref="AD433:AE435" si="141">AB433/AB433*100</f>
        <v>100</v>
      </c>
      <c r="AE433" s="56">
        <f t="shared" si="141"/>
        <v>100</v>
      </c>
      <c r="AF433" s="64"/>
      <c r="AG433" s="122">
        <v>7.1</v>
      </c>
      <c r="AH433" s="47">
        <f t="shared" si="136"/>
        <v>309.13762585175692</v>
      </c>
      <c r="AI433" s="43">
        <f t="shared" si="126"/>
        <v>0.14199999999999999</v>
      </c>
      <c r="AJ433" s="45">
        <v>629.77</v>
      </c>
      <c r="AK433" s="47">
        <f t="shared" si="132"/>
        <v>629.7700000000001</v>
      </c>
      <c r="AL433" s="56">
        <f t="shared" ref="AL433:AM435" si="142">AJ433/AJ433*100</f>
        <v>100</v>
      </c>
      <c r="AM433" s="56">
        <f t="shared" si="142"/>
        <v>100</v>
      </c>
      <c r="AN433" s="52"/>
      <c r="AO433" s="137" t="s">
        <v>1277</v>
      </c>
      <c r="AT433" s="4"/>
    </row>
    <row r="434" spans="1:46" s="1" customFormat="1" x14ac:dyDescent="0.25">
      <c r="A434" s="30">
        <v>433</v>
      </c>
      <c r="B434" s="31" t="s">
        <v>1143</v>
      </c>
      <c r="C434" s="31" t="s">
        <v>7</v>
      </c>
      <c r="D434" s="42" t="s">
        <v>318</v>
      </c>
      <c r="E434" s="42" t="s">
        <v>148</v>
      </c>
      <c r="F434" s="42" t="s">
        <v>139</v>
      </c>
      <c r="G434" s="42" t="s">
        <v>6</v>
      </c>
      <c r="H434" s="42" t="s">
        <v>1079</v>
      </c>
      <c r="I434" s="112" t="s">
        <v>1208</v>
      </c>
      <c r="J434" s="123">
        <v>25</v>
      </c>
      <c r="K434" s="121"/>
      <c r="L434" s="42">
        <v>0.05</v>
      </c>
      <c r="M434" s="104" t="s">
        <v>2</v>
      </c>
      <c r="N434" s="104" t="s">
        <v>2</v>
      </c>
      <c r="O434" s="104" t="s">
        <v>4</v>
      </c>
      <c r="P434" s="47">
        <v>0</v>
      </c>
      <c r="Q434" s="95">
        <v>0</v>
      </c>
      <c r="R434" s="95">
        <v>0</v>
      </c>
      <c r="S434" s="47">
        <v>0</v>
      </c>
      <c r="T434" s="96">
        <v>0</v>
      </c>
      <c r="U434" s="60">
        <v>0</v>
      </c>
      <c r="V434" s="69">
        <v>50</v>
      </c>
      <c r="W434" s="135">
        <f t="shared" si="118"/>
        <v>490.87385212340519</v>
      </c>
      <c r="X434" s="136"/>
      <c r="Y434" s="76"/>
      <c r="Z434" s="47">
        <f t="shared" si="125"/>
        <v>249.15284112227675</v>
      </c>
      <c r="AA434" s="77"/>
      <c r="AB434" s="47">
        <v>507.57</v>
      </c>
      <c r="AC434" s="47">
        <f t="shared" si="131"/>
        <v>507.57</v>
      </c>
      <c r="AD434" s="56">
        <f t="shared" si="141"/>
        <v>100</v>
      </c>
      <c r="AE434" s="56">
        <f t="shared" si="141"/>
        <v>100</v>
      </c>
      <c r="AF434" s="64"/>
      <c r="AG434" s="122">
        <v>7.65</v>
      </c>
      <c r="AH434" s="47">
        <f t="shared" si="136"/>
        <v>307.32139259890033</v>
      </c>
      <c r="AI434" s="43">
        <f t="shared" si="126"/>
        <v>0.153</v>
      </c>
      <c r="AJ434" s="45">
        <v>626.07000000000005</v>
      </c>
      <c r="AK434" s="47">
        <f t="shared" si="132"/>
        <v>626.07000000000016</v>
      </c>
      <c r="AL434" s="56">
        <f t="shared" si="142"/>
        <v>100</v>
      </c>
      <c r="AM434" s="56">
        <f t="shared" si="142"/>
        <v>100</v>
      </c>
      <c r="AN434" s="52"/>
      <c r="AO434" s="137" t="s">
        <v>1277</v>
      </c>
      <c r="AT434" s="4"/>
    </row>
    <row r="435" spans="1:46" s="1" customFormat="1" x14ac:dyDescent="0.25">
      <c r="A435" s="30">
        <v>434</v>
      </c>
      <c r="B435" s="31" t="s">
        <v>1144</v>
      </c>
      <c r="C435" s="31" t="s">
        <v>7</v>
      </c>
      <c r="D435" s="42" t="s">
        <v>318</v>
      </c>
      <c r="E435" s="42" t="s">
        <v>148</v>
      </c>
      <c r="F435" s="42" t="s">
        <v>139</v>
      </c>
      <c r="G435" s="42" t="s">
        <v>6</v>
      </c>
      <c r="H435" s="42" t="s">
        <v>1079</v>
      </c>
      <c r="I435" s="112" t="s">
        <v>1208</v>
      </c>
      <c r="J435" s="123">
        <v>25</v>
      </c>
      <c r="K435" s="121"/>
      <c r="L435" s="42">
        <v>0.05</v>
      </c>
      <c r="M435" s="104" t="s">
        <v>2</v>
      </c>
      <c r="N435" s="104" t="s">
        <v>2</v>
      </c>
      <c r="O435" s="104" t="s">
        <v>4</v>
      </c>
      <c r="P435" s="47">
        <v>0</v>
      </c>
      <c r="Q435" s="95">
        <v>0</v>
      </c>
      <c r="R435" s="95">
        <v>0</v>
      </c>
      <c r="S435" s="47">
        <v>0</v>
      </c>
      <c r="T435" s="96">
        <v>0</v>
      </c>
      <c r="U435" s="60">
        <v>0</v>
      </c>
      <c r="V435" s="69">
        <v>50</v>
      </c>
      <c r="W435" s="135">
        <f t="shared" si="118"/>
        <v>490.87385212340519</v>
      </c>
      <c r="X435" s="136"/>
      <c r="Y435" s="76"/>
      <c r="Z435" s="47">
        <f t="shared" si="125"/>
        <v>246.28122908735489</v>
      </c>
      <c r="AA435" s="77"/>
      <c r="AB435" s="47">
        <v>501.72</v>
      </c>
      <c r="AC435" s="47">
        <f t="shared" si="131"/>
        <v>501.72000000000008</v>
      </c>
      <c r="AD435" s="56">
        <f t="shared" si="141"/>
        <v>100</v>
      </c>
      <c r="AE435" s="56">
        <f t="shared" si="141"/>
        <v>100</v>
      </c>
      <c r="AF435" s="64"/>
      <c r="AG435" s="122">
        <v>7.45</v>
      </c>
      <c r="AH435" s="47">
        <f t="shared" si="136"/>
        <v>313.44749827340036</v>
      </c>
      <c r="AI435" s="43">
        <f t="shared" si="126"/>
        <v>0.14899999999999999</v>
      </c>
      <c r="AJ435" s="45">
        <v>638.54999999999995</v>
      </c>
      <c r="AK435" s="47">
        <f t="shared" si="132"/>
        <v>638.54999999999995</v>
      </c>
      <c r="AL435" s="56">
        <f t="shared" si="142"/>
        <v>100</v>
      </c>
      <c r="AM435" s="56">
        <f t="shared" si="142"/>
        <v>100</v>
      </c>
      <c r="AN435" s="52"/>
      <c r="AO435" s="137" t="s">
        <v>1277</v>
      </c>
      <c r="AT435" s="4"/>
    </row>
    <row r="436" spans="1:46" s="1" customFormat="1" ht="30" x14ac:dyDescent="0.25">
      <c r="A436" s="30">
        <v>435</v>
      </c>
      <c r="B436" s="31" t="s">
        <v>1145</v>
      </c>
      <c r="C436" s="31" t="s">
        <v>1146</v>
      </c>
      <c r="D436" s="42" t="s">
        <v>318</v>
      </c>
      <c r="E436" s="42" t="s">
        <v>148</v>
      </c>
      <c r="F436" s="42" t="s">
        <v>139</v>
      </c>
      <c r="G436" s="42" t="s">
        <v>6</v>
      </c>
      <c r="H436" s="42" t="s">
        <v>1079</v>
      </c>
      <c r="I436" s="112" t="s">
        <v>1208</v>
      </c>
      <c r="J436" s="123">
        <v>25</v>
      </c>
      <c r="K436" s="121"/>
      <c r="L436" s="42">
        <v>0.05</v>
      </c>
      <c r="M436" s="104" t="s">
        <v>431</v>
      </c>
      <c r="N436" s="105" t="s">
        <v>1252</v>
      </c>
      <c r="O436" s="104" t="s">
        <v>432</v>
      </c>
      <c r="P436" s="115">
        <f t="shared" ref="P436:P441" si="143">(J436*(1-SQRT(1-S436*0.01)))/(2*0.0115*Q436/365)</f>
        <v>26.529102876280483</v>
      </c>
      <c r="Q436" s="118">
        <v>90</v>
      </c>
      <c r="R436" s="42">
        <v>5</v>
      </c>
      <c r="S436" s="115">
        <v>1.2</v>
      </c>
      <c r="T436" s="139">
        <v>21.55</v>
      </c>
      <c r="U436" s="93">
        <f t="shared" ref="U436:U441" si="144">S436/100*J436/4</f>
        <v>7.4999999999999997E-2</v>
      </c>
      <c r="V436" s="69">
        <v>50</v>
      </c>
      <c r="W436" s="144">
        <f t="shared" si="118"/>
        <v>484.98336589792422</v>
      </c>
      <c r="X436" s="136"/>
      <c r="Y436" s="76"/>
      <c r="Z436" s="47">
        <f t="shared" si="125"/>
        <v>246.61502330679875</v>
      </c>
      <c r="AA436" s="77"/>
      <c r="AB436" s="50">
        <v>502.4</v>
      </c>
      <c r="AC436" s="47">
        <f t="shared" si="131"/>
        <v>508.50202429149806</v>
      </c>
      <c r="AD436" s="56">
        <f>AB436/(AVERAGE(AB433:AB435))*100</f>
        <v>99.531793777942141</v>
      </c>
      <c r="AE436" s="56">
        <f>AC436/(AVERAGE(AC433:AC435))*100</f>
        <v>100.74068196147992</v>
      </c>
      <c r="AF436" s="64"/>
      <c r="AG436" s="122">
        <v>4.8</v>
      </c>
      <c r="AH436" s="47">
        <f t="shared" si="136"/>
        <v>306.15802156936786</v>
      </c>
      <c r="AI436" s="43">
        <f t="shared" si="126"/>
        <v>9.6000000000000002E-2</v>
      </c>
      <c r="AJ436" s="45">
        <v>623.70000000000005</v>
      </c>
      <c r="AK436" s="47">
        <f t="shared" si="132"/>
        <v>631.2753036437249</v>
      </c>
      <c r="AL436" s="56">
        <f>AJ436/(AVERAGE(AJ433:AJ435))*100</f>
        <v>98.770580503486613</v>
      </c>
      <c r="AM436" s="56">
        <f>AK436/(AVERAGE(AK433:AK435))*100</f>
        <v>99.97022318166664</v>
      </c>
      <c r="AN436" s="52"/>
      <c r="AO436" s="143" t="s">
        <v>1278</v>
      </c>
      <c r="AT436" s="4"/>
    </row>
    <row r="437" spans="1:46" s="1" customFormat="1" ht="30" x14ac:dyDescent="0.25">
      <c r="A437" s="30">
        <v>436</v>
      </c>
      <c r="B437" s="30" t="s">
        <v>1147</v>
      </c>
      <c r="C437" s="31" t="s">
        <v>1146</v>
      </c>
      <c r="D437" s="48" t="s">
        <v>318</v>
      </c>
      <c r="E437" s="48" t="s">
        <v>148</v>
      </c>
      <c r="F437" s="48" t="s">
        <v>139</v>
      </c>
      <c r="G437" s="48" t="s">
        <v>6</v>
      </c>
      <c r="H437" s="42" t="s">
        <v>1079</v>
      </c>
      <c r="I437" s="112" t="s">
        <v>1208</v>
      </c>
      <c r="J437" s="112">
        <v>25</v>
      </c>
      <c r="K437" s="121"/>
      <c r="L437" s="42">
        <v>0.05</v>
      </c>
      <c r="M437" s="105" t="s">
        <v>431</v>
      </c>
      <c r="N437" s="105" t="s">
        <v>1252</v>
      </c>
      <c r="O437" s="105" t="s">
        <v>432</v>
      </c>
      <c r="P437" s="115">
        <f t="shared" si="143"/>
        <v>41.85632322792133</v>
      </c>
      <c r="Q437" s="113">
        <v>90</v>
      </c>
      <c r="R437" s="48">
        <v>5</v>
      </c>
      <c r="S437" s="81">
        <v>1.89</v>
      </c>
      <c r="T437" s="134">
        <v>20.399999999999999</v>
      </c>
      <c r="U437" s="93">
        <f t="shared" si="144"/>
        <v>0.11812500000000001</v>
      </c>
      <c r="V437" s="69">
        <v>50</v>
      </c>
      <c r="W437" s="135">
        <f t="shared" si="118"/>
        <v>481.59633631827279</v>
      </c>
      <c r="X437" s="136"/>
      <c r="Y437" s="76"/>
      <c r="Z437" s="47">
        <f t="shared" ref="Z437:Z468" si="145">AB437*(J437^2*PI()/4)*10^-3</f>
        <v>253.04547076961538</v>
      </c>
      <c r="AA437" s="77"/>
      <c r="AB437" s="47">
        <v>515.5</v>
      </c>
      <c r="AC437" s="47">
        <f t="shared" si="131"/>
        <v>525.43063907858527</v>
      </c>
      <c r="AD437" s="56">
        <f>AB437/(AVERAGE(AB433:AB435))*100</f>
        <v>102.12706945169023</v>
      </c>
      <c r="AE437" s="56">
        <f>AC437/(AVERAGE(AC433:AC435))*100</f>
        <v>104.09445464447073</v>
      </c>
      <c r="AF437" s="64"/>
      <c r="AG437" s="122">
        <v>5</v>
      </c>
      <c r="AH437" s="47">
        <f t="shared" si="136"/>
        <v>309.64322591944398</v>
      </c>
      <c r="AI437" s="43">
        <f t="shared" ref="AI437:AI468" si="146">AG437/V437</f>
        <v>0.1</v>
      </c>
      <c r="AJ437" s="45">
        <v>630.79999999999995</v>
      </c>
      <c r="AK437" s="47">
        <f t="shared" si="132"/>
        <v>642.95178880848027</v>
      </c>
      <c r="AL437" s="56">
        <f>AJ437/(AVERAGE(AJ433:AJ435))*100</f>
        <v>99.894952992783942</v>
      </c>
      <c r="AM437" s="56">
        <f>AK437/(AVERAGE(AK433:AK435))*100</f>
        <v>101.81933849024966</v>
      </c>
      <c r="AN437" s="52"/>
      <c r="AO437" s="143" t="s">
        <v>1278</v>
      </c>
      <c r="AT437" s="4"/>
    </row>
    <row r="438" spans="1:46" s="1" customFormat="1" ht="30" x14ac:dyDescent="0.25">
      <c r="A438" s="30">
        <v>437</v>
      </c>
      <c r="B438" s="30" t="s">
        <v>1148</v>
      </c>
      <c r="C438" s="31" t="s">
        <v>1146</v>
      </c>
      <c r="D438" s="48" t="s">
        <v>318</v>
      </c>
      <c r="E438" s="48" t="s">
        <v>148</v>
      </c>
      <c r="F438" s="48" t="s">
        <v>139</v>
      </c>
      <c r="G438" s="48" t="s">
        <v>6</v>
      </c>
      <c r="H438" s="42" t="s">
        <v>1079</v>
      </c>
      <c r="I438" s="112" t="s">
        <v>1208</v>
      </c>
      <c r="J438" s="112">
        <v>25</v>
      </c>
      <c r="K438" s="121"/>
      <c r="L438" s="42">
        <v>0.05</v>
      </c>
      <c r="M438" s="105" t="s">
        <v>431</v>
      </c>
      <c r="N438" s="105" t="s">
        <v>1252</v>
      </c>
      <c r="O438" s="105" t="s">
        <v>432</v>
      </c>
      <c r="P438" s="115">
        <f t="shared" si="143"/>
        <v>188.51455118863362</v>
      </c>
      <c r="Q438" s="113">
        <v>90</v>
      </c>
      <c r="R438" s="48">
        <v>5</v>
      </c>
      <c r="S438" s="81">
        <v>8.3699999999999992</v>
      </c>
      <c r="T438" s="134">
        <v>21.55</v>
      </c>
      <c r="U438" s="93">
        <f t="shared" si="144"/>
        <v>0.52312499999999995</v>
      </c>
      <c r="V438" s="69">
        <v>50</v>
      </c>
      <c r="W438" s="135">
        <f t="shared" si="118"/>
        <v>449.78771070067626</v>
      </c>
      <c r="X438" s="136"/>
      <c r="Y438" s="76"/>
      <c r="Z438" s="47">
        <f t="shared" si="145"/>
        <v>253.04547076961538</v>
      </c>
      <c r="AA438" s="77"/>
      <c r="AB438" s="47">
        <v>515.5</v>
      </c>
      <c r="AC438" s="47">
        <f t="shared" si="131"/>
        <v>562.58867183236919</v>
      </c>
      <c r="AD438" s="56">
        <f>AB438/(AVERAGE(AB433:AB435))*100</f>
        <v>102.12706945169023</v>
      </c>
      <c r="AE438" s="56">
        <f>AC438/(AVERAGE(AC433:AC435))*100</f>
        <v>111.45593086509899</v>
      </c>
      <c r="AF438" s="64"/>
      <c r="AG438" s="122">
        <v>4.25</v>
      </c>
      <c r="AH438" s="47">
        <f t="shared" si="136"/>
        <v>308.66147821519718</v>
      </c>
      <c r="AI438" s="43">
        <f t="shared" si="146"/>
        <v>8.5000000000000006E-2</v>
      </c>
      <c r="AJ438" s="45">
        <v>628.79999999999995</v>
      </c>
      <c r="AK438" s="47">
        <f t="shared" si="132"/>
        <v>686.23813161628277</v>
      </c>
      <c r="AL438" s="56">
        <f>AJ438/(AVERAGE(AJ433:AJ435))*100</f>
        <v>99.578228347911462</v>
      </c>
      <c r="AM438" s="56">
        <f>AK438/(AVERAGE(AK433:AK435))*100</f>
        <v>108.67426426706477</v>
      </c>
      <c r="AN438" s="52"/>
      <c r="AO438" s="143" t="s">
        <v>1278</v>
      </c>
      <c r="AT438" s="4"/>
    </row>
    <row r="439" spans="1:46" s="1" customFormat="1" ht="30" x14ac:dyDescent="0.25">
      <c r="A439" s="30">
        <v>438</v>
      </c>
      <c r="B439" s="30" t="s">
        <v>1149</v>
      </c>
      <c r="C439" s="31" t="s">
        <v>1146</v>
      </c>
      <c r="D439" s="48" t="s">
        <v>318</v>
      </c>
      <c r="E439" s="48" t="s">
        <v>148</v>
      </c>
      <c r="F439" s="48" t="s">
        <v>139</v>
      </c>
      <c r="G439" s="48" t="s">
        <v>6</v>
      </c>
      <c r="H439" s="42" t="s">
        <v>1079</v>
      </c>
      <c r="I439" s="112" t="s">
        <v>1208</v>
      </c>
      <c r="J439" s="112">
        <v>25</v>
      </c>
      <c r="K439" s="121"/>
      <c r="L439" s="42">
        <v>0.05</v>
      </c>
      <c r="M439" s="105" t="s">
        <v>431</v>
      </c>
      <c r="N439" s="105" t="s">
        <v>1252</v>
      </c>
      <c r="O439" s="105" t="s">
        <v>432</v>
      </c>
      <c r="P439" s="115">
        <f t="shared" si="143"/>
        <v>16.325501556778953</v>
      </c>
      <c r="Q439" s="113">
        <v>45</v>
      </c>
      <c r="R439" s="48">
        <v>5</v>
      </c>
      <c r="S439" s="81">
        <v>0.37</v>
      </c>
      <c r="T439" s="134">
        <v>22</v>
      </c>
      <c r="U439" s="93">
        <f t="shared" si="144"/>
        <v>2.3125E-2</v>
      </c>
      <c r="V439" s="69">
        <v>50</v>
      </c>
      <c r="W439" s="135">
        <f t="shared" si="118"/>
        <v>489.05761887054848</v>
      </c>
      <c r="X439" s="136"/>
      <c r="Y439" s="76"/>
      <c r="Z439" s="47">
        <f t="shared" si="145"/>
        <v>245.58418821733963</v>
      </c>
      <c r="AA439" s="77"/>
      <c r="AB439" s="47">
        <v>500.3</v>
      </c>
      <c r="AC439" s="47">
        <f t="shared" si="131"/>
        <v>502.15798454280849</v>
      </c>
      <c r="AD439" s="56">
        <f>AB439/(AVERAGE(AB433:AB435))*100</f>
        <v>99.11575721955505</v>
      </c>
      <c r="AE439" s="56">
        <f>AC439/(AVERAGE(AC433:AC435))*100</f>
        <v>99.48384745513907</v>
      </c>
      <c r="AF439" s="64"/>
      <c r="AG439" s="122">
        <v>4.55</v>
      </c>
      <c r="AH439" s="47">
        <f t="shared" si="136"/>
        <v>305.37262340597039</v>
      </c>
      <c r="AI439" s="43">
        <f t="shared" si="146"/>
        <v>9.0999999999999998E-2</v>
      </c>
      <c r="AJ439" s="45">
        <v>622.1</v>
      </c>
      <c r="AK439" s="47">
        <f t="shared" si="132"/>
        <v>624.41031817725604</v>
      </c>
      <c r="AL439" s="56">
        <f>AJ439/(AVERAGE(AJ433:AJ435))*100</f>
        <v>98.517200787588607</v>
      </c>
      <c r="AM439" s="56">
        <f>AK439/(AVERAGE(AK433:AK435))*100</f>
        <v>98.883068139705557</v>
      </c>
      <c r="AN439" s="52"/>
      <c r="AO439" s="143" t="s">
        <v>1278</v>
      </c>
      <c r="AT439" s="4"/>
    </row>
    <row r="440" spans="1:46" s="1" customFormat="1" ht="30" x14ac:dyDescent="0.25">
      <c r="A440" s="30">
        <v>439</v>
      </c>
      <c r="B440" s="30" t="s">
        <v>1150</v>
      </c>
      <c r="C440" s="31" t="s">
        <v>1146</v>
      </c>
      <c r="D440" s="48" t="s">
        <v>318</v>
      </c>
      <c r="E440" s="48" t="s">
        <v>148</v>
      </c>
      <c r="F440" s="48" t="s">
        <v>139</v>
      </c>
      <c r="G440" s="48" t="s">
        <v>6</v>
      </c>
      <c r="H440" s="42" t="s">
        <v>1079</v>
      </c>
      <c r="I440" s="112" t="s">
        <v>1208</v>
      </c>
      <c r="J440" s="112">
        <v>25</v>
      </c>
      <c r="K440" s="121"/>
      <c r="L440" s="42">
        <v>0.05</v>
      </c>
      <c r="M440" s="105" t="s">
        <v>431</v>
      </c>
      <c r="N440" s="105" t="s">
        <v>1252</v>
      </c>
      <c r="O440" s="105" t="s">
        <v>432</v>
      </c>
      <c r="P440" s="115">
        <f t="shared" si="143"/>
        <v>30.911678359641126</v>
      </c>
      <c r="Q440" s="113">
        <v>45</v>
      </c>
      <c r="R440" s="48">
        <v>5</v>
      </c>
      <c r="S440" s="81">
        <v>0.7</v>
      </c>
      <c r="T440" s="86">
        <v>25.5</v>
      </c>
      <c r="U440" s="93">
        <f t="shared" si="144"/>
        <v>4.3749999999999997E-2</v>
      </c>
      <c r="V440" s="69">
        <v>50</v>
      </c>
      <c r="W440" s="135">
        <f t="shared" si="118"/>
        <v>487.43773515854127</v>
      </c>
      <c r="X440" s="136"/>
      <c r="Y440" s="109"/>
      <c r="Z440" s="47">
        <f t="shared" si="145"/>
        <v>242.98255680108556</v>
      </c>
      <c r="AA440" s="77"/>
      <c r="AB440" s="47">
        <v>495</v>
      </c>
      <c r="AC440" s="47">
        <f t="shared" si="131"/>
        <v>498.48942598187318</v>
      </c>
      <c r="AD440" s="56">
        <f>AB440/(AVERAGE(AB433:AB435))*100</f>
        <v>98.065760191244749</v>
      </c>
      <c r="AE440" s="56">
        <f>AC440/(AVERAGE(AC433:AC435))*100</f>
        <v>98.757059608504278</v>
      </c>
      <c r="AF440" s="64"/>
      <c r="AG440" s="122">
        <v>4.1500000000000004</v>
      </c>
      <c r="AH440" s="47">
        <f t="shared" si="136"/>
        <v>303.40912799747679</v>
      </c>
      <c r="AI440" s="43">
        <f t="shared" si="146"/>
        <v>8.3000000000000004E-2</v>
      </c>
      <c r="AJ440" s="45">
        <v>618.1</v>
      </c>
      <c r="AK440" s="47">
        <f t="shared" si="132"/>
        <v>622.45720040281992</v>
      </c>
      <c r="AL440" s="56">
        <f>AJ440/(AVERAGE(AJ433:AJ435))*100</f>
        <v>97.883751497843633</v>
      </c>
      <c r="AM440" s="56">
        <f>AK440/(AVERAGE(AK433:AK435))*100</f>
        <v>98.573767872954335</v>
      </c>
      <c r="AN440" s="52"/>
      <c r="AO440" s="143" t="s">
        <v>1278</v>
      </c>
      <c r="AT440" s="4"/>
    </row>
    <row r="441" spans="1:46" s="1" customFormat="1" ht="30" x14ac:dyDescent="0.25">
      <c r="A441" s="30">
        <v>440</v>
      </c>
      <c r="B441" s="30" t="s">
        <v>1151</v>
      </c>
      <c r="C441" s="31" t="s">
        <v>1146</v>
      </c>
      <c r="D441" s="48" t="s">
        <v>318</v>
      </c>
      <c r="E441" s="48" t="s">
        <v>148</v>
      </c>
      <c r="F441" s="48" t="s">
        <v>139</v>
      </c>
      <c r="G441" s="48" t="s">
        <v>6</v>
      </c>
      <c r="H441" s="42" t="s">
        <v>1079</v>
      </c>
      <c r="I441" s="112" t="s">
        <v>1208</v>
      </c>
      <c r="J441" s="112">
        <v>25</v>
      </c>
      <c r="K441" s="121"/>
      <c r="L441" s="42">
        <v>0.05</v>
      </c>
      <c r="M441" s="105" t="s">
        <v>431</v>
      </c>
      <c r="N441" s="105" t="s">
        <v>1252</v>
      </c>
      <c r="O441" s="105" t="s">
        <v>432</v>
      </c>
      <c r="P441" s="115">
        <f t="shared" si="143"/>
        <v>34.451369656587822</v>
      </c>
      <c r="Q441" s="113">
        <v>45</v>
      </c>
      <c r="R441" s="48">
        <v>5</v>
      </c>
      <c r="S441" s="81">
        <v>0.78</v>
      </c>
      <c r="T441" s="86">
        <v>22.9</v>
      </c>
      <c r="U441" s="93">
        <f t="shared" si="144"/>
        <v>4.8750000000000002E-2</v>
      </c>
      <c r="V441" s="69">
        <v>50</v>
      </c>
      <c r="W441" s="135">
        <f t="shared" si="118"/>
        <v>487.04503607684262</v>
      </c>
      <c r="X441" s="136"/>
      <c r="Y441" s="109"/>
      <c r="Z441" s="47">
        <f t="shared" si="145"/>
        <v>244.16065404618175</v>
      </c>
      <c r="AA441" s="77"/>
      <c r="AB441" s="47">
        <v>497.4</v>
      </c>
      <c r="AC441" s="47">
        <f t="shared" si="131"/>
        <v>501.31021971376742</v>
      </c>
      <c r="AD441" s="56">
        <f>AB441/(AVERAGE(AB433:AB435))*100</f>
        <v>98.541230543687135</v>
      </c>
      <c r="AE441" s="56">
        <f>AC441/(AVERAGE(AC433:AC435))*100</f>
        <v>99.315894520950565</v>
      </c>
      <c r="AF441" s="64"/>
      <c r="AG441" s="122">
        <v>4.25</v>
      </c>
      <c r="AH441" s="47">
        <f t="shared" si="136"/>
        <v>302.9673415305657</v>
      </c>
      <c r="AI441" s="43">
        <f t="shared" si="146"/>
        <v>8.5000000000000006E-2</v>
      </c>
      <c r="AJ441" s="45">
        <v>617.20000000000005</v>
      </c>
      <c r="AK441" s="47">
        <f t="shared" si="132"/>
        <v>622.05200564402344</v>
      </c>
      <c r="AL441" s="56">
        <f>AJ441/(AVERAGE(AJ433:AJ435))*100</f>
        <v>97.741225407651015</v>
      </c>
      <c r="AM441" s="56">
        <f>AK441/(AVERAGE(AK433:AK435))*100</f>
        <v>98.509600289912342</v>
      </c>
      <c r="AN441" s="52"/>
      <c r="AO441" s="143" t="s">
        <v>1278</v>
      </c>
      <c r="AT441" s="4"/>
    </row>
    <row r="442" spans="1:46" s="1" customFormat="1" x14ac:dyDescent="0.25">
      <c r="A442" s="30">
        <v>441</v>
      </c>
      <c r="B442" s="31" t="s">
        <v>1152</v>
      </c>
      <c r="C442" s="31" t="s">
        <v>7</v>
      </c>
      <c r="D442" s="42" t="s">
        <v>318</v>
      </c>
      <c r="E442" s="42" t="s">
        <v>148</v>
      </c>
      <c r="F442" s="42" t="s">
        <v>139</v>
      </c>
      <c r="G442" s="42" t="s">
        <v>6</v>
      </c>
      <c r="H442" s="42" t="s">
        <v>1079</v>
      </c>
      <c r="I442" s="112" t="s">
        <v>424</v>
      </c>
      <c r="J442" s="123">
        <v>25</v>
      </c>
      <c r="K442" s="121"/>
      <c r="L442" s="42">
        <v>0.05</v>
      </c>
      <c r="M442" s="104" t="s">
        <v>2</v>
      </c>
      <c r="N442" s="104" t="s">
        <v>2</v>
      </c>
      <c r="O442" s="104" t="s">
        <v>4</v>
      </c>
      <c r="P442" s="47">
        <v>0</v>
      </c>
      <c r="Q442" s="95">
        <v>0</v>
      </c>
      <c r="R442" s="95">
        <v>0</v>
      </c>
      <c r="S442" s="47">
        <v>0</v>
      </c>
      <c r="T442" s="96">
        <v>0</v>
      </c>
      <c r="U442" s="60">
        <v>0</v>
      </c>
      <c r="V442" s="69">
        <v>50</v>
      </c>
      <c r="W442" s="135">
        <f t="shared" si="118"/>
        <v>490.87385212340519</v>
      </c>
      <c r="X442" s="136"/>
      <c r="Y442" s="109"/>
      <c r="Z442" s="47">
        <f t="shared" si="145"/>
        <v>260.53620575301852</v>
      </c>
      <c r="AA442" s="77"/>
      <c r="AB442" s="47">
        <v>530.76</v>
      </c>
      <c r="AC442" s="47">
        <f t="shared" si="131"/>
        <v>530.76</v>
      </c>
      <c r="AD442" s="56">
        <f t="shared" ref="AD442:AE444" si="147">AB442/AB442*100</f>
        <v>100</v>
      </c>
      <c r="AE442" s="56">
        <f t="shared" si="147"/>
        <v>100</v>
      </c>
      <c r="AF442" s="64"/>
      <c r="AG442" s="122">
        <v>6.35</v>
      </c>
      <c r="AH442" s="47">
        <f t="shared" si="136"/>
        <v>317.6837396172254</v>
      </c>
      <c r="AI442" s="43">
        <f t="shared" si="146"/>
        <v>0.127</v>
      </c>
      <c r="AJ442" s="45">
        <v>647.17999999999995</v>
      </c>
      <c r="AK442" s="47">
        <f t="shared" si="132"/>
        <v>647.18000000000006</v>
      </c>
      <c r="AL442" s="56">
        <f t="shared" ref="AL442:AM444" si="148">AJ442/AJ442*100</f>
        <v>100</v>
      </c>
      <c r="AM442" s="56">
        <f t="shared" si="148"/>
        <v>100</v>
      </c>
      <c r="AN442" s="52"/>
      <c r="AO442" s="137" t="s">
        <v>1277</v>
      </c>
      <c r="AT442" s="4"/>
    </row>
    <row r="443" spans="1:46" s="1" customFormat="1" x14ac:dyDescent="0.25">
      <c r="A443" s="30">
        <v>442</v>
      </c>
      <c r="B443" s="31" t="s">
        <v>1153</v>
      </c>
      <c r="C443" s="31" t="s">
        <v>7</v>
      </c>
      <c r="D443" s="42" t="s">
        <v>318</v>
      </c>
      <c r="E443" s="42" t="s">
        <v>148</v>
      </c>
      <c r="F443" s="42" t="s">
        <v>139</v>
      </c>
      <c r="G443" s="42" t="s">
        <v>6</v>
      </c>
      <c r="H443" s="42" t="s">
        <v>1079</v>
      </c>
      <c r="I443" s="112" t="s">
        <v>424</v>
      </c>
      <c r="J443" s="123">
        <v>25</v>
      </c>
      <c r="K443" s="121"/>
      <c r="L443" s="42">
        <v>0.05</v>
      </c>
      <c r="M443" s="104" t="s">
        <v>2</v>
      </c>
      <c r="N443" s="104" t="s">
        <v>2</v>
      </c>
      <c r="O443" s="104" t="s">
        <v>4</v>
      </c>
      <c r="P443" s="47">
        <v>0</v>
      </c>
      <c r="Q443" s="95">
        <v>0</v>
      </c>
      <c r="R443" s="95">
        <v>0</v>
      </c>
      <c r="S443" s="47">
        <v>0</v>
      </c>
      <c r="T443" s="96">
        <v>0</v>
      </c>
      <c r="U443" s="60">
        <v>0</v>
      </c>
      <c r="V443" s="69">
        <v>50</v>
      </c>
      <c r="W443" s="135">
        <f t="shared" si="118"/>
        <v>490.87385212340519</v>
      </c>
      <c r="X443" s="136"/>
      <c r="Y443" s="109"/>
      <c r="Z443" s="47">
        <f t="shared" si="145"/>
        <v>257.9934791990193</v>
      </c>
      <c r="AA443" s="77"/>
      <c r="AB443" s="47">
        <v>525.58000000000004</v>
      </c>
      <c r="AC443" s="47">
        <f t="shared" si="131"/>
        <v>525.58000000000004</v>
      </c>
      <c r="AD443" s="56">
        <f t="shared" si="147"/>
        <v>100</v>
      </c>
      <c r="AE443" s="56">
        <f t="shared" si="147"/>
        <v>100</v>
      </c>
      <c r="AF443" s="64"/>
      <c r="AG443" s="122">
        <v>6.45</v>
      </c>
      <c r="AH443" s="47">
        <f t="shared" si="136"/>
        <v>312.30867093647413</v>
      </c>
      <c r="AI443" s="43">
        <f t="shared" si="146"/>
        <v>0.129</v>
      </c>
      <c r="AJ443" s="45">
        <v>636.23</v>
      </c>
      <c r="AK443" s="47">
        <f t="shared" si="132"/>
        <v>636.23000000000013</v>
      </c>
      <c r="AL443" s="56">
        <f t="shared" si="148"/>
        <v>100</v>
      </c>
      <c r="AM443" s="56">
        <f t="shared" si="148"/>
        <v>100</v>
      </c>
      <c r="AN443" s="52"/>
      <c r="AO443" s="137" t="s">
        <v>1277</v>
      </c>
      <c r="AT443" s="4"/>
    </row>
    <row r="444" spans="1:46" s="1" customFormat="1" x14ac:dyDescent="0.25">
      <c r="A444" s="30">
        <v>443</v>
      </c>
      <c r="B444" s="31" t="s">
        <v>1154</v>
      </c>
      <c r="C444" s="31" t="s">
        <v>7</v>
      </c>
      <c r="D444" s="42" t="s">
        <v>318</v>
      </c>
      <c r="E444" s="42" t="s">
        <v>148</v>
      </c>
      <c r="F444" s="42" t="s">
        <v>139</v>
      </c>
      <c r="G444" s="42" t="s">
        <v>6</v>
      </c>
      <c r="H444" s="42" t="s">
        <v>1079</v>
      </c>
      <c r="I444" s="112" t="s">
        <v>424</v>
      </c>
      <c r="J444" s="123">
        <v>25</v>
      </c>
      <c r="K444" s="121"/>
      <c r="L444" s="42">
        <v>0.05</v>
      </c>
      <c r="M444" s="104" t="s">
        <v>2</v>
      </c>
      <c r="N444" s="104" t="s">
        <v>2</v>
      </c>
      <c r="O444" s="104" t="s">
        <v>4</v>
      </c>
      <c r="P444" s="47">
        <v>0</v>
      </c>
      <c r="Q444" s="95">
        <v>0</v>
      </c>
      <c r="R444" s="95">
        <v>0</v>
      </c>
      <c r="S444" s="47">
        <v>0</v>
      </c>
      <c r="T444" s="96">
        <v>0</v>
      </c>
      <c r="U444" s="60">
        <v>0</v>
      </c>
      <c r="V444" s="69">
        <v>50</v>
      </c>
      <c r="W444" s="135">
        <f t="shared" si="118"/>
        <v>490.87385212340519</v>
      </c>
      <c r="X444" s="136"/>
      <c r="Y444" s="109"/>
      <c r="Z444" s="47">
        <f t="shared" si="145"/>
        <v>261.08598446739677</v>
      </c>
      <c r="AA444" s="77"/>
      <c r="AB444" s="47">
        <v>531.88</v>
      </c>
      <c r="AC444" s="47">
        <f t="shared" si="131"/>
        <v>531.88000000000011</v>
      </c>
      <c r="AD444" s="56">
        <f t="shared" si="147"/>
        <v>100</v>
      </c>
      <c r="AE444" s="56">
        <f t="shared" si="147"/>
        <v>100</v>
      </c>
      <c r="AF444" s="64"/>
      <c r="AG444" s="122">
        <v>6.25</v>
      </c>
      <c r="AH444" s="47">
        <f t="shared" si="136"/>
        <v>319.10236504986204</v>
      </c>
      <c r="AI444" s="43">
        <f t="shared" si="146"/>
        <v>0.125</v>
      </c>
      <c r="AJ444" s="45">
        <v>650.07000000000005</v>
      </c>
      <c r="AK444" s="47">
        <f t="shared" si="132"/>
        <v>650.07000000000005</v>
      </c>
      <c r="AL444" s="56">
        <f t="shared" si="148"/>
        <v>100</v>
      </c>
      <c r="AM444" s="56">
        <f t="shared" si="148"/>
        <v>100</v>
      </c>
      <c r="AN444" s="52"/>
      <c r="AO444" s="137" t="s">
        <v>1277</v>
      </c>
      <c r="AT444" s="4"/>
    </row>
    <row r="445" spans="1:46" s="1" customFormat="1" ht="30" x14ac:dyDescent="0.25">
      <c r="A445" s="30">
        <v>444</v>
      </c>
      <c r="B445" s="31" t="s">
        <v>1155</v>
      </c>
      <c r="C445" s="31" t="s">
        <v>1146</v>
      </c>
      <c r="D445" s="42" t="s">
        <v>318</v>
      </c>
      <c r="E445" s="42" t="s">
        <v>148</v>
      </c>
      <c r="F445" s="42" t="s">
        <v>139</v>
      </c>
      <c r="G445" s="42" t="s">
        <v>6</v>
      </c>
      <c r="H445" s="42" t="s">
        <v>1079</v>
      </c>
      <c r="I445" s="112" t="s">
        <v>424</v>
      </c>
      <c r="J445" s="123">
        <v>25</v>
      </c>
      <c r="K445" s="121"/>
      <c r="L445" s="42">
        <v>0.05</v>
      </c>
      <c r="M445" s="104" t="s">
        <v>431</v>
      </c>
      <c r="N445" s="105" t="s">
        <v>1252</v>
      </c>
      <c r="O445" s="104" t="s">
        <v>432</v>
      </c>
      <c r="P445" s="115">
        <f t="shared" ref="P445:P450" si="149">(J445*(1-SQRT(1-S445*0.01)))/(2*0.0115*Q445/365)</f>
        <v>79.177246884362106</v>
      </c>
      <c r="Q445" s="118">
        <v>90</v>
      </c>
      <c r="R445" s="42">
        <v>5</v>
      </c>
      <c r="S445" s="115">
        <v>3.56</v>
      </c>
      <c r="T445" s="124">
        <v>21.7</v>
      </c>
      <c r="U445" s="93">
        <f t="shared" ref="U445:U450" si="150">S445/100*J445/4</f>
        <v>0.2225</v>
      </c>
      <c r="V445" s="69">
        <v>50</v>
      </c>
      <c r="W445" s="144">
        <f t="shared" si="118"/>
        <v>473.39874298781194</v>
      </c>
      <c r="X445" s="136"/>
      <c r="Y445" s="109"/>
      <c r="Z445" s="47">
        <f t="shared" si="145"/>
        <v>261.68485056698734</v>
      </c>
      <c r="AA445" s="77"/>
      <c r="AB445" s="50">
        <v>533.1</v>
      </c>
      <c r="AC445" s="47">
        <f t="shared" ref="AC445:AC476" si="151">Z445/(W445*10^-3)</f>
        <v>552.77892990460396</v>
      </c>
      <c r="AD445" s="56">
        <f>AB445/(AVERAGE(AB442:AB444))*100</f>
        <v>100.69763634760926</v>
      </c>
      <c r="AE445" s="56">
        <f>AC445/(AVERAGE(AC442:AC444))*100</f>
        <v>104.4148033467537</v>
      </c>
      <c r="AF445" s="64"/>
      <c r="AG445" s="122">
        <v>4.4000000000000004</v>
      </c>
      <c r="AH445" s="47">
        <f t="shared" si="136"/>
        <v>314.20835274419164</v>
      </c>
      <c r="AI445" s="43">
        <f t="shared" si="146"/>
        <v>8.8000000000000009E-2</v>
      </c>
      <c r="AJ445" s="45">
        <v>640.1</v>
      </c>
      <c r="AK445" s="47">
        <f t="shared" ref="AK445:AK476" si="152">AH445/(W445*10^-3)</f>
        <v>663.72874326005808</v>
      </c>
      <c r="AL445" s="56">
        <f>AJ445/(AVERAGE(AJ442:AJ444))*100</f>
        <v>99.318327575149482</v>
      </c>
      <c r="AM445" s="56">
        <f>AK445/(AVERAGE(AK442:AK444))*100</f>
        <v>102.9845785723242</v>
      </c>
      <c r="AN445" s="52"/>
      <c r="AO445" s="143" t="s">
        <v>1278</v>
      </c>
      <c r="AT445" s="4"/>
    </row>
    <row r="446" spans="1:46" s="1" customFormat="1" ht="30" x14ac:dyDescent="0.25">
      <c r="A446" s="30">
        <v>445</v>
      </c>
      <c r="B446" s="30" t="s">
        <v>1156</v>
      </c>
      <c r="C446" s="31" t="s">
        <v>1146</v>
      </c>
      <c r="D446" s="48" t="s">
        <v>318</v>
      </c>
      <c r="E446" s="48" t="s">
        <v>148</v>
      </c>
      <c r="F446" s="48" t="s">
        <v>139</v>
      </c>
      <c r="G446" s="48" t="s">
        <v>6</v>
      </c>
      <c r="H446" s="42" t="s">
        <v>1079</v>
      </c>
      <c r="I446" s="112" t="s">
        <v>424</v>
      </c>
      <c r="J446" s="112">
        <v>25</v>
      </c>
      <c r="K446" s="121"/>
      <c r="L446" s="42">
        <v>0.05</v>
      </c>
      <c r="M446" s="105" t="s">
        <v>431</v>
      </c>
      <c r="N446" s="105" t="s">
        <v>1252</v>
      </c>
      <c r="O446" s="105" t="s">
        <v>432</v>
      </c>
      <c r="P446" s="115">
        <f t="shared" si="149"/>
        <v>479.45880689577842</v>
      </c>
      <c r="Q446" s="113">
        <v>90</v>
      </c>
      <c r="R446" s="48">
        <v>5</v>
      </c>
      <c r="S446" s="81">
        <v>20.57</v>
      </c>
      <c r="T446" s="86">
        <v>23.2</v>
      </c>
      <c r="U446" s="93">
        <f t="shared" si="150"/>
        <v>1.285625</v>
      </c>
      <c r="V446" s="69">
        <v>50</v>
      </c>
      <c r="W446" s="135">
        <f t="shared" si="118"/>
        <v>389.90110074162072</v>
      </c>
      <c r="X446" s="136"/>
      <c r="Y446" s="109"/>
      <c r="Z446" s="47">
        <f t="shared" si="145"/>
        <v>263.64834597548094</v>
      </c>
      <c r="AA446" s="77"/>
      <c r="AB446" s="47">
        <v>537.1</v>
      </c>
      <c r="AC446" s="47">
        <f t="shared" si="151"/>
        <v>676.1928742288809</v>
      </c>
      <c r="AD446" s="56">
        <f>AB446/(AVERAGE(AB442:AB444))*100</f>
        <v>101.45319917895503</v>
      </c>
      <c r="AE446" s="56">
        <f>AC446/(AVERAGE(AC442:AC444))*100</f>
        <v>127.7265506470541</v>
      </c>
      <c r="AF446" s="64"/>
      <c r="AG446" s="122">
        <v>4.05</v>
      </c>
      <c r="AH446" s="47">
        <f t="shared" si="136"/>
        <v>317.20268324214447</v>
      </c>
      <c r="AI446" s="43">
        <f t="shared" si="146"/>
        <v>8.1000000000000003E-2</v>
      </c>
      <c r="AJ446" s="45">
        <v>646.20000000000005</v>
      </c>
      <c r="AK446" s="47">
        <f t="shared" si="152"/>
        <v>813.54651894750111</v>
      </c>
      <c r="AL446" s="56">
        <f>AJ446/(AVERAGE(AJ442:AJ444))*100</f>
        <v>100.26480749736228</v>
      </c>
      <c r="AM446" s="56">
        <f>AK446/(AVERAGE(AK442:AK444))*100</f>
        <v>126.2304009786759</v>
      </c>
      <c r="AN446" s="52"/>
      <c r="AO446" s="143" t="s">
        <v>1278</v>
      </c>
      <c r="AT446" s="4"/>
    </row>
    <row r="447" spans="1:46" s="1" customFormat="1" ht="30" x14ac:dyDescent="0.25">
      <c r="A447" s="30">
        <v>446</v>
      </c>
      <c r="B447" s="30" t="s">
        <v>1157</v>
      </c>
      <c r="C447" s="31" t="s">
        <v>1146</v>
      </c>
      <c r="D447" s="48" t="s">
        <v>318</v>
      </c>
      <c r="E447" s="48" t="s">
        <v>148</v>
      </c>
      <c r="F447" s="48" t="s">
        <v>139</v>
      </c>
      <c r="G447" s="48" t="s">
        <v>6</v>
      </c>
      <c r="H447" s="42" t="s">
        <v>1079</v>
      </c>
      <c r="I447" s="112" t="s">
        <v>424</v>
      </c>
      <c r="J447" s="112">
        <v>25</v>
      </c>
      <c r="K447" s="121"/>
      <c r="L447" s="42">
        <v>0.05</v>
      </c>
      <c r="M447" s="105" t="s">
        <v>431</v>
      </c>
      <c r="N447" s="105" t="s">
        <v>1252</v>
      </c>
      <c r="O447" s="105" t="s">
        <v>432</v>
      </c>
      <c r="P447" s="115">
        <f t="shared" si="149"/>
        <v>62.37670518209891</v>
      </c>
      <c r="Q447" s="113">
        <v>90</v>
      </c>
      <c r="R447" s="48">
        <v>5</v>
      </c>
      <c r="S447" s="81">
        <v>2.81</v>
      </c>
      <c r="T447" s="86">
        <v>22.8</v>
      </c>
      <c r="U447" s="93">
        <f t="shared" si="150"/>
        <v>0.175625</v>
      </c>
      <c r="V447" s="69">
        <v>50</v>
      </c>
      <c r="W447" s="135">
        <f t="shared" si="118"/>
        <v>477.0802968787375</v>
      </c>
      <c r="X447" s="136"/>
      <c r="Y447" s="109"/>
      <c r="Z447" s="47">
        <f t="shared" si="145"/>
        <v>262.66659827123414</v>
      </c>
      <c r="AA447" s="77"/>
      <c r="AB447" s="47">
        <v>535.1</v>
      </c>
      <c r="AC447" s="47">
        <f t="shared" si="151"/>
        <v>550.57104640395107</v>
      </c>
      <c r="AD447" s="56">
        <f>AB447/(AVERAGE(AB442:AB444))*100</f>
        <v>101.07541776328215</v>
      </c>
      <c r="AE447" s="56">
        <f>AC447/(AVERAGE(AC442:AC444))*100</f>
        <v>103.99775466949497</v>
      </c>
      <c r="AF447" s="64"/>
      <c r="AG447" s="122">
        <v>4.3499999999999996</v>
      </c>
      <c r="AH447" s="47">
        <f t="shared" si="136"/>
        <v>314.20835274419164</v>
      </c>
      <c r="AI447" s="43">
        <f t="shared" si="146"/>
        <v>8.6999999999999994E-2</v>
      </c>
      <c r="AJ447" s="45">
        <v>640.1</v>
      </c>
      <c r="AK447" s="47">
        <f t="shared" si="152"/>
        <v>658.60685255684734</v>
      </c>
      <c r="AL447" s="56">
        <f>AJ447/(AVERAGE(AJ442:AJ444))*100</f>
        <v>99.318327575149482</v>
      </c>
      <c r="AM447" s="56">
        <f>AK447/(AVERAGE(AK442:AK444))*100</f>
        <v>102.18986271751152</v>
      </c>
      <c r="AN447" s="52"/>
      <c r="AO447" s="143" t="s">
        <v>1278</v>
      </c>
      <c r="AT447" s="4"/>
    </row>
    <row r="448" spans="1:46" s="1" customFormat="1" ht="30" x14ac:dyDescent="0.25">
      <c r="A448" s="30">
        <v>447</v>
      </c>
      <c r="B448" s="30" t="s">
        <v>1158</v>
      </c>
      <c r="C448" s="31" t="s">
        <v>1146</v>
      </c>
      <c r="D448" s="48" t="s">
        <v>318</v>
      </c>
      <c r="E448" s="48" t="s">
        <v>148</v>
      </c>
      <c r="F448" s="48" t="s">
        <v>139</v>
      </c>
      <c r="G448" s="48" t="s">
        <v>6</v>
      </c>
      <c r="H448" s="42" t="s">
        <v>1079</v>
      </c>
      <c r="I448" s="112" t="s">
        <v>424</v>
      </c>
      <c r="J448" s="112">
        <v>25</v>
      </c>
      <c r="K448" s="121"/>
      <c r="L448" s="42">
        <v>0.05</v>
      </c>
      <c r="M448" s="105" t="s">
        <v>431</v>
      </c>
      <c r="N448" s="105" t="s">
        <v>1252</v>
      </c>
      <c r="O448" s="105" t="s">
        <v>432</v>
      </c>
      <c r="P448" s="115">
        <f t="shared" si="149"/>
        <v>73.927094848320607</v>
      </c>
      <c r="Q448" s="113">
        <v>45</v>
      </c>
      <c r="R448" s="48">
        <v>5</v>
      </c>
      <c r="S448" s="81">
        <v>1.67</v>
      </c>
      <c r="T448" s="86">
        <v>26.4</v>
      </c>
      <c r="U448" s="93">
        <f t="shared" si="150"/>
        <v>0.104375</v>
      </c>
      <c r="V448" s="69">
        <v>50</v>
      </c>
      <c r="W448" s="71">
        <f t="shared" si="118"/>
        <v>482.67625879294428</v>
      </c>
      <c r="X448" s="136"/>
      <c r="Y448" s="109"/>
      <c r="Z448" s="47">
        <f t="shared" si="145"/>
        <v>254.46900494077326</v>
      </c>
      <c r="AA448" s="77"/>
      <c r="AB448" s="47">
        <v>518.4</v>
      </c>
      <c r="AC448" s="47">
        <f t="shared" si="151"/>
        <v>527.2043120105767</v>
      </c>
      <c r="AD448" s="56">
        <f>AB448/(AVERAGE(AB442:AB444))*100</f>
        <v>97.920942942413504</v>
      </c>
      <c r="AE448" s="56">
        <f>AC448/(AVERAGE(AC442:AC444))*100</f>
        <v>99.583995670104258</v>
      </c>
      <c r="AF448" s="64"/>
      <c r="AG448" s="122">
        <v>4.25</v>
      </c>
      <c r="AH448" s="47">
        <f t="shared" si="136"/>
        <v>312.7357311878215</v>
      </c>
      <c r="AI448" s="43">
        <f t="shared" si="146"/>
        <v>8.5000000000000006E-2</v>
      </c>
      <c r="AJ448" s="45">
        <v>637.1</v>
      </c>
      <c r="AK448" s="47">
        <f t="shared" si="152"/>
        <v>647.92026848367755</v>
      </c>
      <c r="AL448" s="56">
        <f>AJ448/(AVERAGE(AJ442:AJ444))*100</f>
        <v>98.85284564619235</v>
      </c>
      <c r="AM448" s="56">
        <f>AK448/(AVERAGE(AK442:AK444))*100</f>
        <v>100.5317254613977</v>
      </c>
      <c r="AN448" s="52"/>
      <c r="AO448" s="143" t="s">
        <v>1278</v>
      </c>
      <c r="AT448" s="4"/>
    </row>
    <row r="449" spans="1:46" s="1" customFormat="1" ht="30" x14ac:dyDescent="0.25">
      <c r="A449" s="30">
        <v>448</v>
      </c>
      <c r="B449" s="30" t="s">
        <v>1159</v>
      </c>
      <c r="C449" s="31" t="s">
        <v>1146</v>
      </c>
      <c r="D449" s="48" t="s">
        <v>318</v>
      </c>
      <c r="E449" s="48" t="s">
        <v>148</v>
      </c>
      <c r="F449" s="48" t="s">
        <v>139</v>
      </c>
      <c r="G449" s="48" t="s">
        <v>6</v>
      </c>
      <c r="H449" s="42" t="s">
        <v>1079</v>
      </c>
      <c r="I449" s="112" t="s">
        <v>424</v>
      </c>
      <c r="J449" s="112">
        <v>25</v>
      </c>
      <c r="K449" s="121"/>
      <c r="L449" s="42">
        <v>0.05</v>
      </c>
      <c r="M449" s="105" t="s">
        <v>431</v>
      </c>
      <c r="N449" s="105" t="s">
        <v>1252</v>
      </c>
      <c r="O449" s="105" t="s">
        <v>432</v>
      </c>
      <c r="P449" s="115">
        <f t="shared" si="149"/>
        <v>82.377607468097267</v>
      </c>
      <c r="Q449" s="113">
        <v>45</v>
      </c>
      <c r="R449" s="48">
        <v>5</v>
      </c>
      <c r="S449" s="81">
        <v>1.86</v>
      </c>
      <c r="T449" s="86">
        <v>23</v>
      </c>
      <c r="U449" s="93">
        <f t="shared" si="150"/>
        <v>0.11625000000000001</v>
      </c>
      <c r="V449" s="69">
        <v>50</v>
      </c>
      <c r="W449" s="71">
        <f t="shared" si="118"/>
        <v>481.74359847390986</v>
      </c>
      <c r="X449" s="136"/>
      <c r="Y449" s="109"/>
      <c r="Z449" s="47">
        <f t="shared" si="145"/>
        <v>257.36516066830131</v>
      </c>
      <c r="AA449" s="77"/>
      <c r="AB449" s="47">
        <v>524.29999999999995</v>
      </c>
      <c r="AC449" s="47">
        <f t="shared" si="151"/>
        <v>534.23680456490717</v>
      </c>
      <c r="AD449" s="56">
        <f>AB449/(AVERAGE(AB442:AB444))*100</f>
        <v>99.035398118648516</v>
      </c>
      <c r="AE449" s="56">
        <f>AC449/(AVERAGE(AC442:AC444))*100</f>
        <v>100.91236816654627</v>
      </c>
      <c r="AF449" s="64"/>
      <c r="AG449" s="122">
        <v>4.6500000000000004</v>
      </c>
      <c r="AH449" s="47">
        <f t="shared" si="136"/>
        <v>315.73006168577427</v>
      </c>
      <c r="AI449" s="43">
        <f t="shared" si="146"/>
        <v>9.3000000000000013E-2</v>
      </c>
      <c r="AJ449" s="45">
        <v>643.20000000000005</v>
      </c>
      <c r="AK449" s="47">
        <f t="shared" si="152"/>
        <v>655.39025881393934</v>
      </c>
      <c r="AL449" s="56">
        <f>AJ449/(AVERAGE(AJ442:AJ444))*100</f>
        <v>99.799325568405166</v>
      </c>
      <c r="AM449" s="56">
        <f>AK449/(AVERAGE(AK442:AK444))*100</f>
        <v>101.69077396413813</v>
      </c>
      <c r="AN449" s="52"/>
      <c r="AO449" s="143" t="s">
        <v>1278</v>
      </c>
      <c r="AT449" s="4"/>
    </row>
    <row r="450" spans="1:46" s="1" customFormat="1" ht="30" x14ac:dyDescent="0.25">
      <c r="A450" s="30">
        <v>449</v>
      </c>
      <c r="B450" s="31" t="s">
        <v>1160</v>
      </c>
      <c r="C450" s="31" t="s">
        <v>1146</v>
      </c>
      <c r="D450" s="48" t="s">
        <v>318</v>
      </c>
      <c r="E450" s="48" t="s">
        <v>148</v>
      </c>
      <c r="F450" s="48" t="s">
        <v>139</v>
      </c>
      <c r="G450" s="48" t="s">
        <v>6</v>
      </c>
      <c r="H450" s="42" t="s">
        <v>1079</v>
      </c>
      <c r="I450" s="112" t="s">
        <v>424</v>
      </c>
      <c r="J450" s="112">
        <v>25</v>
      </c>
      <c r="K450" s="121"/>
      <c r="L450" s="42">
        <v>0.05</v>
      </c>
      <c r="M450" s="105" t="s">
        <v>431</v>
      </c>
      <c r="N450" s="105" t="s">
        <v>1252</v>
      </c>
      <c r="O450" s="105" t="s">
        <v>432</v>
      </c>
      <c r="P450" s="115">
        <f t="shared" si="149"/>
        <v>94.400314885893309</v>
      </c>
      <c r="Q450" s="113">
        <v>45</v>
      </c>
      <c r="R450" s="48">
        <v>5</v>
      </c>
      <c r="S450" s="81">
        <v>2.13</v>
      </c>
      <c r="T450" s="86">
        <v>24.2</v>
      </c>
      <c r="U450" s="93">
        <f t="shared" si="150"/>
        <v>0.13312499999999999</v>
      </c>
      <c r="V450" s="69">
        <v>50</v>
      </c>
      <c r="W450" s="71">
        <f t="shared" ref="W450:W513" si="153">(J450-J450*(1-SQRT(1-S450*0.01)))^2*(PI()/4)</f>
        <v>480.41823907317666</v>
      </c>
      <c r="X450" s="136"/>
      <c r="Y450" s="109"/>
      <c r="Z450" s="47">
        <f t="shared" si="145"/>
        <v>252.16189783579327</v>
      </c>
      <c r="AA450" s="77"/>
      <c r="AB450" s="47">
        <v>513.70000000000005</v>
      </c>
      <c r="AC450" s="47">
        <f t="shared" si="151"/>
        <v>524.87994278124052</v>
      </c>
      <c r="AD450" s="56">
        <f>AB450/(AVERAGE(AB442:AB444))*100</f>
        <v>97.033156615582214</v>
      </c>
      <c r="AE450" s="56">
        <f>AC450/(AVERAGE(AC442:AC444))*100</f>
        <v>99.144943921101685</v>
      </c>
      <c r="AF450" s="64"/>
      <c r="AG450" s="122">
        <v>4.0999999999999996</v>
      </c>
      <c r="AH450" s="47">
        <f t="shared" si="136"/>
        <v>311.01767270538954</v>
      </c>
      <c r="AI450" s="43">
        <f t="shared" si="146"/>
        <v>8.199999999999999E-2</v>
      </c>
      <c r="AJ450" s="45">
        <v>633.6</v>
      </c>
      <c r="AK450" s="47">
        <f t="shared" si="152"/>
        <v>647.38939409420664</v>
      </c>
      <c r="AL450" s="56">
        <f>AJ450/(AVERAGE(AJ442:AJ444))*100</f>
        <v>98.309783395742386</v>
      </c>
      <c r="AM450" s="56">
        <f>AK450/(AVERAGE(AK442:AK444))*100</f>
        <v>100.44935464978275</v>
      </c>
      <c r="AN450" s="52"/>
      <c r="AO450" s="143" t="s">
        <v>1278</v>
      </c>
      <c r="AT450" s="4"/>
    </row>
    <row r="451" spans="1:46" s="1" customFormat="1" x14ac:dyDescent="0.25">
      <c r="A451" s="30">
        <v>450</v>
      </c>
      <c r="B451" s="31" t="s">
        <v>1161</v>
      </c>
      <c r="C451" s="31" t="s">
        <v>7</v>
      </c>
      <c r="D451" s="42" t="s">
        <v>318</v>
      </c>
      <c r="E451" s="42" t="s">
        <v>148</v>
      </c>
      <c r="F451" s="42" t="s">
        <v>139</v>
      </c>
      <c r="G451" s="42" t="s">
        <v>6</v>
      </c>
      <c r="H451" s="123" t="s">
        <v>1069</v>
      </c>
      <c r="I451" s="123" t="s">
        <v>1207</v>
      </c>
      <c r="J451" s="123">
        <v>16</v>
      </c>
      <c r="K451" s="121"/>
      <c r="L451" s="42">
        <v>0.05</v>
      </c>
      <c r="M451" s="104" t="s">
        <v>2</v>
      </c>
      <c r="N451" s="104" t="s">
        <v>2</v>
      </c>
      <c r="O451" s="104" t="s">
        <v>4</v>
      </c>
      <c r="P451" s="47">
        <v>0</v>
      </c>
      <c r="Q451" s="95">
        <v>0</v>
      </c>
      <c r="R451" s="95">
        <v>0</v>
      </c>
      <c r="S451" s="47">
        <v>0</v>
      </c>
      <c r="T451" s="96">
        <v>0</v>
      </c>
      <c r="U451" s="60">
        <v>0</v>
      </c>
      <c r="V451" s="69">
        <v>50</v>
      </c>
      <c r="W451" s="71">
        <f t="shared" si="153"/>
        <v>201.06192982974676</v>
      </c>
      <c r="X451" s="136"/>
      <c r="Y451" s="109"/>
      <c r="Z451" s="47">
        <f t="shared" si="145"/>
        <v>87.86406333559934</v>
      </c>
      <c r="AA451" s="77"/>
      <c r="AB451" s="47">
        <v>437</v>
      </c>
      <c r="AC451" s="47">
        <f t="shared" si="151"/>
        <v>437</v>
      </c>
      <c r="AD451" s="56">
        <f t="shared" ref="AD451:AE453" si="154">AB451/AB451*100</f>
        <v>100</v>
      </c>
      <c r="AE451" s="56">
        <f t="shared" si="154"/>
        <v>100</v>
      </c>
      <c r="AF451" s="64"/>
      <c r="AG451" s="122">
        <v>7.8</v>
      </c>
      <c r="AH451" s="47">
        <f t="shared" si="136"/>
        <v>110.38299947653097</v>
      </c>
      <c r="AI451" s="43">
        <f t="shared" si="146"/>
        <v>0.156</v>
      </c>
      <c r="AJ451" s="45">
        <v>549</v>
      </c>
      <c r="AK451" s="47">
        <f t="shared" si="152"/>
        <v>549</v>
      </c>
      <c r="AL451" s="56">
        <f t="shared" ref="AL451:AM453" si="155">AJ451/AJ451*100</f>
        <v>100</v>
      </c>
      <c r="AM451" s="56">
        <f t="shared" si="155"/>
        <v>100</v>
      </c>
      <c r="AN451" s="52"/>
      <c r="AO451" s="137" t="s">
        <v>1277</v>
      </c>
      <c r="AT451" s="4"/>
    </row>
    <row r="452" spans="1:46" s="1" customFormat="1" x14ac:dyDescent="0.25">
      <c r="A452" s="30">
        <v>451</v>
      </c>
      <c r="B452" s="31" t="s">
        <v>1162</v>
      </c>
      <c r="C452" s="31" t="s">
        <v>7</v>
      </c>
      <c r="D452" s="42" t="s">
        <v>318</v>
      </c>
      <c r="E452" s="42" t="s">
        <v>148</v>
      </c>
      <c r="F452" s="42" t="s">
        <v>139</v>
      </c>
      <c r="G452" s="42" t="s">
        <v>6</v>
      </c>
      <c r="H452" s="123" t="s">
        <v>1069</v>
      </c>
      <c r="I452" s="123" t="s">
        <v>1207</v>
      </c>
      <c r="J452" s="123">
        <v>16</v>
      </c>
      <c r="K452" s="121"/>
      <c r="L452" s="42">
        <v>0.05</v>
      </c>
      <c r="M452" s="104" t="s">
        <v>2</v>
      </c>
      <c r="N452" s="104" t="s">
        <v>2</v>
      </c>
      <c r="O452" s="104" t="s">
        <v>4</v>
      </c>
      <c r="P452" s="47">
        <v>0</v>
      </c>
      <c r="Q452" s="95">
        <v>0</v>
      </c>
      <c r="R452" s="95">
        <v>0</v>
      </c>
      <c r="S452" s="47">
        <v>0</v>
      </c>
      <c r="T452" s="96">
        <v>0</v>
      </c>
      <c r="U452" s="60">
        <v>0</v>
      </c>
      <c r="V452" s="69">
        <v>50</v>
      </c>
      <c r="W452" s="71">
        <f t="shared" si="153"/>
        <v>201.06192982974676</v>
      </c>
      <c r="X452" s="136"/>
      <c r="Y452" s="109"/>
      <c r="Z452" s="47">
        <f t="shared" si="145"/>
        <v>87.461939475939843</v>
      </c>
      <c r="AA452" s="77"/>
      <c r="AB452" s="47">
        <v>435</v>
      </c>
      <c r="AC452" s="47">
        <f t="shared" si="151"/>
        <v>435</v>
      </c>
      <c r="AD452" s="56">
        <f t="shared" si="154"/>
        <v>100</v>
      </c>
      <c r="AE452" s="56">
        <f t="shared" si="154"/>
        <v>100</v>
      </c>
      <c r="AF452" s="64"/>
      <c r="AG452" s="122">
        <v>8</v>
      </c>
      <c r="AH452" s="47">
        <f t="shared" si="136"/>
        <v>110.18193754670123</v>
      </c>
      <c r="AI452" s="43">
        <f t="shared" si="146"/>
        <v>0.16</v>
      </c>
      <c r="AJ452" s="45">
        <v>548</v>
      </c>
      <c r="AK452" s="47">
        <f t="shared" si="152"/>
        <v>548</v>
      </c>
      <c r="AL452" s="56">
        <f t="shared" si="155"/>
        <v>100</v>
      </c>
      <c r="AM452" s="56">
        <f t="shared" si="155"/>
        <v>100</v>
      </c>
      <c r="AN452" s="52"/>
      <c r="AO452" s="137" t="s">
        <v>1277</v>
      </c>
      <c r="AT452" s="4"/>
    </row>
    <row r="453" spans="1:46" s="1" customFormat="1" x14ac:dyDescent="0.25">
      <c r="A453" s="30">
        <v>452</v>
      </c>
      <c r="B453" s="31" t="s">
        <v>1163</v>
      </c>
      <c r="C453" s="31" t="s">
        <v>7</v>
      </c>
      <c r="D453" s="42" t="s">
        <v>318</v>
      </c>
      <c r="E453" s="42" t="s">
        <v>148</v>
      </c>
      <c r="F453" s="42" t="s">
        <v>139</v>
      </c>
      <c r="G453" s="42" t="s">
        <v>6</v>
      </c>
      <c r="H453" s="123" t="s">
        <v>1069</v>
      </c>
      <c r="I453" s="123" t="s">
        <v>1207</v>
      </c>
      <c r="J453" s="123">
        <v>16</v>
      </c>
      <c r="K453" s="121"/>
      <c r="L453" s="42">
        <v>0.05</v>
      </c>
      <c r="M453" s="104" t="s">
        <v>2</v>
      </c>
      <c r="N453" s="104" t="s">
        <v>2</v>
      </c>
      <c r="O453" s="104" t="s">
        <v>4</v>
      </c>
      <c r="P453" s="47">
        <v>0</v>
      </c>
      <c r="Q453" s="95">
        <v>0</v>
      </c>
      <c r="R453" s="95">
        <v>0</v>
      </c>
      <c r="S453" s="47">
        <v>0</v>
      </c>
      <c r="T453" s="96">
        <v>0</v>
      </c>
      <c r="U453" s="60">
        <v>0</v>
      </c>
      <c r="V453" s="69">
        <v>50</v>
      </c>
      <c r="W453" s="71">
        <f t="shared" si="153"/>
        <v>201.06192982974676</v>
      </c>
      <c r="X453" s="136"/>
      <c r="Y453" s="109"/>
      <c r="Z453" s="47">
        <f t="shared" si="145"/>
        <v>87.059815616280346</v>
      </c>
      <c r="AA453" s="77"/>
      <c r="AB453" s="47">
        <v>433</v>
      </c>
      <c r="AC453" s="47">
        <f t="shared" si="151"/>
        <v>432.99999999999994</v>
      </c>
      <c r="AD453" s="56">
        <f t="shared" si="154"/>
        <v>100</v>
      </c>
      <c r="AE453" s="56">
        <f t="shared" si="154"/>
        <v>100</v>
      </c>
      <c r="AF453" s="64"/>
      <c r="AG453" s="122">
        <v>7.65</v>
      </c>
      <c r="AH453" s="47">
        <f t="shared" si="136"/>
        <v>110.58406140636072</v>
      </c>
      <c r="AI453" s="43">
        <f t="shared" si="146"/>
        <v>0.153</v>
      </c>
      <c r="AJ453" s="45">
        <v>550</v>
      </c>
      <c r="AK453" s="47">
        <f t="shared" si="152"/>
        <v>550</v>
      </c>
      <c r="AL453" s="56">
        <f t="shared" si="155"/>
        <v>100</v>
      </c>
      <c r="AM453" s="56">
        <f t="shared" si="155"/>
        <v>100</v>
      </c>
      <c r="AN453" s="52"/>
      <c r="AO453" s="137" t="s">
        <v>1277</v>
      </c>
      <c r="AT453" s="4"/>
    </row>
    <row r="454" spans="1:46" s="1" customFormat="1" ht="30" x14ac:dyDescent="0.25">
      <c r="A454" s="30">
        <v>453</v>
      </c>
      <c r="B454" s="31" t="s">
        <v>1164</v>
      </c>
      <c r="C454" s="31" t="s">
        <v>1165</v>
      </c>
      <c r="D454" s="42" t="s">
        <v>318</v>
      </c>
      <c r="E454" s="42" t="s">
        <v>148</v>
      </c>
      <c r="F454" s="42" t="s">
        <v>139</v>
      </c>
      <c r="G454" s="42" t="s">
        <v>6</v>
      </c>
      <c r="H454" s="123" t="s">
        <v>1069</v>
      </c>
      <c r="I454" s="123" t="s">
        <v>1207</v>
      </c>
      <c r="J454" s="123">
        <v>16</v>
      </c>
      <c r="K454" s="121"/>
      <c r="L454" s="42">
        <v>0.05</v>
      </c>
      <c r="M454" s="104" t="s">
        <v>431</v>
      </c>
      <c r="N454" s="105" t="s">
        <v>1252</v>
      </c>
      <c r="O454" s="104" t="s">
        <v>432</v>
      </c>
      <c r="P454" s="115">
        <f t="shared" ref="P454:P459" si="156">(J454*(1-SQRT(1-S454*0.01)))/(2*0.0115*Q454/365)</f>
        <v>168.98451890842844</v>
      </c>
      <c r="Q454" s="118">
        <v>45</v>
      </c>
      <c r="R454" s="42">
        <v>5</v>
      </c>
      <c r="S454" s="115">
        <v>5.9</v>
      </c>
      <c r="T454" s="124">
        <v>21</v>
      </c>
      <c r="U454" s="99">
        <f t="shared" ref="U454:U459" si="157">S454/100*J454/4</f>
        <v>0.23600000000000002</v>
      </c>
      <c r="V454" s="69">
        <v>50</v>
      </c>
      <c r="W454" s="72">
        <f t="shared" si="153"/>
        <v>189.1992759697917</v>
      </c>
      <c r="X454" s="136"/>
      <c r="Y454" s="109"/>
      <c r="Z454" s="47">
        <f t="shared" si="145"/>
        <v>87.461939475939843</v>
      </c>
      <c r="AA454" s="125"/>
      <c r="AB454" s="115">
        <v>435</v>
      </c>
      <c r="AC454" s="47">
        <f t="shared" si="151"/>
        <v>462.27417640807653</v>
      </c>
      <c r="AD454" s="56">
        <f>AB454/(AVERAGE(AB451:AB453))*100</f>
        <v>100</v>
      </c>
      <c r="AE454" s="56">
        <f>AC454/(AVERAGE(AC451:AC453))*100</f>
        <v>106.26992561105209</v>
      </c>
      <c r="AF454" s="73"/>
      <c r="AG454" s="122">
        <v>3.15</v>
      </c>
      <c r="AH454" s="47">
        <f t="shared" ref="AH454:AH485" si="158">AJ454*(J454^2*PI()/4)*10^-3</f>
        <v>104.15007965180882</v>
      </c>
      <c r="AI454" s="43">
        <f t="shared" si="146"/>
        <v>6.3E-2</v>
      </c>
      <c r="AJ454" s="122">
        <v>518</v>
      </c>
      <c r="AK454" s="47">
        <f t="shared" si="152"/>
        <v>550.47821466524977</v>
      </c>
      <c r="AL454" s="56">
        <f>AJ454/(AVERAGE(AJ451:AJ453))*100</f>
        <v>94.353369763205833</v>
      </c>
      <c r="AM454" s="56">
        <f>AK454/(AVERAGE(AK451:AK453))*100</f>
        <v>100.26925585887973</v>
      </c>
      <c r="AN454" s="126"/>
      <c r="AO454" s="143" t="s">
        <v>1278</v>
      </c>
      <c r="AT454" s="4"/>
    </row>
    <row r="455" spans="1:46" s="1" customFormat="1" ht="30" x14ac:dyDescent="0.25">
      <c r="A455" s="30">
        <v>454</v>
      </c>
      <c r="B455" s="30" t="s">
        <v>1166</v>
      </c>
      <c r="C455" s="31" t="s">
        <v>1165</v>
      </c>
      <c r="D455" s="48" t="s">
        <v>318</v>
      </c>
      <c r="E455" s="48" t="s">
        <v>148</v>
      </c>
      <c r="F455" s="48" t="s">
        <v>139</v>
      </c>
      <c r="G455" s="48" t="s">
        <v>6</v>
      </c>
      <c r="H455" s="123" t="s">
        <v>1069</v>
      </c>
      <c r="I455" s="123" t="s">
        <v>1207</v>
      </c>
      <c r="J455" s="112">
        <v>16</v>
      </c>
      <c r="K455" s="121"/>
      <c r="L455" s="42">
        <v>0.05</v>
      </c>
      <c r="M455" s="105" t="s">
        <v>431</v>
      </c>
      <c r="N455" s="105" t="s">
        <v>1252</v>
      </c>
      <c r="O455" s="105" t="s">
        <v>432</v>
      </c>
      <c r="P455" s="115">
        <f t="shared" si="156"/>
        <v>157.36342820745369</v>
      </c>
      <c r="Q455" s="113">
        <v>45</v>
      </c>
      <c r="R455" s="48">
        <v>5</v>
      </c>
      <c r="S455" s="81">
        <v>5.5</v>
      </c>
      <c r="T455" s="86">
        <v>22</v>
      </c>
      <c r="U455" s="100">
        <f t="shared" si="157"/>
        <v>0.22</v>
      </c>
      <c r="V455" s="69">
        <v>50</v>
      </c>
      <c r="W455" s="71">
        <f t="shared" si="153"/>
        <v>190.00352368911066</v>
      </c>
      <c r="X455" s="136"/>
      <c r="Y455" s="109"/>
      <c r="Z455" s="47">
        <f t="shared" si="145"/>
        <v>86.657691756620864</v>
      </c>
      <c r="AA455" s="125"/>
      <c r="AB455" s="81">
        <v>431</v>
      </c>
      <c r="AC455" s="47">
        <f t="shared" si="151"/>
        <v>456.08465608465622</v>
      </c>
      <c r="AD455" s="56">
        <f>AB455/(AVERAGE(AB451:AB453))*100</f>
        <v>99.080459770114942</v>
      </c>
      <c r="AE455" s="56">
        <f>AC455/(AVERAGE(AC451:AC453))*100</f>
        <v>104.84704737578303</v>
      </c>
      <c r="AF455" s="73"/>
      <c r="AG455" s="122">
        <v>2.85</v>
      </c>
      <c r="AH455" s="47">
        <f t="shared" si="158"/>
        <v>104.55220351146831</v>
      </c>
      <c r="AI455" s="43">
        <f t="shared" si="146"/>
        <v>5.7000000000000002E-2</v>
      </c>
      <c r="AJ455" s="122">
        <v>520</v>
      </c>
      <c r="AK455" s="47">
        <f t="shared" si="152"/>
        <v>550.26455026455028</v>
      </c>
      <c r="AL455" s="56">
        <f>AJ455/(AVERAGE(AJ451:AJ453))*100</f>
        <v>94.717668488160285</v>
      </c>
      <c r="AM455" s="56">
        <f>AK455/(AVERAGE(AK451:AK453))*100</f>
        <v>100.23033702450826</v>
      </c>
      <c r="AN455" s="126"/>
      <c r="AO455" s="143" t="s">
        <v>1278</v>
      </c>
      <c r="AT455" s="4"/>
    </row>
    <row r="456" spans="1:46" s="1" customFormat="1" ht="30" x14ac:dyDescent="0.25">
      <c r="A456" s="30">
        <v>455</v>
      </c>
      <c r="B456" s="30" t="s">
        <v>1167</v>
      </c>
      <c r="C456" s="31" t="s">
        <v>1165</v>
      </c>
      <c r="D456" s="48" t="s">
        <v>318</v>
      </c>
      <c r="E456" s="48" t="s">
        <v>148</v>
      </c>
      <c r="F456" s="48" t="s">
        <v>139</v>
      </c>
      <c r="G456" s="48" t="s">
        <v>6</v>
      </c>
      <c r="H456" s="123" t="s">
        <v>1069</v>
      </c>
      <c r="I456" s="123" t="s">
        <v>1207</v>
      </c>
      <c r="J456" s="112">
        <v>16</v>
      </c>
      <c r="K456" s="121"/>
      <c r="L456" s="42">
        <v>0.05</v>
      </c>
      <c r="M456" s="105" t="s">
        <v>431</v>
      </c>
      <c r="N456" s="105" t="s">
        <v>1252</v>
      </c>
      <c r="O456" s="105" t="s">
        <v>432</v>
      </c>
      <c r="P456" s="115">
        <f t="shared" si="156"/>
        <v>137.08554519198233</v>
      </c>
      <c r="Q456" s="113">
        <v>45</v>
      </c>
      <c r="R456" s="48">
        <v>5</v>
      </c>
      <c r="S456" s="81">
        <v>4.8</v>
      </c>
      <c r="T456" s="86">
        <v>21.4</v>
      </c>
      <c r="U456" s="100">
        <f t="shared" si="157"/>
        <v>0.192</v>
      </c>
      <c r="V456" s="69">
        <v>50</v>
      </c>
      <c r="W456" s="71">
        <f t="shared" si="153"/>
        <v>191.41095719791889</v>
      </c>
      <c r="X456" s="136"/>
      <c r="Y456" s="109"/>
      <c r="Z456" s="47">
        <f t="shared" si="145"/>
        <v>86.255567896961367</v>
      </c>
      <c r="AA456" s="125"/>
      <c r="AB456" s="81">
        <v>429</v>
      </c>
      <c r="AC456" s="47">
        <f t="shared" si="151"/>
        <v>450.63025210084044</v>
      </c>
      <c r="AD456" s="56">
        <f>AB456/(AVERAGE(AB451:AB453))*100</f>
        <v>98.620689655172413</v>
      </c>
      <c r="AE456" s="56">
        <f>AC456/(AVERAGE(AC451:AC453))*100</f>
        <v>103.59316140249206</v>
      </c>
      <c r="AF456" s="73"/>
      <c r="AG456" s="122">
        <v>3.15</v>
      </c>
      <c r="AH456" s="47">
        <f t="shared" si="158"/>
        <v>104.55220351146831</v>
      </c>
      <c r="AI456" s="43">
        <f t="shared" si="146"/>
        <v>6.3E-2</v>
      </c>
      <c r="AJ456" s="122">
        <v>520</v>
      </c>
      <c r="AK456" s="47">
        <f t="shared" si="152"/>
        <v>546.21848739495795</v>
      </c>
      <c r="AL456" s="56">
        <f>AJ456/(AVERAGE(AJ451:AJ453))*100</f>
        <v>94.717668488160285</v>
      </c>
      <c r="AM456" s="56">
        <f>AK456/(AVERAGE(AK451:AK453))*100</f>
        <v>99.493349252269198</v>
      </c>
      <c r="AN456" s="126"/>
      <c r="AO456" s="143" t="s">
        <v>1278</v>
      </c>
      <c r="AT456" s="4"/>
    </row>
    <row r="457" spans="1:46" s="1" customFormat="1" ht="30" x14ac:dyDescent="0.25">
      <c r="A457" s="30">
        <v>456</v>
      </c>
      <c r="B457" s="30" t="s">
        <v>1168</v>
      </c>
      <c r="C457" s="31" t="s">
        <v>1165</v>
      </c>
      <c r="D457" s="48" t="s">
        <v>318</v>
      </c>
      <c r="E457" s="48" t="s">
        <v>148</v>
      </c>
      <c r="F457" s="48" t="s">
        <v>139</v>
      </c>
      <c r="G457" s="48" t="s">
        <v>6</v>
      </c>
      <c r="H457" s="123" t="s">
        <v>1069</v>
      </c>
      <c r="I457" s="123" t="s">
        <v>1207</v>
      </c>
      <c r="J457" s="112">
        <v>16</v>
      </c>
      <c r="K457" s="121"/>
      <c r="L457" s="42">
        <v>0.05</v>
      </c>
      <c r="M457" s="105" t="s">
        <v>431</v>
      </c>
      <c r="N457" s="105" t="s">
        <v>1252</v>
      </c>
      <c r="O457" s="105" t="s">
        <v>432</v>
      </c>
      <c r="P457" s="115">
        <f t="shared" si="156"/>
        <v>122.56573470771704</v>
      </c>
      <c r="Q457" s="113">
        <v>90</v>
      </c>
      <c r="R457" s="48">
        <v>5</v>
      </c>
      <c r="S457" s="81">
        <v>8.5</v>
      </c>
      <c r="T457" s="86">
        <v>22.7</v>
      </c>
      <c r="U457" s="100">
        <f t="shared" si="157"/>
        <v>0.34</v>
      </c>
      <c r="V457" s="69">
        <v>50</v>
      </c>
      <c r="W457" s="71">
        <f t="shared" si="153"/>
        <v>183.97166579421832</v>
      </c>
      <c r="X457" s="136"/>
      <c r="Y457" s="109"/>
      <c r="Z457" s="47">
        <f t="shared" si="145"/>
        <v>80.424771931898704</v>
      </c>
      <c r="AA457" s="125"/>
      <c r="AB457" s="81">
        <v>400</v>
      </c>
      <c r="AC457" s="47">
        <f t="shared" si="151"/>
        <v>437.15846994535508</v>
      </c>
      <c r="AD457" s="56">
        <f>AB457/(AVERAGE(AB451:AB453))*100</f>
        <v>91.954022988505741</v>
      </c>
      <c r="AE457" s="56">
        <f>AC457/(AVERAGE(AC451:AC453))*100</f>
        <v>100.49619998743795</v>
      </c>
      <c r="AF457" s="73"/>
      <c r="AG457" s="122">
        <v>2.6</v>
      </c>
      <c r="AH457" s="47">
        <f t="shared" si="158"/>
        <v>99.927779125384149</v>
      </c>
      <c r="AI457" s="43">
        <f t="shared" si="146"/>
        <v>5.2000000000000005E-2</v>
      </c>
      <c r="AJ457" s="122">
        <v>497</v>
      </c>
      <c r="AK457" s="47">
        <f t="shared" si="152"/>
        <v>543.16939890710375</v>
      </c>
      <c r="AL457" s="56">
        <f>AJ457/(AVERAGE(AJ451:AJ453))*100</f>
        <v>90.528233151183969</v>
      </c>
      <c r="AM457" s="56">
        <f>AK457/(AVERAGE(AK451:AK453))*100</f>
        <v>98.937959728069899</v>
      </c>
      <c r="AN457" s="126"/>
      <c r="AO457" s="143" t="s">
        <v>1278</v>
      </c>
      <c r="AT457" s="4"/>
    </row>
    <row r="458" spans="1:46" s="1" customFormat="1" ht="30" x14ac:dyDescent="0.25">
      <c r="A458" s="30">
        <v>457</v>
      </c>
      <c r="B458" s="30" t="s">
        <v>1169</v>
      </c>
      <c r="C458" s="31" t="s">
        <v>1165</v>
      </c>
      <c r="D458" s="48" t="s">
        <v>318</v>
      </c>
      <c r="E458" s="48" t="s">
        <v>148</v>
      </c>
      <c r="F458" s="48" t="s">
        <v>139</v>
      </c>
      <c r="G458" s="48" t="s">
        <v>6</v>
      </c>
      <c r="H458" s="123" t="s">
        <v>1069</v>
      </c>
      <c r="I458" s="123" t="s">
        <v>1207</v>
      </c>
      <c r="J458" s="112">
        <v>16</v>
      </c>
      <c r="K458" s="121"/>
      <c r="L458" s="42">
        <v>0.05</v>
      </c>
      <c r="M458" s="105" t="s">
        <v>431</v>
      </c>
      <c r="N458" s="105" t="s">
        <v>1252</v>
      </c>
      <c r="O458" s="105" t="s">
        <v>432</v>
      </c>
      <c r="P458" s="115">
        <f t="shared" si="156"/>
        <v>140.32046893469112</v>
      </c>
      <c r="Q458" s="113">
        <v>90</v>
      </c>
      <c r="R458" s="48">
        <v>5</v>
      </c>
      <c r="S458" s="81">
        <v>9.6999999999999993</v>
      </c>
      <c r="T458" s="86">
        <v>21</v>
      </c>
      <c r="U458" s="100">
        <f t="shared" si="157"/>
        <v>0.38799999999999996</v>
      </c>
      <c r="V458" s="69">
        <v>50</v>
      </c>
      <c r="W458" s="71">
        <f t="shared" si="153"/>
        <v>181.55892263626134</v>
      </c>
      <c r="X458" s="136"/>
      <c r="Y458" s="109"/>
      <c r="Z458" s="47">
        <f t="shared" si="145"/>
        <v>83.239638949515154</v>
      </c>
      <c r="AA458" s="125"/>
      <c r="AB458" s="81">
        <v>414</v>
      </c>
      <c r="AC458" s="47">
        <f t="shared" si="151"/>
        <v>458.47176079734209</v>
      </c>
      <c r="AD458" s="56">
        <f>AB458/(AVERAGE(AB451:AB453))*100</f>
        <v>95.172413793103445</v>
      </c>
      <c r="AE458" s="56">
        <f>AC458/(AVERAGE(AC451:AC453))*100</f>
        <v>105.39580707984875</v>
      </c>
      <c r="AF458" s="73"/>
      <c r="AG458" s="122">
        <v>2.0499999999999998</v>
      </c>
      <c r="AH458" s="47">
        <f t="shared" si="158"/>
        <v>99.324593335894903</v>
      </c>
      <c r="AI458" s="43">
        <f t="shared" si="146"/>
        <v>4.0999999999999995E-2</v>
      </c>
      <c r="AJ458" s="122">
        <v>494</v>
      </c>
      <c r="AK458" s="47">
        <f t="shared" si="152"/>
        <v>547.06533776301205</v>
      </c>
      <c r="AL458" s="56">
        <f>AJ458/(AVERAGE(AJ451:AJ453))*100</f>
        <v>89.98178506375227</v>
      </c>
      <c r="AM458" s="56">
        <f>AK458/(AVERAGE(AK451:AK453))*100</f>
        <v>99.647602506923874</v>
      </c>
      <c r="AN458" s="126"/>
      <c r="AO458" s="143" t="s">
        <v>1278</v>
      </c>
      <c r="AT458" s="4"/>
    </row>
    <row r="459" spans="1:46" s="1" customFormat="1" ht="30" x14ac:dyDescent="0.25">
      <c r="A459" s="30">
        <v>458</v>
      </c>
      <c r="B459" s="30" t="s">
        <v>1170</v>
      </c>
      <c r="C459" s="31" t="s">
        <v>1165</v>
      </c>
      <c r="D459" s="48" t="s">
        <v>318</v>
      </c>
      <c r="E459" s="48" t="s">
        <v>148</v>
      </c>
      <c r="F459" s="48" t="s">
        <v>139</v>
      </c>
      <c r="G459" s="48" t="s">
        <v>6</v>
      </c>
      <c r="H459" s="123" t="s">
        <v>1069</v>
      </c>
      <c r="I459" s="123" t="s">
        <v>1207</v>
      </c>
      <c r="J459" s="112">
        <v>16</v>
      </c>
      <c r="K459" s="121"/>
      <c r="L459" s="42">
        <v>0.05</v>
      </c>
      <c r="M459" s="105" t="s">
        <v>431</v>
      </c>
      <c r="N459" s="105" t="s">
        <v>1252</v>
      </c>
      <c r="O459" s="105" t="s">
        <v>432</v>
      </c>
      <c r="P459" s="115">
        <f t="shared" si="156"/>
        <v>138.83641923912964</v>
      </c>
      <c r="Q459" s="113">
        <v>90</v>
      </c>
      <c r="R459" s="48">
        <v>5</v>
      </c>
      <c r="S459" s="81">
        <v>9.6</v>
      </c>
      <c r="T459" s="86">
        <v>21.6</v>
      </c>
      <c r="U459" s="100">
        <f t="shared" si="157"/>
        <v>0.38400000000000001</v>
      </c>
      <c r="V459" s="69">
        <v>50</v>
      </c>
      <c r="W459" s="71">
        <f t="shared" si="153"/>
        <v>181.75998456609105</v>
      </c>
      <c r="X459" s="136"/>
      <c r="Y459" s="109"/>
      <c r="Z459" s="47">
        <f t="shared" si="145"/>
        <v>82.033267370536677</v>
      </c>
      <c r="AA459" s="125"/>
      <c r="AB459" s="81">
        <v>408</v>
      </c>
      <c r="AC459" s="47">
        <f t="shared" si="151"/>
        <v>451.32743362831866</v>
      </c>
      <c r="AD459" s="56">
        <f>AB459/(AVERAGE(AB451:AB453))*100</f>
        <v>93.793103448275858</v>
      </c>
      <c r="AE459" s="56">
        <f>AC459/(AVERAGE(AC451:AC453))*100</f>
        <v>103.75343301800429</v>
      </c>
      <c r="AF459" s="73"/>
      <c r="AG459" s="122">
        <v>2.35</v>
      </c>
      <c r="AH459" s="47">
        <f t="shared" si="158"/>
        <v>98.118221756916427</v>
      </c>
      <c r="AI459" s="43">
        <f t="shared" si="146"/>
        <v>4.7E-2</v>
      </c>
      <c r="AJ459" s="122">
        <v>488</v>
      </c>
      <c r="AK459" s="47">
        <f t="shared" si="152"/>
        <v>539.8230088495576</v>
      </c>
      <c r="AL459" s="56">
        <f>AJ459/(AVERAGE(AJ451:AJ453))*100</f>
        <v>88.888888888888886</v>
      </c>
      <c r="AM459" s="56">
        <f>AK459/(AVERAGE(AK451:AK453))*100</f>
        <v>98.328416912487725</v>
      </c>
      <c r="AN459" s="126"/>
      <c r="AO459" s="143" t="s">
        <v>1278</v>
      </c>
      <c r="AT459" s="4"/>
    </row>
    <row r="460" spans="1:46" s="1" customFormat="1" x14ac:dyDescent="0.25">
      <c r="A460" s="30">
        <v>459</v>
      </c>
      <c r="B460" s="30" t="s">
        <v>1171</v>
      </c>
      <c r="C460" s="31" t="s">
        <v>7</v>
      </c>
      <c r="D460" s="48" t="s">
        <v>318</v>
      </c>
      <c r="E460" s="48" t="s">
        <v>148</v>
      </c>
      <c r="F460" s="48" t="s">
        <v>139</v>
      </c>
      <c r="G460" s="48" t="s">
        <v>6</v>
      </c>
      <c r="H460" s="123" t="s">
        <v>1069</v>
      </c>
      <c r="I460" s="112" t="s">
        <v>1208</v>
      </c>
      <c r="J460" s="112">
        <v>16</v>
      </c>
      <c r="K460" s="121"/>
      <c r="L460" s="42">
        <v>0.05</v>
      </c>
      <c r="M460" s="104" t="s">
        <v>2</v>
      </c>
      <c r="N460" s="104" t="s">
        <v>2</v>
      </c>
      <c r="O460" s="104" t="s">
        <v>4</v>
      </c>
      <c r="P460" s="47">
        <v>0</v>
      </c>
      <c r="Q460" s="95">
        <v>0</v>
      </c>
      <c r="R460" s="95">
        <v>0</v>
      </c>
      <c r="S460" s="47">
        <v>0</v>
      </c>
      <c r="T460" s="96">
        <v>0</v>
      </c>
      <c r="U460" s="60">
        <v>0</v>
      </c>
      <c r="V460" s="69">
        <v>50</v>
      </c>
      <c r="W460" s="71">
        <f t="shared" si="153"/>
        <v>201.06192982974676</v>
      </c>
      <c r="X460" s="136"/>
      <c r="Y460" s="109"/>
      <c r="Z460" s="47">
        <f t="shared" si="145"/>
        <v>108.774504037893</v>
      </c>
      <c r="AA460" s="125"/>
      <c r="AB460" s="81">
        <v>541</v>
      </c>
      <c r="AC460" s="47">
        <f t="shared" si="151"/>
        <v>541</v>
      </c>
      <c r="AD460" s="56">
        <f t="shared" ref="AD460:AE461" si="159">AB460/AB460*100</f>
        <v>100</v>
      </c>
      <c r="AE460" s="56">
        <f t="shared" si="159"/>
        <v>100</v>
      </c>
      <c r="AF460" s="73"/>
      <c r="AG460" s="122">
        <v>5.65</v>
      </c>
      <c r="AH460" s="47">
        <f t="shared" si="158"/>
        <v>130.89131631916516</v>
      </c>
      <c r="AI460" s="43">
        <f t="shared" si="146"/>
        <v>0.113</v>
      </c>
      <c r="AJ460" s="122">
        <v>651</v>
      </c>
      <c r="AK460" s="47">
        <f t="shared" si="152"/>
        <v>651</v>
      </c>
      <c r="AL460" s="56">
        <f t="shared" ref="AL460:AM461" si="160">AJ460/AJ460*100</f>
        <v>100</v>
      </c>
      <c r="AM460" s="56">
        <f t="shared" si="160"/>
        <v>100</v>
      </c>
      <c r="AN460" s="126"/>
      <c r="AO460" s="137" t="s">
        <v>1277</v>
      </c>
      <c r="AT460" s="4"/>
    </row>
    <row r="461" spans="1:46" s="1" customFormat="1" x14ac:dyDescent="0.25">
      <c r="A461" s="30">
        <v>460</v>
      </c>
      <c r="B461" s="30" t="s">
        <v>1172</v>
      </c>
      <c r="C461" s="31" t="s">
        <v>7</v>
      </c>
      <c r="D461" s="48" t="s">
        <v>318</v>
      </c>
      <c r="E461" s="48" t="s">
        <v>148</v>
      </c>
      <c r="F461" s="48" t="s">
        <v>139</v>
      </c>
      <c r="G461" s="48" t="s">
        <v>6</v>
      </c>
      <c r="H461" s="123" t="s">
        <v>1069</v>
      </c>
      <c r="I461" s="112" t="s">
        <v>1208</v>
      </c>
      <c r="J461" s="112">
        <v>16</v>
      </c>
      <c r="K461" s="121"/>
      <c r="L461" s="42">
        <v>0.05</v>
      </c>
      <c r="M461" s="104" t="s">
        <v>2</v>
      </c>
      <c r="N461" s="104" t="s">
        <v>2</v>
      </c>
      <c r="O461" s="104" t="s">
        <v>4</v>
      </c>
      <c r="P461" s="47">
        <v>0</v>
      </c>
      <c r="Q461" s="95">
        <v>0</v>
      </c>
      <c r="R461" s="95">
        <v>0</v>
      </c>
      <c r="S461" s="47">
        <v>0</v>
      </c>
      <c r="T461" s="96">
        <v>0</v>
      </c>
      <c r="U461" s="60">
        <v>0</v>
      </c>
      <c r="V461" s="69">
        <v>50</v>
      </c>
      <c r="W461" s="71">
        <f t="shared" si="153"/>
        <v>201.06192982974676</v>
      </c>
      <c r="X461" s="136"/>
      <c r="Y461" s="109"/>
      <c r="Z461" s="47">
        <f t="shared" si="145"/>
        <v>106.96494666942527</v>
      </c>
      <c r="AA461" s="125"/>
      <c r="AB461" s="81">
        <v>532</v>
      </c>
      <c r="AC461" s="47">
        <f t="shared" si="151"/>
        <v>532</v>
      </c>
      <c r="AD461" s="56">
        <f t="shared" si="159"/>
        <v>100</v>
      </c>
      <c r="AE461" s="56">
        <f t="shared" si="159"/>
        <v>100</v>
      </c>
      <c r="AF461" s="73"/>
      <c r="AG461" s="122">
        <v>6.15</v>
      </c>
      <c r="AH461" s="47">
        <f t="shared" si="158"/>
        <v>129.68494474018667</v>
      </c>
      <c r="AI461" s="43">
        <f t="shared" si="146"/>
        <v>0.12300000000000001</v>
      </c>
      <c r="AJ461" s="122">
        <v>645</v>
      </c>
      <c r="AK461" s="47">
        <f t="shared" si="152"/>
        <v>645</v>
      </c>
      <c r="AL461" s="56">
        <f t="shared" si="160"/>
        <v>100</v>
      </c>
      <c r="AM461" s="56">
        <f t="shared" si="160"/>
        <v>100</v>
      </c>
      <c r="AN461" s="126"/>
      <c r="AO461" s="137" t="s">
        <v>1277</v>
      </c>
      <c r="AT461" s="4"/>
    </row>
    <row r="462" spans="1:46" s="1" customFormat="1" ht="30" x14ac:dyDescent="0.25">
      <c r="A462" s="30">
        <v>461</v>
      </c>
      <c r="B462" s="30" t="s">
        <v>1173</v>
      </c>
      <c r="C462" s="31" t="s">
        <v>1165</v>
      </c>
      <c r="D462" s="48" t="s">
        <v>318</v>
      </c>
      <c r="E462" s="48" t="s">
        <v>148</v>
      </c>
      <c r="F462" s="48" t="s">
        <v>139</v>
      </c>
      <c r="G462" s="48" t="s">
        <v>6</v>
      </c>
      <c r="H462" s="123" t="s">
        <v>1069</v>
      </c>
      <c r="I462" s="112" t="s">
        <v>1208</v>
      </c>
      <c r="J462" s="112">
        <v>16</v>
      </c>
      <c r="K462" s="121"/>
      <c r="L462" s="42">
        <v>0.05</v>
      </c>
      <c r="M462" s="105" t="s">
        <v>431</v>
      </c>
      <c r="N462" s="105" t="s">
        <v>1252</v>
      </c>
      <c r="O462" s="105" t="s">
        <v>432</v>
      </c>
      <c r="P462" s="115">
        <f t="shared" ref="P462:P467" si="161">(J462*(1-SQRT(1-S462*0.01)))/(2*0.0115*Q462/365)</f>
        <v>171.89364882872269</v>
      </c>
      <c r="Q462" s="113">
        <v>45</v>
      </c>
      <c r="R462" s="48">
        <v>5</v>
      </c>
      <c r="S462" s="81">
        <v>6</v>
      </c>
      <c r="T462" s="86">
        <v>25</v>
      </c>
      <c r="U462" s="100">
        <f t="shared" ref="U462:U467" si="162">S462/100*J462/4</f>
        <v>0.24</v>
      </c>
      <c r="V462" s="69">
        <v>50</v>
      </c>
      <c r="W462" s="71">
        <f t="shared" si="153"/>
        <v>188.99821403996194</v>
      </c>
      <c r="X462" s="136"/>
      <c r="Y462" s="109"/>
      <c r="Z462" s="47">
        <f t="shared" si="145"/>
        <v>106.16069895010629</v>
      </c>
      <c r="AA462" s="125"/>
      <c r="AB462" s="81">
        <v>528</v>
      </c>
      <c r="AC462" s="47">
        <f t="shared" si="151"/>
        <v>561.70212765957456</v>
      </c>
      <c r="AD462" s="56">
        <f>AB462/(AVERAGE(AB460:AB461))*100</f>
        <v>98.415657036346687</v>
      </c>
      <c r="AE462" s="56">
        <f>AC462/(AVERAGE(AC460:AC461))*100</f>
        <v>104.69750748547521</v>
      </c>
      <c r="AF462" s="73"/>
      <c r="AG462" s="122">
        <v>2.2999999999999998</v>
      </c>
      <c r="AH462" s="47">
        <f t="shared" si="158"/>
        <v>123.45202491546452</v>
      </c>
      <c r="AI462" s="43">
        <f t="shared" si="146"/>
        <v>4.5999999999999999E-2</v>
      </c>
      <c r="AJ462" s="122">
        <v>614</v>
      </c>
      <c r="AK462" s="47">
        <f t="shared" si="152"/>
        <v>653.19148936170222</v>
      </c>
      <c r="AL462" s="56">
        <f>AJ462/(AVERAGE(AJ460:AJ461))*100</f>
        <v>94.753086419753089</v>
      </c>
      <c r="AM462" s="56">
        <f>AK462/(AVERAGE(AK460:AK461))*100</f>
        <v>100.8011557656948</v>
      </c>
      <c r="AN462" s="126"/>
      <c r="AO462" s="143" t="s">
        <v>1278</v>
      </c>
      <c r="AT462" s="4"/>
    </row>
    <row r="463" spans="1:46" s="1" customFormat="1" ht="30" x14ac:dyDescent="0.25">
      <c r="A463" s="30">
        <v>462</v>
      </c>
      <c r="B463" s="30" t="s">
        <v>1174</v>
      </c>
      <c r="C463" s="31" t="s">
        <v>1165</v>
      </c>
      <c r="D463" s="48" t="s">
        <v>318</v>
      </c>
      <c r="E463" s="48" t="s">
        <v>148</v>
      </c>
      <c r="F463" s="48" t="s">
        <v>139</v>
      </c>
      <c r="G463" s="48" t="s">
        <v>6</v>
      </c>
      <c r="H463" s="123" t="s">
        <v>1069</v>
      </c>
      <c r="I463" s="112" t="s">
        <v>1208</v>
      </c>
      <c r="J463" s="112">
        <v>16</v>
      </c>
      <c r="K463" s="121"/>
      <c r="L463" s="42">
        <v>0.05</v>
      </c>
      <c r="M463" s="105" t="s">
        <v>431</v>
      </c>
      <c r="N463" s="105" t="s">
        <v>1252</v>
      </c>
      <c r="O463" s="105" t="s">
        <v>432</v>
      </c>
      <c r="P463" s="115">
        <f t="shared" si="161"/>
        <v>177.71655460707379</v>
      </c>
      <c r="Q463" s="113">
        <v>45</v>
      </c>
      <c r="R463" s="48">
        <v>5</v>
      </c>
      <c r="S463" s="81">
        <v>6.2</v>
      </c>
      <c r="T463" s="86">
        <v>23</v>
      </c>
      <c r="U463" s="100">
        <f t="shared" si="162"/>
        <v>0.248</v>
      </c>
      <c r="V463" s="69">
        <v>50</v>
      </c>
      <c r="W463" s="71">
        <f t="shared" si="153"/>
        <v>188.59609018030244</v>
      </c>
      <c r="X463" s="136"/>
      <c r="Y463" s="109"/>
      <c r="Z463" s="47">
        <f t="shared" si="145"/>
        <v>107.36707052908477</v>
      </c>
      <c r="AA463" s="125"/>
      <c r="AB463" s="81">
        <v>534</v>
      </c>
      <c r="AC463" s="47">
        <f t="shared" si="151"/>
        <v>569.29637526652459</v>
      </c>
      <c r="AD463" s="56">
        <f>AB463/(AVERAGE(AB460:AB461))*100</f>
        <v>99.534016775396083</v>
      </c>
      <c r="AE463" s="56">
        <f>AC463/(AVERAGE(AC460:AC461))*100</f>
        <v>106.11302428080607</v>
      </c>
      <c r="AF463" s="73"/>
      <c r="AG463" s="122">
        <v>2.0499999999999998</v>
      </c>
      <c r="AH463" s="47">
        <f t="shared" si="158"/>
        <v>123.25096298563476</v>
      </c>
      <c r="AI463" s="43">
        <f t="shared" si="146"/>
        <v>4.0999999999999995E-2</v>
      </c>
      <c r="AJ463" s="122">
        <v>613</v>
      </c>
      <c r="AK463" s="47">
        <f t="shared" si="152"/>
        <v>653.51812366737749</v>
      </c>
      <c r="AL463" s="56">
        <f>AJ463/(AVERAGE(AJ460:AJ461))*100</f>
        <v>94.598765432098759</v>
      </c>
      <c r="AM463" s="56">
        <f>AK463/(AVERAGE(AK460:AK461))*100</f>
        <v>100.85156229434837</v>
      </c>
      <c r="AN463" s="126"/>
      <c r="AO463" s="143" t="s">
        <v>1278</v>
      </c>
      <c r="AT463" s="4"/>
    </row>
    <row r="464" spans="1:46" s="1" customFormat="1" ht="30" x14ac:dyDescent="0.25">
      <c r="A464" s="30">
        <v>463</v>
      </c>
      <c r="B464" s="30" t="s">
        <v>1175</v>
      </c>
      <c r="C464" s="31" t="s">
        <v>1165</v>
      </c>
      <c r="D464" s="48" t="s">
        <v>318</v>
      </c>
      <c r="E464" s="48" t="s">
        <v>148</v>
      </c>
      <c r="F464" s="48" t="s">
        <v>139</v>
      </c>
      <c r="G464" s="48" t="s">
        <v>6</v>
      </c>
      <c r="H464" s="123" t="s">
        <v>1069</v>
      </c>
      <c r="I464" s="112" t="s">
        <v>1208</v>
      </c>
      <c r="J464" s="112">
        <v>16</v>
      </c>
      <c r="K464" s="121"/>
      <c r="L464" s="42">
        <v>0.05</v>
      </c>
      <c r="M464" s="105" t="s">
        <v>431</v>
      </c>
      <c r="N464" s="105" t="s">
        <v>1252</v>
      </c>
      <c r="O464" s="105" t="s">
        <v>432</v>
      </c>
      <c r="P464" s="115">
        <f t="shared" si="161"/>
        <v>174.80432657053117</v>
      </c>
      <c r="Q464" s="113">
        <v>45</v>
      </c>
      <c r="R464" s="48">
        <v>5</v>
      </c>
      <c r="S464" s="81">
        <v>6.1</v>
      </c>
      <c r="T464" s="86">
        <v>25</v>
      </c>
      <c r="U464" s="100">
        <f t="shared" si="162"/>
        <v>0.24399999999999999</v>
      </c>
      <c r="V464" s="69">
        <v>50</v>
      </c>
      <c r="W464" s="71">
        <f t="shared" si="153"/>
        <v>188.79715211013223</v>
      </c>
      <c r="X464" s="136"/>
      <c r="Y464" s="109"/>
      <c r="Z464" s="47">
        <f t="shared" si="145"/>
        <v>107.16600859925502</v>
      </c>
      <c r="AA464" s="125"/>
      <c r="AB464" s="81">
        <v>533</v>
      </c>
      <c r="AC464" s="47">
        <f t="shared" si="151"/>
        <v>567.62513312034071</v>
      </c>
      <c r="AD464" s="56">
        <f>AB464/(AVERAGE(AB460:AB461))*100</f>
        <v>99.347623485554521</v>
      </c>
      <c r="AE464" s="56">
        <f>AC464/(AVERAGE(AC460:AC461))*100</f>
        <v>105.80151595905699</v>
      </c>
      <c r="AF464" s="73"/>
      <c r="AG464" s="122">
        <v>2.15</v>
      </c>
      <c r="AH464" s="47">
        <f t="shared" si="158"/>
        <v>124.05521070495375</v>
      </c>
      <c r="AI464" s="43">
        <f t="shared" si="146"/>
        <v>4.2999999999999997E-2</v>
      </c>
      <c r="AJ464" s="122">
        <v>617</v>
      </c>
      <c r="AK464" s="47">
        <f t="shared" si="152"/>
        <v>657.0820021299254</v>
      </c>
      <c r="AL464" s="56">
        <f>AJ464/(AVERAGE(AJ460:AJ461))*100</f>
        <v>95.216049382716051</v>
      </c>
      <c r="AM464" s="56">
        <f>AK464/(AVERAGE(AK460:AK461))*100</f>
        <v>101.40154353856875</v>
      </c>
      <c r="AN464" s="126"/>
      <c r="AO464" s="143" t="s">
        <v>1278</v>
      </c>
      <c r="AT464" s="4"/>
    </row>
    <row r="465" spans="1:46" s="1" customFormat="1" ht="30" x14ac:dyDescent="0.25">
      <c r="A465" s="30">
        <v>464</v>
      </c>
      <c r="B465" s="30" t="s">
        <v>1176</v>
      </c>
      <c r="C465" s="31" t="s">
        <v>1165</v>
      </c>
      <c r="D465" s="48" t="s">
        <v>318</v>
      </c>
      <c r="E465" s="48" t="s">
        <v>148</v>
      </c>
      <c r="F465" s="48" t="s">
        <v>139</v>
      </c>
      <c r="G465" s="48" t="s">
        <v>6</v>
      </c>
      <c r="H465" s="123" t="s">
        <v>1069</v>
      </c>
      <c r="I465" s="112" t="s">
        <v>1208</v>
      </c>
      <c r="J465" s="112">
        <v>16</v>
      </c>
      <c r="K465" s="121"/>
      <c r="L465" s="42">
        <v>0.05</v>
      </c>
      <c r="M465" s="105" t="s">
        <v>431</v>
      </c>
      <c r="N465" s="105" t="s">
        <v>1252</v>
      </c>
      <c r="O465" s="105" t="s">
        <v>432</v>
      </c>
      <c r="P465" s="115">
        <f t="shared" si="161"/>
        <v>162.68062229812108</v>
      </c>
      <c r="Q465" s="113">
        <v>90</v>
      </c>
      <c r="R465" s="48">
        <v>5</v>
      </c>
      <c r="S465" s="81">
        <v>11.2</v>
      </c>
      <c r="T465" s="86">
        <v>25.7</v>
      </c>
      <c r="U465" s="100">
        <f t="shared" si="162"/>
        <v>0.44799999999999995</v>
      </c>
      <c r="V465" s="69">
        <v>50</v>
      </c>
      <c r="W465" s="71">
        <f t="shared" si="153"/>
        <v>178.5429936888151</v>
      </c>
      <c r="X465" s="136"/>
      <c r="Y465" s="109"/>
      <c r="Z465" s="47">
        <f t="shared" si="145"/>
        <v>102.94370807283035</v>
      </c>
      <c r="AA465" s="125"/>
      <c r="AB465" s="81">
        <v>512</v>
      </c>
      <c r="AC465" s="47">
        <f t="shared" si="151"/>
        <v>576.57657657657671</v>
      </c>
      <c r="AD465" s="56">
        <f>AB465/(AVERAGE(AB460:AB461))*100</f>
        <v>95.433364398881636</v>
      </c>
      <c r="AE465" s="56">
        <f>AC465/(AVERAGE(AC460:AC461))*100</f>
        <v>107.47000495369556</v>
      </c>
      <c r="AF465" s="73"/>
      <c r="AG465" s="122">
        <v>1.2</v>
      </c>
      <c r="AH465" s="47">
        <f t="shared" si="158"/>
        <v>113.80105228363668</v>
      </c>
      <c r="AI465" s="43">
        <f t="shared" si="146"/>
        <v>2.4E-2</v>
      </c>
      <c r="AJ465" s="122">
        <v>566</v>
      </c>
      <c r="AK465" s="47">
        <f t="shared" si="152"/>
        <v>637.38738738738755</v>
      </c>
      <c r="AL465" s="56">
        <f>AJ465/(AVERAGE(AJ460:AJ461))*100</f>
        <v>87.345679012345684</v>
      </c>
      <c r="AM465" s="56">
        <f>AK465/(AVERAGE(AK460:AK461))*100</f>
        <v>98.362251140028945</v>
      </c>
      <c r="AN465" s="126"/>
      <c r="AO465" s="143" t="s">
        <v>1278</v>
      </c>
      <c r="AT465" s="4"/>
    </row>
    <row r="466" spans="1:46" s="1" customFormat="1" ht="30" x14ac:dyDescent="0.25">
      <c r="A466" s="30">
        <v>465</v>
      </c>
      <c r="B466" s="30" t="s">
        <v>1177</v>
      </c>
      <c r="C466" s="31" t="s">
        <v>1165</v>
      </c>
      <c r="D466" s="48" t="s">
        <v>318</v>
      </c>
      <c r="E466" s="48" t="s">
        <v>148</v>
      </c>
      <c r="F466" s="48" t="s">
        <v>139</v>
      </c>
      <c r="G466" s="48" t="s">
        <v>6</v>
      </c>
      <c r="H466" s="123" t="s">
        <v>1069</v>
      </c>
      <c r="I466" s="112" t="s">
        <v>1208</v>
      </c>
      <c r="J466" s="112">
        <v>16</v>
      </c>
      <c r="K466" s="121"/>
      <c r="L466" s="42">
        <v>0.05</v>
      </c>
      <c r="M466" s="105" t="s">
        <v>431</v>
      </c>
      <c r="N466" s="105" t="s">
        <v>1252</v>
      </c>
      <c r="O466" s="105" t="s">
        <v>432</v>
      </c>
      <c r="P466" s="115">
        <f t="shared" si="161"/>
        <v>164.17798959028994</v>
      </c>
      <c r="Q466" s="113">
        <v>90</v>
      </c>
      <c r="R466" s="48">
        <v>5</v>
      </c>
      <c r="S466" s="81">
        <v>11.3</v>
      </c>
      <c r="T466" s="86">
        <v>25.3</v>
      </c>
      <c r="U466" s="100">
        <f t="shared" si="162"/>
        <v>0.45200000000000001</v>
      </c>
      <c r="V466" s="69">
        <v>50</v>
      </c>
      <c r="W466" s="71">
        <f t="shared" si="153"/>
        <v>178.34193175898537</v>
      </c>
      <c r="X466" s="136"/>
      <c r="Y466" s="109"/>
      <c r="Z466" s="47">
        <f t="shared" si="145"/>
        <v>102.3405222833411</v>
      </c>
      <c r="AA466" s="125"/>
      <c r="AB466" s="81">
        <v>509</v>
      </c>
      <c r="AC466" s="47">
        <f t="shared" si="151"/>
        <v>573.84441939120632</v>
      </c>
      <c r="AD466" s="56">
        <f>AB466/(AVERAGE(AB460:AB461))*100</f>
        <v>94.874184529356938</v>
      </c>
      <c r="AE466" s="56">
        <f>AC466/(AVERAGE(AC460:AC461))*100</f>
        <v>106.96074918755009</v>
      </c>
      <c r="AF466" s="73"/>
      <c r="AG466" s="122">
        <v>1.35</v>
      </c>
      <c r="AH466" s="47">
        <f t="shared" si="158"/>
        <v>116.81698123108288</v>
      </c>
      <c r="AI466" s="43">
        <f t="shared" si="146"/>
        <v>2.7000000000000003E-2</v>
      </c>
      <c r="AJ466" s="122">
        <v>581</v>
      </c>
      <c r="AK466" s="47">
        <f t="shared" si="152"/>
        <v>655.01691093573845</v>
      </c>
      <c r="AL466" s="56">
        <f>AJ466/(AVERAGE(AJ460:AJ461))*100</f>
        <v>89.660493827160494</v>
      </c>
      <c r="AM466" s="56">
        <f>AK466/(AVERAGE(AK460:AK461))*100</f>
        <v>101.08285662588557</v>
      </c>
      <c r="AN466" s="126"/>
      <c r="AO466" s="143" t="s">
        <v>1278</v>
      </c>
      <c r="AT466" s="4"/>
    </row>
    <row r="467" spans="1:46" s="1" customFormat="1" ht="30" x14ac:dyDescent="0.25">
      <c r="A467" s="30">
        <v>466</v>
      </c>
      <c r="B467" s="30" t="s">
        <v>1178</v>
      </c>
      <c r="C467" s="31" t="s">
        <v>1165</v>
      </c>
      <c r="D467" s="48" t="s">
        <v>318</v>
      </c>
      <c r="E467" s="48" t="s">
        <v>148</v>
      </c>
      <c r="F467" s="48" t="s">
        <v>139</v>
      </c>
      <c r="G467" s="48" t="s">
        <v>6</v>
      </c>
      <c r="H467" s="123" t="s">
        <v>1069</v>
      </c>
      <c r="I467" s="112" t="s">
        <v>1208</v>
      </c>
      <c r="J467" s="112">
        <v>16</v>
      </c>
      <c r="K467" s="121"/>
      <c r="L467" s="42">
        <v>0.05</v>
      </c>
      <c r="M467" s="105" t="s">
        <v>431</v>
      </c>
      <c r="N467" s="105" t="s">
        <v>1252</v>
      </c>
      <c r="O467" s="105" t="s">
        <v>432</v>
      </c>
      <c r="P467" s="115">
        <f t="shared" si="161"/>
        <v>146.26490101565275</v>
      </c>
      <c r="Q467" s="113">
        <v>90</v>
      </c>
      <c r="R467" s="48">
        <v>5</v>
      </c>
      <c r="S467" s="81">
        <v>10.1</v>
      </c>
      <c r="T467" s="86">
        <v>25.3</v>
      </c>
      <c r="U467" s="100">
        <f t="shared" si="162"/>
        <v>0.40399999999999997</v>
      </c>
      <c r="V467" s="69">
        <v>50</v>
      </c>
      <c r="W467" s="71">
        <f t="shared" si="153"/>
        <v>180.75467491694235</v>
      </c>
      <c r="X467" s="136"/>
      <c r="Y467" s="109"/>
      <c r="Z467" s="47">
        <f t="shared" si="145"/>
        <v>99.726717195554386</v>
      </c>
      <c r="AA467" s="125"/>
      <c r="AB467" s="81">
        <v>496</v>
      </c>
      <c r="AC467" s="47">
        <f t="shared" si="151"/>
        <v>551.72413793103442</v>
      </c>
      <c r="AD467" s="56">
        <f>AB467/(AVERAGE(AB460:AB461))*100</f>
        <v>92.451071761416586</v>
      </c>
      <c r="AE467" s="56">
        <f>AC467/(AVERAGE(AC460:AC461))*100</f>
        <v>102.83767715396728</v>
      </c>
      <c r="AF467" s="73"/>
      <c r="AG467" s="122">
        <v>1.5</v>
      </c>
      <c r="AH467" s="47">
        <f t="shared" si="158"/>
        <v>115.61060965210439</v>
      </c>
      <c r="AI467" s="43">
        <f t="shared" si="146"/>
        <v>0.03</v>
      </c>
      <c r="AJ467" s="122">
        <v>575</v>
      </c>
      <c r="AK467" s="47">
        <f t="shared" si="152"/>
        <v>639.59955506117899</v>
      </c>
      <c r="AL467" s="56">
        <f>AJ467/(AVERAGE(AJ460:AJ461))*100</f>
        <v>88.73456790123457</v>
      </c>
      <c r="AM467" s="56">
        <f>AK467/(AVERAGE(AK460:AK461))*100</f>
        <v>98.7036350403054</v>
      </c>
      <c r="AN467" s="126"/>
      <c r="AO467" s="143" t="s">
        <v>1278</v>
      </c>
      <c r="AT467" s="4"/>
    </row>
    <row r="468" spans="1:46" s="1" customFormat="1" x14ac:dyDescent="0.25">
      <c r="A468" s="30">
        <v>467</v>
      </c>
      <c r="B468" s="30" t="s">
        <v>1179</v>
      </c>
      <c r="C468" s="31" t="s">
        <v>7</v>
      </c>
      <c r="D468" s="48" t="s">
        <v>318</v>
      </c>
      <c r="E468" s="48" t="s">
        <v>148</v>
      </c>
      <c r="F468" s="48" t="s">
        <v>139</v>
      </c>
      <c r="G468" s="48" t="s">
        <v>6</v>
      </c>
      <c r="H468" s="123" t="s">
        <v>1069</v>
      </c>
      <c r="I468" s="112" t="s">
        <v>424</v>
      </c>
      <c r="J468" s="112">
        <v>16</v>
      </c>
      <c r="K468" s="121"/>
      <c r="L468" s="42">
        <v>0.05</v>
      </c>
      <c r="M468" s="104" t="s">
        <v>2</v>
      </c>
      <c r="N468" s="104" t="s">
        <v>2</v>
      </c>
      <c r="O468" s="104" t="s">
        <v>4</v>
      </c>
      <c r="P468" s="47">
        <v>0</v>
      </c>
      <c r="Q468" s="95">
        <v>0</v>
      </c>
      <c r="R468" s="95">
        <v>0</v>
      </c>
      <c r="S468" s="47">
        <v>0</v>
      </c>
      <c r="T468" s="96">
        <v>0</v>
      </c>
      <c r="U468" s="60">
        <v>0</v>
      </c>
      <c r="V468" s="69">
        <v>50</v>
      </c>
      <c r="W468" s="71">
        <f t="shared" si="153"/>
        <v>201.06192982974676</v>
      </c>
      <c r="X468" s="136"/>
      <c r="Y468" s="109"/>
      <c r="Z468" s="47">
        <f t="shared" si="145"/>
        <v>104.9543273711278</v>
      </c>
      <c r="AA468" s="125"/>
      <c r="AB468" s="81">
        <v>522</v>
      </c>
      <c r="AC468" s="47">
        <f t="shared" si="151"/>
        <v>521.99999999999989</v>
      </c>
      <c r="AD468" s="56">
        <f t="shared" ref="AD468:AE469" si="163">AB468/AB468*100</f>
        <v>100</v>
      </c>
      <c r="AE468" s="56">
        <f t="shared" si="163"/>
        <v>100</v>
      </c>
      <c r="AF468" s="73"/>
      <c r="AG468" s="122">
        <v>8.0500000000000007</v>
      </c>
      <c r="AH468" s="47">
        <f t="shared" si="158"/>
        <v>128.15687407348057</v>
      </c>
      <c r="AI468" s="43">
        <f t="shared" si="146"/>
        <v>0.161</v>
      </c>
      <c r="AJ468" s="122">
        <v>637.4</v>
      </c>
      <c r="AK468" s="47">
        <f t="shared" si="152"/>
        <v>637.39999999999986</v>
      </c>
      <c r="AL468" s="56">
        <f t="shared" ref="AL468:AM469" si="164">AJ468/AJ468*100</f>
        <v>100</v>
      </c>
      <c r="AM468" s="56">
        <f t="shared" si="164"/>
        <v>100</v>
      </c>
      <c r="AN468" s="126"/>
      <c r="AO468" s="137" t="s">
        <v>1277</v>
      </c>
      <c r="AT468" s="4"/>
    </row>
    <row r="469" spans="1:46" s="1" customFormat="1" x14ac:dyDescent="0.25">
      <c r="A469" s="30">
        <v>468</v>
      </c>
      <c r="B469" s="30" t="s">
        <v>1180</v>
      </c>
      <c r="C469" s="31" t="s">
        <v>7</v>
      </c>
      <c r="D469" s="48" t="s">
        <v>318</v>
      </c>
      <c r="E469" s="48" t="s">
        <v>148</v>
      </c>
      <c r="F469" s="48" t="s">
        <v>139</v>
      </c>
      <c r="G469" s="48" t="s">
        <v>6</v>
      </c>
      <c r="H469" s="123" t="s">
        <v>1069</v>
      </c>
      <c r="I469" s="112" t="s">
        <v>424</v>
      </c>
      <c r="J469" s="112">
        <v>16</v>
      </c>
      <c r="K469" s="121"/>
      <c r="L469" s="42">
        <v>0.05</v>
      </c>
      <c r="M469" s="104" t="s">
        <v>2</v>
      </c>
      <c r="N469" s="104" t="s">
        <v>2</v>
      </c>
      <c r="O469" s="104" t="s">
        <v>4</v>
      </c>
      <c r="P469" s="47">
        <v>0</v>
      </c>
      <c r="Q469" s="95">
        <v>0</v>
      </c>
      <c r="R469" s="95">
        <v>0</v>
      </c>
      <c r="S469" s="47">
        <v>0</v>
      </c>
      <c r="T469" s="96">
        <v>0</v>
      </c>
      <c r="U469" s="60">
        <v>0</v>
      </c>
      <c r="V469" s="69">
        <v>50</v>
      </c>
      <c r="W469" s="71">
        <f t="shared" si="153"/>
        <v>201.06192982974676</v>
      </c>
      <c r="X469" s="136"/>
      <c r="Y469" s="109"/>
      <c r="Z469" s="47">
        <f t="shared" ref="Z469:Z492" si="165">AB469*(J469^2*PI()/4)*10^-3</f>
        <v>105.35645123078731</v>
      </c>
      <c r="AA469" s="125"/>
      <c r="AB469" s="81">
        <v>524</v>
      </c>
      <c r="AC469" s="47">
        <f t="shared" si="151"/>
        <v>524</v>
      </c>
      <c r="AD469" s="56">
        <f t="shared" si="163"/>
        <v>100</v>
      </c>
      <c r="AE469" s="56">
        <f t="shared" si="163"/>
        <v>100</v>
      </c>
      <c r="AF469" s="73"/>
      <c r="AG469" s="122">
        <v>6.3</v>
      </c>
      <c r="AH469" s="47">
        <f t="shared" si="158"/>
        <v>128.53889174015708</v>
      </c>
      <c r="AI469" s="43">
        <f t="shared" ref="AI469:AI492" si="166">AG469/V469</f>
        <v>0.126</v>
      </c>
      <c r="AJ469" s="122">
        <v>639.29999999999995</v>
      </c>
      <c r="AK469" s="47">
        <f t="shared" si="152"/>
        <v>639.29999999999984</v>
      </c>
      <c r="AL469" s="56">
        <f t="shared" si="164"/>
        <v>100</v>
      </c>
      <c r="AM469" s="56">
        <f t="shared" si="164"/>
        <v>100</v>
      </c>
      <c r="AN469" s="126"/>
      <c r="AO469" s="137" t="s">
        <v>1277</v>
      </c>
      <c r="AT469" s="4"/>
    </row>
    <row r="470" spans="1:46" s="1" customFormat="1" ht="30" x14ac:dyDescent="0.25">
      <c r="A470" s="30">
        <v>469</v>
      </c>
      <c r="B470" s="30" t="s">
        <v>1181</v>
      </c>
      <c r="C470" s="31" t="s">
        <v>1165</v>
      </c>
      <c r="D470" s="48" t="s">
        <v>318</v>
      </c>
      <c r="E470" s="48" t="s">
        <v>148</v>
      </c>
      <c r="F470" s="48" t="s">
        <v>139</v>
      </c>
      <c r="G470" s="48" t="s">
        <v>6</v>
      </c>
      <c r="H470" s="123" t="s">
        <v>1069</v>
      </c>
      <c r="I470" s="112" t="s">
        <v>424</v>
      </c>
      <c r="J470" s="112">
        <v>16</v>
      </c>
      <c r="K470" s="121"/>
      <c r="L470" s="42">
        <v>0.05</v>
      </c>
      <c r="M470" s="105" t="s">
        <v>431</v>
      </c>
      <c r="N470" s="105" t="s">
        <v>1252</v>
      </c>
      <c r="O470" s="105" t="s">
        <v>432</v>
      </c>
      <c r="P470" s="115">
        <f t="shared" ref="P470:P475" si="167">(J470*(1-SQRT(1-S470*0.01)))/(2*0.0115*Q470/365)</f>
        <v>134.19479858580411</v>
      </c>
      <c r="Q470" s="113">
        <v>45</v>
      </c>
      <c r="R470" s="48">
        <v>5</v>
      </c>
      <c r="S470" s="81">
        <v>4.7</v>
      </c>
      <c r="T470" s="86">
        <v>23</v>
      </c>
      <c r="U470" s="100">
        <f t="shared" ref="U470:U475" si="168">S470/100*J470/4</f>
        <v>0.188</v>
      </c>
      <c r="V470" s="69">
        <v>50</v>
      </c>
      <c r="W470" s="71">
        <f t="shared" si="153"/>
        <v>191.61201912774865</v>
      </c>
      <c r="X470" s="136"/>
      <c r="Y470" s="109"/>
      <c r="Z470" s="47">
        <f t="shared" si="165"/>
        <v>106.36176087993603</v>
      </c>
      <c r="AA470" s="125"/>
      <c r="AB470" s="81">
        <v>529</v>
      </c>
      <c r="AC470" s="47">
        <f t="shared" si="151"/>
        <v>555.08919202518359</v>
      </c>
      <c r="AD470" s="56">
        <f>AB470/(AVERAGE(AB468:AB469))*100</f>
        <v>101.14722753346079</v>
      </c>
      <c r="AE470" s="56">
        <f>AC470/(AVERAGE(AC468:AC469))*100</f>
        <v>106.13560076963357</v>
      </c>
      <c r="AF470" s="73"/>
      <c r="AG470" s="122">
        <v>2.7</v>
      </c>
      <c r="AH470" s="47">
        <f t="shared" si="158"/>
        <v>124.658396494443</v>
      </c>
      <c r="AI470" s="43">
        <f t="shared" si="166"/>
        <v>5.4000000000000006E-2</v>
      </c>
      <c r="AJ470" s="122">
        <v>620</v>
      </c>
      <c r="AK470" s="47">
        <f t="shared" si="152"/>
        <v>650.57712486883531</v>
      </c>
      <c r="AL470" s="56">
        <f>AJ470/(AVERAGE(AJ468:AJ469))*100</f>
        <v>97.125401425550265</v>
      </c>
      <c r="AM470" s="56">
        <f>AK470/(AVERAGE(AK468:AK469))*100</f>
        <v>101.91542646962253</v>
      </c>
      <c r="AN470" s="126"/>
      <c r="AO470" s="143" t="s">
        <v>1278</v>
      </c>
      <c r="AT470" s="4"/>
    </row>
    <row r="471" spans="1:46" s="1" customFormat="1" ht="30" x14ac:dyDescent="0.25">
      <c r="A471" s="30">
        <v>470</v>
      </c>
      <c r="B471" s="30" t="s">
        <v>1182</v>
      </c>
      <c r="C471" s="31" t="s">
        <v>1165</v>
      </c>
      <c r="D471" s="48" t="s">
        <v>318</v>
      </c>
      <c r="E471" s="48" t="s">
        <v>148</v>
      </c>
      <c r="F471" s="48" t="s">
        <v>139</v>
      </c>
      <c r="G471" s="48" t="s">
        <v>6</v>
      </c>
      <c r="H471" s="123" t="s">
        <v>1069</v>
      </c>
      <c r="I471" s="112" t="s">
        <v>424</v>
      </c>
      <c r="J471" s="112">
        <v>16</v>
      </c>
      <c r="K471" s="121"/>
      <c r="L471" s="42">
        <v>0.05</v>
      </c>
      <c r="M471" s="105" t="s">
        <v>431</v>
      </c>
      <c r="N471" s="105" t="s">
        <v>1252</v>
      </c>
      <c r="O471" s="105" t="s">
        <v>432</v>
      </c>
      <c r="P471" s="115">
        <f t="shared" si="167"/>
        <v>154.462000525533</v>
      </c>
      <c r="Q471" s="113">
        <v>45</v>
      </c>
      <c r="R471" s="48">
        <v>5</v>
      </c>
      <c r="S471" s="81">
        <v>5.4</v>
      </c>
      <c r="T471" s="86">
        <v>25</v>
      </c>
      <c r="U471" s="100">
        <f t="shared" si="168"/>
        <v>0.21600000000000003</v>
      </c>
      <c r="V471" s="69">
        <v>50</v>
      </c>
      <c r="W471" s="71">
        <f t="shared" si="153"/>
        <v>190.20458561894043</v>
      </c>
      <c r="X471" s="136"/>
      <c r="Y471" s="109"/>
      <c r="Z471" s="47">
        <f t="shared" si="165"/>
        <v>103.54689386231959</v>
      </c>
      <c r="AA471" s="125"/>
      <c r="AB471" s="81">
        <v>515</v>
      </c>
      <c r="AC471" s="47">
        <f t="shared" si="151"/>
        <v>544.39746300211425</v>
      </c>
      <c r="AD471" s="56">
        <f>AB471/(AVERAGE(AB468:AB469))*100</f>
        <v>98.470363288718929</v>
      </c>
      <c r="AE471" s="56">
        <f>AC471/(AVERAGE(AC468:AC469))*100</f>
        <v>104.09129311703906</v>
      </c>
      <c r="AF471" s="73"/>
      <c r="AG471" s="122">
        <v>2.4500000000000002</v>
      </c>
      <c r="AH471" s="47">
        <f t="shared" si="158"/>
        <v>122.24565333648603</v>
      </c>
      <c r="AI471" s="43">
        <f t="shared" si="166"/>
        <v>4.9000000000000002E-2</v>
      </c>
      <c r="AJ471" s="122">
        <v>608</v>
      </c>
      <c r="AK471" s="47">
        <f t="shared" si="152"/>
        <v>642.70613107822408</v>
      </c>
      <c r="AL471" s="56">
        <f>AJ471/(AVERAGE(AJ468:AJ469))*100</f>
        <v>95.245554946346061</v>
      </c>
      <c r="AM471" s="56">
        <f>AK471/(AVERAGE(AK468:AK469))*100</f>
        <v>100.68240480586263</v>
      </c>
      <c r="AN471" s="126"/>
      <c r="AO471" s="143" t="s">
        <v>1278</v>
      </c>
      <c r="AT471" s="4"/>
    </row>
    <row r="472" spans="1:46" s="1" customFormat="1" ht="30" x14ac:dyDescent="0.25">
      <c r="A472" s="30">
        <v>471</v>
      </c>
      <c r="B472" s="30" t="s">
        <v>1183</v>
      </c>
      <c r="C472" s="31" t="s">
        <v>1165</v>
      </c>
      <c r="D472" s="48" t="s">
        <v>318</v>
      </c>
      <c r="E472" s="48" t="s">
        <v>148</v>
      </c>
      <c r="F472" s="48" t="s">
        <v>139</v>
      </c>
      <c r="G472" s="48" t="s">
        <v>6</v>
      </c>
      <c r="H472" s="123" t="s">
        <v>1069</v>
      </c>
      <c r="I472" s="112" t="s">
        <v>424</v>
      </c>
      <c r="J472" s="112">
        <v>16</v>
      </c>
      <c r="K472" s="121"/>
      <c r="L472" s="42">
        <v>0.05</v>
      </c>
      <c r="M472" s="105" t="s">
        <v>431</v>
      </c>
      <c r="N472" s="105" t="s">
        <v>1252</v>
      </c>
      <c r="O472" s="105" t="s">
        <v>432</v>
      </c>
      <c r="P472" s="115">
        <f t="shared" si="167"/>
        <v>88.14745804240998</v>
      </c>
      <c r="Q472" s="113">
        <v>45</v>
      </c>
      <c r="R472" s="48">
        <v>5</v>
      </c>
      <c r="S472" s="81">
        <v>3.1</v>
      </c>
      <c r="T472" s="86">
        <v>0.26</v>
      </c>
      <c r="U472" s="100">
        <f t="shared" si="168"/>
        <v>0.124</v>
      </c>
      <c r="V472" s="69">
        <v>50</v>
      </c>
      <c r="W472" s="71">
        <f t="shared" si="153"/>
        <v>194.82901000502457</v>
      </c>
      <c r="X472" s="136"/>
      <c r="Y472" s="109"/>
      <c r="Z472" s="47">
        <f t="shared" si="165"/>
        <v>103.34583193248983</v>
      </c>
      <c r="AA472" s="125"/>
      <c r="AB472" s="81">
        <v>514</v>
      </c>
      <c r="AC472" s="47">
        <f t="shared" si="151"/>
        <v>530.44375644994841</v>
      </c>
      <c r="AD472" s="56">
        <f>AB472/(AVERAGE(AB468:AB469))*100</f>
        <v>98.279158699808804</v>
      </c>
      <c r="AE472" s="56">
        <f>AC472/(AVERAGE(AC468:AC469))*100</f>
        <v>101.42328039195954</v>
      </c>
      <c r="AF472" s="73"/>
      <c r="AG472" s="122">
        <v>2.15</v>
      </c>
      <c r="AH472" s="47">
        <f t="shared" si="158"/>
        <v>119.63184824869931</v>
      </c>
      <c r="AI472" s="43">
        <f t="shared" si="166"/>
        <v>4.2999999999999997E-2</v>
      </c>
      <c r="AJ472" s="122">
        <v>595</v>
      </c>
      <c r="AK472" s="47">
        <f t="shared" si="152"/>
        <v>614.0350877192983</v>
      </c>
      <c r="AL472" s="56">
        <f>AJ472/(AVERAGE(AJ468:AJ469))*100</f>
        <v>93.209054593874853</v>
      </c>
      <c r="AM472" s="56">
        <f>AK472/(AVERAGE(AK468:AK469))*100</f>
        <v>96.190974813080345</v>
      </c>
      <c r="AN472" s="126"/>
      <c r="AO472" s="143" t="s">
        <v>1278</v>
      </c>
      <c r="AT472" s="4"/>
    </row>
    <row r="473" spans="1:46" s="1" customFormat="1" ht="30" x14ac:dyDescent="0.25">
      <c r="A473" s="30">
        <v>472</v>
      </c>
      <c r="B473" s="30" t="s">
        <v>1184</v>
      </c>
      <c r="C473" s="31" t="s">
        <v>1165</v>
      </c>
      <c r="D473" s="48" t="s">
        <v>318</v>
      </c>
      <c r="E473" s="48" t="s">
        <v>148</v>
      </c>
      <c r="F473" s="48" t="s">
        <v>139</v>
      </c>
      <c r="G473" s="48" t="s">
        <v>6</v>
      </c>
      <c r="H473" s="123" t="s">
        <v>1069</v>
      </c>
      <c r="I473" s="112" t="s">
        <v>424</v>
      </c>
      <c r="J473" s="112">
        <v>16</v>
      </c>
      <c r="K473" s="121"/>
      <c r="L473" s="42">
        <v>0.05</v>
      </c>
      <c r="M473" s="105" t="s">
        <v>431</v>
      </c>
      <c r="N473" s="105" t="s">
        <v>1252</v>
      </c>
      <c r="O473" s="105" t="s">
        <v>432</v>
      </c>
      <c r="P473" s="115">
        <f t="shared" si="167"/>
        <v>164.17798959028994</v>
      </c>
      <c r="Q473" s="113">
        <v>90</v>
      </c>
      <c r="R473" s="48">
        <v>5</v>
      </c>
      <c r="S473" s="81">
        <v>11.3</v>
      </c>
      <c r="T473" s="86">
        <v>23.3</v>
      </c>
      <c r="U473" s="100">
        <f t="shared" si="168"/>
        <v>0.45200000000000001</v>
      </c>
      <c r="V473" s="69">
        <v>50</v>
      </c>
      <c r="W473" s="71">
        <f t="shared" si="153"/>
        <v>178.34193175898537</v>
      </c>
      <c r="X473" s="136"/>
      <c r="Y473" s="109"/>
      <c r="Z473" s="47">
        <f t="shared" si="165"/>
        <v>98.118221756916427</v>
      </c>
      <c r="AA473" s="125"/>
      <c r="AB473" s="81">
        <v>488</v>
      </c>
      <c r="AC473" s="47">
        <f t="shared" si="151"/>
        <v>550.16910935738451</v>
      </c>
      <c r="AD473" s="56">
        <f>AB473/(AVERAGE(AB468:AB469))*100</f>
        <v>93.307839388145325</v>
      </c>
      <c r="AE473" s="56">
        <f>AC473/(AVERAGE(AC468:AC469))*100</f>
        <v>105.19485838573317</v>
      </c>
      <c r="AF473" s="73"/>
      <c r="AG473" s="122">
        <v>2.4500000000000002</v>
      </c>
      <c r="AH473" s="47">
        <f t="shared" si="158"/>
        <v>112.99680456431767</v>
      </c>
      <c r="AI473" s="43">
        <f t="shared" si="166"/>
        <v>4.9000000000000002E-2</v>
      </c>
      <c r="AJ473" s="122">
        <v>562</v>
      </c>
      <c r="AK473" s="47">
        <f t="shared" si="152"/>
        <v>633.5963923337091</v>
      </c>
      <c r="AL473" s="56">
        <f>AJ473/(AVERAGE(AJ468:AJ469))*100</f>
        <v>88.039476776063296</v>
      </c>
      <c r="AM473" s="56">
        <f>AK473/(AVERAGE(AK468:AK469))*100</f>
        <v>99.255328947083768</v>
      </c>
      <c r="AN473" s="126"/>
      <c r="AO473" s="143" t="s">
        <v>1278</v>
      </c>
      <c r="AT473" s="4"/>
    </row>
    <row r="474" spans="1:46" s="1" customFormat="1" ht="30" x14ac:dyDescent="0.25">
      <c r="A474" s="30">
        <v>473</v>
      </c>
      <c r="B474" s="30" t="s">
        <v>1185</v>
      </c>
      <c r="C474" s="31" t="s">
        <v>1165</v>
      </c>
      <c r="D474" s="48" t="s">
        <v>318</v>
      </c>
      <c r="E474" s="48" t="s">
        <v>148</v>
      </c>
      <c r="F474" s="48" t="s">
        <v>139</v>
      </c>
      <c r="G474" s="48" t="s">
        <v>6</v>
      </c>
      <c r="H474" s="123" t="s">
        <v>1069</v>
      </c>
      <c r="I474" s="112" t="s">
        <v>424</v>
      </c>
      <c r="J474" s="112">
        <v>16</v>
      </c>
      <c r="K474" s="121"/>
      <c r="L474" s="42">
        <v>0.05</v>
      </c>
      <c r="M474" s="105" t="s">
        <v>431</v>
      </c>
      <c r="N474" s="105" t="s">
        <v>1252</v>
      </c>
      <c r="O474" s="105" t="s">
        <v>432</v>
      </c>
      <c r="P474" s="115">
        <f t="shared" si="167"/>
        <v>143.29103557517948</v>
      </c>
      <c r="Q474" s="113">
        <v>90</v>
      </c>
      <c r="R474" s="48">
        <v>5</v>
      </c>
      <c r="S474" s="81">
        <v>9.9</v>
      </c>
      <c r="T474" s="86">
        <v>25.6</v>
      </c>
      <c r="U474" s="100">
        <f t="shared" si="168"/>
        <v>0.39600000000000002</v>
      </c>
      <c r="V474" s="69">
        <v>50</v>
      </c>
      <c r="W474" s="71">
        <f t="shared" si="153"/>
        <v>181.15679877660185</v>
      </c>
      <c r="X474" s="136"/>
      <c r="Y474" s="109"/>
      <c r="Z474" s="47">
        <f t="shared" si="165"/>
        <v>98.922469476235406</v>
      </c>
      <c r="AA474" s="125"/>
      <c r="AB474" s="81">
        <v>492</v>
      </c>
      <c r="AC474" s="47">
        <f t="shared" si="151"/>
        <v>546.05993340732516</v>
      </c>
      <c r="AD474" s="56">
        <f>AB474/(AVERAGE(AB468:AB469))*100</f>
        <v>94.072657743785854</v>
      </c>
      <c r="AE474" s="56">
        <f>AC474/(AVERAGE(AC468:AC469))*100</f>
        <v>104.40916508744267</v>
      </c>
      <c r="AF474" s="73"/>
      <c r="AG474" s="122">
        <v>1.35</v>
      </c>
      <c r="AH474" s="47">
        <f t="shared" si="158"/>
        <v>115.00742386261516</v>
      </c>
      <c r="AI474" s="43">
        <f t="shared" si="166"/>
        <v>2.7000000000000003E-2</v>
      </c>
      <c r="AJ474" s="122">
        <v>572</v>
      </c>
      <c r="AK474" s="47">
        <f t="shared" si="152"/>
        <v>634.85016648168698</v>
      </c>
      <c r="AL474" s="56">
        <f>AJ474/(AVERAGE(AJ468:AJ469))*100</f>
        <v>89.606015508733464</v>
      </c>
      <c r="AM474" s="56">
        <f>AK474/(AVERAGE(AK468:AK469))*100</f>
        <v>99.45173752356655</v>
      </c>
      <c r="AN474" s="126"/>
      <c r="AO474" s="143" t="s">
        <v>1278</v>
      </c>
      <c r="AT474" s="4"/>
    </row>
    <row r="475" spans="1:46" s="1" customFormat="1" ht="30" x14ac:dyDescent="0.25">
      <c r="A475" s="30">
        <v>474</v>
      </c>
      <c r="B475" s="30" t="s">
        <v>1186</v>
      </c>
      <c r="C475" s="31" t="s">
        <v>1165</v>
      </c>
      <c r="D475" s="48" t="s">
        <v>318</v>
      </c>
      <c r="E475" s="48" t="s">
        <v>148</v>
      </c>
      <c r="F475" s="48" t="s">
        <v>139</v>
      </c>
      <c r="G475" s="48" t="s">
        <v>6</v>
      </c>
      <c r="H475" s="123" t="s">
        <v>1069</v>
      </c>
      <c r="I475" s="112" t="s">
        <v>424</v>
      </c>
      <c r="J475" s="112">
        <v>16</v>
      </c>
      <c r="K475" s="121"/>
      <c r="L475" s="42">
        <v>0.05</v>
      </c>
      <c r="M475" s="105" t="s">
        <v>431</v>
      </c>
      <c r="N475" s="105" t="s">
        <v>1252</v>
      </c>
      <c r="O475" s="105" t="s">
        <v>432</v>
      </c>
      <c r="P475" s="115">
        <f t="shared" si="167"/>
        <v>162.68062229812108</v>
      </c>
      <c r="Q475" s="113">
        <v>90</v>
      </c>
      <c r="R475" s="48">
        <v>5</v>
      </c>
      <c r="S475" s="81">
        <v>11.2</v>
      </c>
      <c r="T475" s="86">
        <v>25.7</v>
      </c>
      <c r="U475" s="100">
        <f t="shared" si="168"/>
        <v>0.44799999999999995</v>
      </c>
      <c r="V475" s="69">
        <v>50</v>
      </c>
      <c r="W475" s="71">
        <f t="shared" si="153"/>
        <v>178.5429936888151</v>
      </c>
      <c r="X475" s="136"/>
      <c r="Y475" s="109"/>
      <c r="Z475" s="47">
        <f t="shared" si="165"/>
        <v>98.721407546405672</v>
      </c>
      <c r="AA475" s="125"/>
      <c r="AB475" s="81">
        <v>491</v>
      </c>
      <c r="AC475" s="47">
        <f t="shared" si="151"/>
        <v>552.92792792792807</v>
      </c>
      <c r="AD475" s="56">
        <f>AB475/(AVERAGE(AB468:AB469))*100</f>
        <v>93.881453154875715</v>
      </c>
      <c r="AE475" s="56">
        <f>AC475/(AVERAGE(AC468:AC469))*100</f>
        <v>105.7223571563916</v>
      </c>
      <c r="AF475" s="73"/>
      <c r="AG475" s="122">
        <v>1.7</v>
      </c>
      <c r="AH475" s="47">
        <f t="shared" si="158"/>
        <v>114.60530000295566</v>
      </c>
      <c r="AI475" s="43">
        <f t="shared" si="166"/>
        <v>3.4000000000000002E-2</v>
      </c>
      <c r="AJ475" s="122">
        <v>570</v>
      </c>
      <c r="AK475" s="47">
        <f t="shared" si="152"/>
        <v>641.89189189189199</v>
      </c>
      <c r="AL475" s="56">
        <f>AJ475/(AVERAGE(AJ468:AJ469))*100</f>
        <v>89.292707762199427</v>
      </c>
      <c r="AM475" s="56">
        <f>AK475/(AVERAGE(AK468:AK469))*100</f>
        <v>100.55485108355793</v>
      </c>
      <c r="AN475" s="126"/>
      <c r="AO475" s="143" t="s">
        <v>1278</v>
      </c>
      <c r="AT475" s="4"/>
    </row>
    <row r="476" spans="1:46" s="1" customFormat="1" x14ac:dyDescent="0.25">
      <c r="A476" s="30">
        <v>475</v>
      </c>
      <c r="B476" s="30" t="s">
        <v>1187</v>
      </c>
      <c r="C476" s="31" t="s">
        <v>7</v>
      </c>
      <c r="D476" s="48" t="s">
        <v>318</v>
      </c>
      <c r="E476" s="48" t="s">
        <v>148</v>
      </c>
      <c r="F476" s="48" t="s">
        <v>139</v>
      </c>
      <c r="G476" s="48" t="s">
        <v>6</v>
      </c>
      <c r="H476" s="123" t="s">
        <v>1069</v>
      </c>
      <c r="I476" s="112" t="s">
        <v>1208</v>
      </c>
      <c r="J476" s="112">
        <v>16</v>
      </c>
      <c r="K476" s="121"/>
      <c r="L476" s="42">
        <v>0.05</v>
      </c>
      <c r="M476" s="104" t="s">
        <v>2</v>
      </c>
      <c r="N476" s="104" t="s">
        <v>2</v>
      </c>
      <c r="O476" s="104" t="s">
        <v>4</v>
      </c>
      <c r="P476" s="47">
        <v>0</v>
      </c>
      <c r="Q476" s="95">
        <v>0</v>
      </c>
      <c r="R476" s="95">
        <v>0</v>
      </c>
      <c r="S476" s="47">
        <v>0</v>
      </c>
      <c r="T476" s="96">
        <v>0</v>
      </c>
      <c r="U476" s="60">
        <v>0</v>
      </c>
      <c r="V476" s="69">
        <v>50</v>
      </c>
      <c r="W476" s="71">
        <f t="shared" si="153"/>
        <v>201.06192982974676</v>
      </c>
      <c r="X476" s="136"/>
      <c r="Y476" s="109"/>
      <c r="Z476" s="47">
        <f t="shared" si="165"/>
        <v>95.102292809470228</v>
      </c>
      <c r="AA476" s="125"/>
      <c r="AB476" s="81">
        <v>473</v>
      </c>
      <c r="AC476" s="47">
        <f t="shared" si="151"/>
        <v>473</v>
      </c>
      <c r="AD476" s="56">
        <f t="shared" ref="AD476:AE478" si="169">AB476/AB476*100</f>
        <v>100</v>
      </c>
      <c r="AE476" s="56">
        <f t="shared" si="169"/>
        <v>100</v>
      </c>
      <c r="AF476" s="73"/>
      <c r="AG476" s="122">
        <v>7.5</v>
      </c>
      <c r="AH476" s="47">
        <f t="shared" si="158"/>
        <v>126.26689193308096</v>
      </c>
      <c r="AI476" s="43">
        <f t="shared" si="166"/>
        <v>0.15</v>
      </c>
      <c r="AJ476" s="122">
        <v>628</v>
      </c>
      <c r="AK476" s="47">
        <f t="shared" si="152"/>
        <v>627.99999999999989</v>
      </c>
      <c r="AL476" s="56">
        <f t="shared" ref="AL476:AM478" si="170">AJ476/AJ476*100</f>
        <v>100</v>
      </c>
      <c r="AM476" s="56">
        <f t="shared" si="170"/>
        <v>100</v>
      </c>
      <c r="AN476" s="126"/>
      <c r="AO476" s="137" t="s">
        <v>1277</v>
      </c>
      <c r="AT476" s="4"/>
    </row>
    <row r="477" spans="1:46" s="1" customFormat="1" x14ac:dyDescent="0.25">
      <c r="A477" s="30">
        <v>476</v>
      </c>
      <c r="B477" s="30" t="s">
        <v>1188</v>
      </c>
      <c r="C477" s="31" t="s">
        <v>7</v>
      </c>
      <c r="D477" s="48" t="s">
        <v>318</v>
      </c>
      <c r="E477" s="48" t="s">
        <v>148</v>
      </c>
      <c r="F477" s="48" t="s">
        <v>139</v>
      </c>
      <c r="G477" s="48" t="s">
        <v>6</v>
      </c>
      <c r="H477" s="123" t="s">
        <v>1069</v>
      </c>
      <c r="I477" s="112" t="s">
        <v>1208</v>
      </c>
      <c r="J477" s="112">
        <v>16</v>
      </c>
      <c r="K477" s="121"/>
      <c r="L477" s="42">
        <v>0.05</v>
      </c>
      <c r="M477" s="104" t="s">
        <v>2</v>
      </c>
      <c r="N477" s="104" t="s">
        <v>2</v>
      </c>
      <c r="O477" s="104" t="s">
        <v>4</v>
      </c>
      <c r="P477" s="47">
        <v>0</v>
      </c>
      <c r="Q477" s="95">
        <v>0</v>
      </c>
      <c r="R477" s="95">
        <v>0</v>
      </c>
      <c r="S477" s="47">
        <v>0</v>
      </c>
      <c r="T477" s="96">
        <v>0</v>
      </c>
      <c r="U477" s="60">
        <v>0</v>
      </c>
      <c r="V477" s="69">
        <v>50</v>
      </c>
      <c r="W477" s="71">
        <f t="shared" si="153"/>
        <v>201.06192982974676</v>
      </c>
      <c r="X477" s="136"/>
      <c r="Y477" s="109"/>
      <c r="Z477" s="47">
        <f t="shared" si="165"/>
        <v>99.927779125384149</v>
      </c>
      <c r="AA477" s="125"/>
      <c r="AB477" s="81">
        <v>497</v>
      </c>
      <c r="AC477" s="47">
        <f t="shared" ref="AC477:AC492" si="171">Z477/(W477*10^-3)</f>
        <v>497</v>
      </c>
      <c r="AD477" s="56">
        <f t="shared" si="169"/>
        <v>100</v>
      </c>
      <c r="AE477" s="56">
        <f t="shared" si="169"/>
        <v>100</v>
      </c>
      <c r="AF477" s="73"/>
      <c r="AG477" s="122">
        <v>6.55</v>
      </c>
      <c r="AH477" s="47">
        <f t="shared" si="158"/>
        <v>125.06052035410248</v>
      </c>
      <c r="AI477" s="43">
        <f t="shared" si="166"/>
        <v>0.13100000000000001</v>
      </c>
      <c r="AJ477" s="122">
        <v>622</v>
      </c>
      <c r="AK477" s="47">
        <f t="shared" ref="AK477:AK492" si="172">AH477/(W477*10^-3)</f>
        <v>621.99999999999989</v>
      </c>
      <c r="AL477" s="56">
        <f t="shared" si="170"/>
        <v>100</v>
      </c>
      <c r="AM477" s="56">
        <f t="shared" si="170"/>
        <v>100</v>
      </c>
      <c r="AN477" s="126"/>
      <c r="AO477" s="137" t="s">
        <v>1277</v>
      </c>
      <c r="AT477" s="4"/>
    </row>
    <row r="478" spans="1:46" s="1" customFormat="1" x14ac:dyDescent="0.25">
      <c r="A478" s="30">
        <v>477</v>
      </c>
      <c r="B478" s="30" t="s">
        <v>1189</v>
      </c>
      <c r="C478" s="31" t="s">
        <v>7</v>
      </c>
      <c r="D478" s="48" t="s">
        <v>318</v>
      </c>
      <c r="E478" s="48" t="s">
        <v>148</v>
      </c>
      <c r="F478" s="48" t="s">
        <v>139</v>
      </c>
      <c r="G478" s="48" t="s">
        <v>6</v>
      </c>
      <c r="H478" s="123" t="s">
        <v>1069</v>
      </c>
      <c r="I478" s="112" t="s">
        <v>1208</v>
      </c>
      <c r="J478" s="112">
        <v>16</v>
      </c>
      <c r="K478" s="121"/>
      <c r="L478" s="42">
        <v>0.05</v>
      </c>
      <c r="M478" s="104" t="s">
        <v>2</v>
      </c>
      <c r="N478" s="104" t="s">
        <v>2</v>
      </c>
      <c r="O478" s="104" t="s">
        <v>4</v>
      </c>
      <c r="P478" s="47">
        <v>0</v>
      </c>
      <c r="Q478" s="95">
        <v>0</v>
      </c>
      <c r="R478" s="95">
        <v>0</v>
      </c>
      <c r="S478" s="47">
        <v>0</v>
      </c>
      <c r="T478" s="96">
        <v>0</v>
      </c>
      <c r="U478" s="60">
        <v>0</v>
      </c>
      <c r="V478" s="69">
        <v>50</v>
      </c>
      <c r="W478" s="71">
        <f t="shared" si="153"/>
        <v>201.06192982974676</v>
      </c>
      <c r="X478" s="136"/>
      <c r="Y478" s="109"/>
      <c r="Z478" s="47">
        <f t="shared" si="165"/>
        <v>104.75326544129807</v>
      </c>
      <c r="AA478" s="125"/>
      <c r="AB478" s="81">
        <v>521</v>
      </c>
      <c r="AC478" s="47">
        <f t="shared" si="171"/>
        <v>521</v>
      </c>
      <c r="AD478" s="56">
        <f t="shared" si="169"/>
        <v>100</v>
      </c>
      <c r="AE478" s="56">
        <f t="shared" si="169"/>
        <v>100</v>
      </c>
      <c r="AF478" s="73"/>
      <c r="AG478" s="122">
        <v>6.4</v>
      </c>
      <c r="AH478" s="47">
        <f t="shared" si="158"/>
        <v>126.66901579274047</v>
      </c>
      <c r="AI478" s="43">
        <f t="shared" si="166"/>
        <v>0.128</v>
      </c>
      <c r="AJ478" s="122">
        <v>630</v>
      </c>
      <c r="AK478" s="47">
        <f t="shared" si="172"/>
        <v>630</v>
      </c>
      <c r="AL478" s="56">
        <f t="shared" si="170"/>
        <v>100</v>
      </c>
      <c r="AM478" s="56">
        <f t="shared" si="170"/>
        <v>100</v>
      </c>
      <c r="AN478" s="126"/>
      <c r="AO478" s="137" t="s">
        <v>1277</v>
      </c>
      <c r="AT478" s="4"/>
    </row>
    <row r="479" spans="1:46" s="1" customFormat="1" ht="30" x14ac:dyDescent="0.25">
      <c r="A479" s="30">
        <v>478</v>
      </c>
      <c r="B479" s="30" t="s">
        <v>1190</v>
      </c>
      <c r="C479" s="31" t="s">
        <v>1191</v>
      </c>
      <c r="D479" s="48" t="s">
        <v>318</v>
      </c>
      <c r="E479" s="48" t="s">
        <v>148</v>
      </c>
      <c r="F479" s="48" t="s">
        <v>139</v>
      </c>
      <c r="G479" s="48" t="s">
        <v>6</v>
      </c>
      <c r="H479" s="123" t="s">
        <v>1069</v>
      </c>
      <c r="I479" s="112" t="s">
        <v>1208</v>
      </c>
      <c r="J479" s="112">
        <v>16</v>
      </c>
      <c r="K479" s="121"/>
      <c r="L479" s="42">
        <v>0.05</v>
      </c>
      <c r="M479" s="105" t="s">
        <v>431</v>
      </c>
      <c r="N479" s="105" t="s">
        <v>1252</v>
      </c>
      <c r="O479" s="105" t="s">
        <v>432</v>
      </c>
      <c r="P479" s="115">
        <f t="shared" ref="P479:P484" si="173">(J479*(1-SQRT(1-S479*0.01)))/(2*0.0115*Q479/365)</f>
        <v>183.54567149021887</v>
      </c>
      <c r="Q479" s="113">
        <v>45</v>
      </c>
      <c r="R479" s="48">
        <v>5</v>
      </c>
      <c r="S479" s="81">
        <v>6.4</v>
      </c>
      <c r="T479" s="86">
        <v>29.93</v>
      </c>
      <c r="U479" s="100">
        <f t="shared" ref="U479:U484" si="174">S479/100*J479/4</f>
        <v>0.25600000000000001</v>
      </c>
      <c r="V479" s="69">
        <v>50</v>
      </c>
      <c r="W479" s="71">
        <f t="shared" si="153"/>
        <v>188.19396632064294</v>
      </c>
      <c r="X479" s="136"/>
      <c r="Y479" s="109"/>
      <c r="Z479" s="47">
        <f t="shared" si="165"/>
        <v>92.890611581343009</v>
      </c>
      <c r="AA479" s="125"/>
      <c r="AB479" s="81">
        <v>462</v>
      </c>
      <c r="AC479" s="47">
        <f t="shared" si="171"/>
        <v>493.58974358974365</v>
      </c>
      <c r="AD479" s="56">
        <f>AB479/(AVERAGE(AB476:AB478))*100</f>
        <v>92.957746478873233</v>
      </c>
      <c r="AE479" s="56">
        <f>AC479/(AVERAGE(AC476:AC478))*100</f>
        <v>99.313831708197924</v>
      </c>
      <c r="AF479" s="73"/>
      <c r="AG479" s="122">
        <v>2.35</v>
      </c>
      <c r="AH479" s="47">
        <f t="shared" si="158"/>
        <v>118.02335281006135</v>
      </c>
      <c r="AI479" s="43">
        <f t="shared" si="166"/>
        <v>4.7E-2</v>
      </c>
      <c r="AJ479" s="122">
        <v>587</v>
      </c>
      <c r="AK479" s="47">
        <f t="shared" si="172"/>
        <v>627.13675213675219</v>
      </c>
      <c r="AL479" s="56">
        <f>AJ479/(AVERAGE(AJ476:AJ478))*100</f>
        <v>93.670212765957444</v>
      </c>
      <c r="AM479" s="56">
        <f>AK479/(AVERAGE(AK476:AK478))*100</f>
        <v>100.07501363884343</v>
      </c>
      <c r="AN479" s="126"/>
      <c r="AO479" s="143" t="s">
        <v>1278</v>
      </c>
      <c r="AT479" s="4"/>
    </row>
    <row r="480" spans="1:46" s="1" customFormat="1" ht="30" x14ac:dyDescent="0.25">
      <c r="A480" s="30">
        <v>479</v>
      </c>
      <c r="B480" s="30" t="s">
        <v>1192</v>
      </c>
      <c r="C480" s="31" t="s">
        <v>1191</v>
      </c>
      <c r="D480" s="48" t="s">
        <v>318</v>
      </c>
      <c r="E480" s="48" t="s">
        <v>148</v>
      </c>
      <c r="F480" s="48" t="s">
        <v>139</v>
      </c>
      <c r="G480" s="48" t="s">
        <v>6</v>
      </c>
      <c r="H480" s="123" t="s">
        <v>1069</v>
      </c>
      <c r="I480" s="112" t="s">
        <v>1208</v>
      </c>
      <c r="J480" s="112">
        <v>16</v>
      </c>
      <c r="K480" s="121"/>
      <c r="L480" s="42">
        <v>0.05</v>
      </c>
      <c r="M480" s="105" t="s">
        <v>431</v>
      </c>
      <c r="N480" s="105" t="s">
        <v>1252</v>
      </c>
      <c r="O480" s="105" t="s">
        <v>432</v>
      </c>
      <c r="P480" s="115">
        <f t="shared" si="173"/>
        <v>177.71655460707379</v>
      </c>
      <c r="Q480" s="113">
        <v>45</v>
      </c>
      <c r="R480" s="48">
        <v>5</v>
      </c>
      <c r="S480" s="81">
        <v>6.2</v>
      </c>
      <c r="T480" s="86">
        <v>21</v>
      </c>
      <c r="U480" s="100">
        <f t="shared" si="174"/>
        <v>0.248</v>
      </c>
      <c r="V480" s="69">
        <v>50</v>
      </c>
      <c r="W480" s="71">
        <f t="shared" si="153"/>
        <v>188.59609018030244</v>
      </c>
      <c r="X480" s="136"/>
      <c r="Y480" s="109"/>
      <c r="Z480" s="47">
        <f t="shared" si="165"/>
        <v>95.102292809470228</v>
      </c>
      <c r="AA480" s="125"/>
      <c r="AB480" s="81">
        <v>473</v>
      </c>
      <c r="AC480" s="47">
        <f t="shared" si="171"/>
        <v>504.26439232409393</v>
      </c>
      <c r="AD480" s="56">
        <f>AB480/(AVERAGE(AB476:AB478))*100</f>
        <v>95.17102615694165</v>
      </c>
      <c r="AE480" s="56">
        <f>AC480/(AVERAGE(AC476:AC478))*100</f>
        <v>101.46164835494848</v>
      </c>
      <c r="AF480" s="73"/>
      <c r="AG480" s="122">
        <v>2.8</v>
      </c>
      <c r="AH480" s="47">
        <f t="shared" si="158"/>
        <v>118.42547666972084</v>
      </c>
      <c r="AI480" s="43">
        <f t="shared" si="166"/>
        <v>5.5999999999999994E-2</v>
      </c>
      <c r="AJ480" s="122">
        <v>589</v>
      </c>
      <c r="AK480" s="47">
        <f t="shared" si="172"/>
        <v>627.93176972281458</v>
      </c>
      <c r="AL480" s="56">
        <f>AJ480/(AVERAGE(AJ476:AJ478))*100</f>
        <v>93.989361702127667</v>
      </c>
      <c r="AM480" s="56">
        <f>AK480/(AVERAGE(AK476:AK478))*100</f>
        <v>100.20187814725764</v>
      </c>
      <c r="AN480" s="126"/>
      <c r="AO480" s="143" t="s">
        <v>1278</v>
      </c>
      <c r="AT480" s="4"/>
    </row>
    <row r="481" spans="1:46" s="1" customFormat="1" ht="30" x14ac:dyDescent="0.25">
      <c r="A481" s="30">
        <v>480</v>
      </c>
      <c r="B481" s="30" t="s">
        <v>1193</v>
      </c>
      <c r="C481" s="31" t="s">
        <v>1191</v>
      </c>
      <c r="D481" s="48" t="s">
        <v>318</v>
      </c>
      <c r="E481" s="48" t="s">
        <v>148</v>
      </c>
      <c r="F481" s="48" t="s">
        <v>139</v>
      </c>
      <c r="G481" s="48" t="s">
        <v>6</v>
      </c>
      <c r="H481" s="123" t="s">
        <v>1069</v>
      </c>
      <c r="I481" s="112" t="s">
        <v>1208</v>
      </c>
      <c r="J481" s="112">
        <v>16</v>
      </c>
      <c r="K481" s="121"/>
      <c r="L481" s="42">
        <v>0.05</v>
      </c>
      <c r="M481" s="105" t="s">
        <v>431</v>
      </c>
      <c r="N481" s="105" t="s">
        <v>1252</v>
      </c>
      <c r="O481" s="105" t="s">
        <v>432</v>
      </c>
      <c r="P481" s="115">
        <f t="shared" si="173"/>
        <v>177.71655460707379</v>
      </c>
      <c r="Q481" s="113">
        <v>45</v>
      </c>
      <c r="R481" s="48">
        <v>5</v>
      </c>
      <c r="S481" s="81">
        <v>6.2</v>
      </c>
      <c r="T481" s="86" t="s">
        <v>1194</v>
      </c>
      <c r="U481" s="100">
        <f t="shared" si="174"/>
        <v>0.248</v>
      </c>
      <c r="V481" s="69">
        <v>50</v>
      </c>
      <c r="W481" s="71">
        <f t="shared" si="153"/>
        <v>188.59609018030244</v>
      </c>
      <c r="X481" s="136"/>
      <c r="Y481" s="109"/>
      <c r="Z481" s="47">
        <f t="shared" si="165"/>
        <v>95.102292809470228</v>
      </c>
      <c r="AA481" s="125"/>
      <c r="AB481" s="81">
        <v>473</v>
      </c>
      <c r="AC481" s="47">
        <f t="shared" si="171"/>
        <v>504.26439232409393</v>
      </c>
      <c r="AD481" s="56">
        <f>AB481/(AVERAGE(AB476:AB478))*100</f>
        <v>95.17102615694165</v>
      </c>
      <c r="AE481" s="56">
        <f>AC481/(AVERAGE(AC476:AC478))*100</f>
        <v>101.46164835494848</v>
      </c>
      <c r="AF481" s="73"/>
      <c r="AG481" s="122">
        <v>2.75</v>
      </c>
      <c r="AH481" s="47">
        <f t="shared" si="158"/>
        <v>118.42547666972084</v>
      </c>
      <c r="AI481" s="43">
        <f t="shared" si="166"/>
        <v>5.5E-2</v>
      </c>
      <c r="AJ481" s="122">
        <v>589</v>
      </c>
      <c r="AK481" s="47">
        <f t="shared" si="172"/>
        <v>627.93176972281458</v>
      </c>
      <c r="AL481" s="56">
        <f>AJ481/(AVERAGE(AJ476:AJ478))*100</f>
        <v>93.989361702127667</v>
      </c>
      <c r="AM481" s="56">
        <f>AK481/(AVERAGE(AK476:AK478))*100</f>
        <v>100.20187814725764</v>
      </c>
      <c r="AN481" s="126"/>
      <c r="AO481" s="143" t="s">
        <v>1278</v>
      </c>
      <c r="AT481" s="4"/>
    </row>
    <row r="482" spans="1:46" s="1" customFormat="1" ht="30" x14ac:dyDescent="0.25">
      <c r="A482" s="30">
        <v>481</v>
      </c>
      <c r="B482" s="30" t="s">
        <v>1195</v>
      </c>
      <c r="C482" s="31" t="s">
        <v>1191</v>
      </c>
      <c r="D482" s="48" t="s">
        <v>318</v>
      </c>
      <c r="E482" s="48" t="s">
        <v>148</v>
      </c>
      <c r="F482" s="48" t="s">
        <v>139</v>
      </c>
      <c r="G482" s="48" t="s">
        <v>6</v>
      </c>
      <c r="H482" s="123" t="s">
        <v>1069</v>
      </c>
      <c r="I482" s="112" t="s">
        <v>1208</v>
      </c>
      <c r="J482" s="112">
        <v>16</v>
      </c>
      <c r="K482" s="121"/>
      <c r="L482" s="42">
        <v>0.05</v>
      </c>
      <c r="M482" s="105" t="s">
        <v>431</v>
      </c>
      <c r="N482" s="105" t="s">
        <v>1252</v>
      </c>
      <c r="O482" s="105" t="s">
        <v>432</v>
      </c>
      <c r="P482" s="115">
        <f t="shared" si="173"/>
        <v>137.35319014076765</v>
      </c>
      <c r="Q482" s="113">
        <v>90</v>
      </c>
      <c r="R482" s="48">
        <v>5</v>
      </c>
      <c r="S482" s="81">
        <v>9.5</v>
      </c>
      <c r="T482" s="86">
        <v>25.7</v>
      </c>
      <c r="U482" s="100">
        <f t="shared" si="174"/>
        <v>0.38</v>
      </c>
      <c r="V482" s="69">
        <v>50</v>
      </c>
      <c r="W482" s="71">
        <f t="shared" si="153"/>
        <v>181.96104649592081</v>
      </c>
      <c r="X482" s="136"/>
      <c r="Y482" s="109"/>
      <c r="Z482" s="47">
        <f t="shared" si="165"/>
        <v>96.308664388448705</v>
      </c>
      <c r="AA482" s="125"/>
      <c r="AB482" s="81">
        <v>479</v>
      </c>
      <c r="AC482" s="47">
        <f t="shared" si="171"/>
        <v>529.28176795580112</v>
      </c>
      <c r="AD482" s="56">
        <f>AB482/(AVERAGE(AB476:AB478))*100</f>
        <v>96.378269617706238</v>
      </c>
      <c r="AE482" s="56">
        <f>AC482/(AVERAGE(AC476:AC478))*100</f>
        <v>106.49532554442678</v>
      </c>
      <c r="AF482" s="73"/>
      <c r="AG482" s="122">
        <v>1.8</v>
      </c>
      <c r="AH482" s="47">
        <f t="shared" si="158"/>
        <v>114.00211421346641</v>
      </c>
      <c r="AI482" s="43">
        <f t="shared" si="166"/>
        <v>3.6000000000000004E-2</v>
      </c>
      <c r="AJ482" s="122">
        <v>567</v>
      </c>
      <c r="AK482" s="47">
        <f t="shared" si="172"/>
        <v>626.51933701657458</v>
      </c>
      <c r="AL482" s="56">
        <f>AJ482/(AVERAGE(AJ476:AJ478))*100</f>
        <v>90.478723404255319</v>
      </c>
      <c r="AM482" s="56">
        <f>AK482/(AVERAGE(AK476:AK478))*100</f>
        <v>99.976489949453395</v>
      </c>
      <c r="AN482" s="126"/>
      <c r="AO482" s="143" t="s">
        <v>1278</v>
      </c>
      <c r="AT482" s="4"/>
    </row>
    <row r="483" spans="1:46" s="1" customFormat="1" ht="30" x14ac:dyDescent="0.25">
      <c r="A483" s="30">
        <v>482</v>
      </c>
      <c r="B483" s="30" t="s">
        <v>1196</v>
      </c>
      <c r="C483" s="31" t="s">
        <v>1191</v>
      </c>
      <c r="D483" s="48" t="s">
        <v>318</v>
      </c>
      <c r="E483" s="48" t="s">
        <v>148</v>
      </c>
      <c r="F483" s="48" t="s">
        <v>139</v>
      </c>
      <c r="G483" s="48" t="s">
        <v>6</v>
      </c>
      <c r="H483" s="123" t="s">
        <v>1069</v>
      </c>
      <c r="I483" s="112" t="s">
        <v>1208</v>
      </c>
      <c r="J483" s="112">
        <v>16</v>
      </c>
      <c r="K483" s="121"/>
      <c r="L483" s="42">
        <v>0.05</v>
      </c>
      <c r="M483" s="105" t="s">
        <v>431</v>
      </c>
      <c r="N483" s="105" t="s">
        <v>1252</v>
      </c>
      <c r="O483" s="105" t="s">
        <v>432</v>
      </c>
      <c r="P483" s="115">
        <f t="shared" si="173"/>
        <v>129.94930614736106</v>
      </c>
      <c r="Q483" s="113">
        <v>90</v>
      </c>
      <c r="R483" s="48">
        <v>5</v>
      </c>
      <c r="S483" s="81">
        <v>9</v>
      </c>
      <c r="T483" s="86">
        <v>25.3</v>
      </c>
      <c r="U483" s="100">
        <f t="shared" si="174"/>
        <v>0.36</v>
      </c>
      <c r="V483" s="69">
        <v>50</v>
      </c>
      <c r="W483" s="71">
        <f t="shared" si="153"/>
        <v>182.96635614506957</v>
      </c>
      <c r="X483" s="136"/>
      <c r="Y483" s="109"/>
      <c r="Z483" s="47">
        <f t="shared" si="165"/>
        <v>97.917159827086664</v>
      </c>
      <c r="AA483" s="125"/>
      <c r="AB483" s="81">
        <v>487</v>
      </c>
      <c r="AC483" s="47">
        <f t="shared" si="171"/>
        <v>535.16483516483504</v>
      </c>
      <c r="AD483" s="56">
        <f>AB483/(AVERAGE(AB476:AB478))*100</f>
        <v>97.987927565392354</v>
      </c>
      <c r="AE483" s="56">
        <f>AC483/(AVERAGE(AC476:AC478))*100</f>
        <v>107.67904128065091</v>
      </c>
      <c r="AF483" s="73"/>
      <c r="AG483" s="122">
        <v>2.2000000000000002</v>
      </c>
      <c r="AH483" s="47">
        <f t="shared" si="158"/>
        <v>117.01804316091261</v>
      </c>
      <c r="AI483" s="43">
        <f t="shared" si="166"/>
        <v>4.4000000000000004E-2</v>
      </c>
      <c r="AJ483" s="122">
        <v>582</v>
      </c>
      <c r="AK483" s="47">
        <f t="shared" si="172"/>
        <v>639.56043956043948</v>
      </c>
      <c r="AL483" s="56">
        <f>AJ483/(AVERAGE(AJ476:AJ478))*100</f>
        <v>92.872340425531917</v>
      </c>
      <c r="AM483" s="56">
        <f>AK483/(AVERAGE(AK476:AK478))*100</f>
        <v>102.05751695113396</v>
      </c>
      <c r="AN483" s="126"/>
      <c r="AO483" s="143" t="s">
        <v>1278</v>
      </c>
      <c r="AT483" s="4"/>
    </row>
    <row r="484" spans="1:46" s="1" customFormat="1" ht="30" x14ac:dyDescent="0.25">
      <c r="A484" s="30">
        <v>483</v>
      </c>
      <c r="B484" s="30" t="s">
        <v>1197</v>
      </c>
      <c r="C484" s="31" t="s">
        <v>1191</v>
      </c>
      <c r="D484" s="48" t="s">
        <v>318</v>
      </c>
      <c r="E484" s="48" t="s">
        <v>148</v>
      </c>
      <c r="F484" s="48" t="s">
        <v>139</v>
      </c>
      <c r="G484" s="48" t="s">
        <v>6</v>
      </c>
      <c r="H484" s="123" t="s">
        <v>1069</v>
      </c>
      <c r="I484" s="112" t="s">
        <v>1208</v>
      </c>
      <c r="J484" s="112">
        <v>16</v>
      </c>
      <c r="K484" s="121"/>
      <c r="L484" s="42">
        <v>0.05</v>
      </c>
      <c r="M484" s="105" t="s">
        <v>431</v>
      </c>
      <c r="N484" s="105" t="s">
        <v>1252</v>
      </c>
      <c r="O484" s="105" t="s">
        <v>432</v>
      </c>
      <c r="P484" s="115">
        <f t="shared" si="173"/>
        <v>132.90841285031414</v>
      </c>
      <c r="Q484" s="113">
        <v>90</v>
      </c>
      <c r="R484" s="48">
        <v>5</v>
      </c>
      <c r="S484" s="81">
        <v>9.1999999999999993</v>
      </c>
      <c r="T484" s="86">
        <v>25.3</v>
      </c>
      <c r="U484" s="100">
        <f t="shared" si="174"/>
        <v>0.36799999999999999</v>
      </c>
      <c r="V484" s="69">
        <v>50</v>
      </c>
      <c r="W484" s="71">
        <f t="shared" si="153"/>
        <v>182.5642322854101</v>
      </c>
      <c r="X484" s="136"/>
      <c r="Y484" s="109"/>
      <c r="Z484" s="47">
        <f t="shared" si="165"/>
        <v>92.086363862024015</v>
      </c>
      <c r="AA484" s="125"/>
      <c r="AB484" s="81">
        <v>458</v>
      </c>
      <c r="AC484" s="47">
        <f t="shared" si="171"/>
        <v>504.4052863436122</v>
      </c>
      <c r="AD484" s="56">
        <f>AB484/(AVERAGE(AB476:AB478))*100</f>
        <v>92.152917505030189</v>
      </c>
      <c r="AE484" s="56">
        <f>AC484/(AVERAGE(AC476:AC478))*100</f>
        <v>101.48999725223587</v>
      </c>
      <c r="AF484" s="73"/>
      <c r="AG484" s="122">
        <v>2.4</v>
      </c>
      <c r="AH484" s="47">
        <f t="shared" si="158"/>
        <v>117.42016702057211</v>
      </c>
      <c r="AI484" s="43">
        <f t="shared" si="166"/>
        <v>4.8000000000000001E-2</v>
      </c>
      <c r="AJ484" s="122">
        <v>584</v>
      </c>
      <c r="AK484" s="47">
        <f t="shared" si="172"/>
        <v>643.17180616740075</v>
      </c>
      <c r="AL484" s="56">
        <f>AJ484/(AVERAGE(AJ476:AJ478))*100</f>
        <v>93.191489361702125</v>
      </c>
      <c r="AM484" s="56">
        <f>AK484/(AVERAGE(AK476:AK478))*100</f>
        <v>102.63379885650012</v>
      </c>
      <c r="AN484" s="126"/>
      <c r="AO484" s="143" t="s">
        <v>1278</v>
      </c>
      <c r="AT484" s="4"/>
    </row>
    <row r="485" spans="1:46" s="1" customFormat="1" x14ac:dyDescent="0.25">
      <c r="A485" s="30">
        <v>484</v>
      </c>
      <c r="B485" s="30" t="s">
        <v>1198</v>
      </c>
      <c r="C485" s="31" t="s">
        <v>7</v>
      </c>
      <c r="D485" s="48" t="s">
        <v>318</v>
      </c>
      <c r="E485" s="48" t="s">
        <v>148</v>
      </c>
      <c r="F485" s="48" t="s">
        <v>139</v>
      </c>
      <c r="G485" s="48" t="s">
        <v>6</v>
      </c>
      <c r="H485" s="123" t="s">
        <v>1069</v>
      </c>
      <c r="I485" s="112" t="s">
        <v>424</v>
      </c>
      <c r="J485" s="112">
        <v>12</v>
      </c>
      <c r="K485" s="121"/>
      <c r="L485" s="42">
        <v>0.05</v>
      </c>
      <c r="M485" s="104" t="s">
        <v>2</v>
      </c>
      <c r="N485" s="104" t="s">
        <v>2</v>
      </c>
      <c r="O485" s="104" t="s">
        <v>4</v>
      </c>
      <c r="P485" s="47">
        <v>0</v>
      </c>
      <c r="Q485" s="95">
        <v>0</v>
      </c>
      <c r="R485" s="95">
        <v>0</v>
      </c>
      <c r="S485" s="47">
        <v>0</v>
      </c>
      <c r="T485" s="96">
        <v>0</v>
      </c>
      <c r="U485" s="60">
        <v>0</v>
      </c>
      <c r="V485" s="69">
        <v>50</v>
      </c>
      <c r="W485" s="71">
        <f t="shared" si="153"/>
        <v>113.09733552923255</v>
      </c>
      <c r="X485" s="136"/>
      <c r="Y485" s="109"/>
      <c r="Z485" s="47">
        <f t="shared" si="165"/>
        <v>60.846366514727109</v>
      </c>
      <c r="AA485" s="125"/>
      <c r="AB485" s="81">
        <v>538</v>
      </c>
      <c r="AC485" s="47">
        <f t="shared" si="171"/>
        <v>538</v>
      </c>
      <c r="AD485" s="56">
        <f t="shared" ref="AD485:AE487" si="175">AB485/AB485*100</f>
        <v>100</v>
      </c>
      <c r="AE485" s="56">
        <f t="shared" si="175"/>
        <v>100</v>
      </c>
      <c r="AF485" s="73"/>
      <c r="AG485" s="122">
        <v>3.65</v>
      </c>
      <c r="AH485" s="47">
        <f t="shared" si="158"/>
        <v>68.423887995185694</v>
      </c>
      <c r="AI485" s="43">
        <f t="shared" si="166"/>
        <v>7.2999999999999995E-2</v>
      </c>
      <c r="AJ485" s="122">
        <v>605</v>
      </c>
      <c r="AK485" s="47">
        <f t="shared" si="172"/>
        <v>605</v>
      </c>
      <c r="AL485" s="56">
        <f t="shared" ref="AL485:AM487" si="176">AJ485/AJ485*100</f>
        <v>100</v>
      </c>
      <c r="AM485" s="56">
        <f t="shared" si="176"/>
        <v>100</v>
      </c>
      <c r="AN485" s="126"/>
      <c r="AO485" s="137" t="s">
        <v>1277</v>
      </c>
      <c r="AT485" s="4"/>
    </row>
    <row r="486" spans="1:46" s="1" customFormat="1" x14ac:dyDescent="0.25">
      <c r="A486" s="30">
        <v>485</v>
      </c>
      <c r="B486" s="30" t="s">
        <v>1199</v>
      </c>
      <c r="C486" s="31" t="s">
        <v>7</v>
      </c>
      <c r="D486" s="48" t="s">
        <v>318</v>
      </c>
      <c r="E486" s="48" t="s">
        <v>148</v>
      </c>
      <c r="F486" s="48" t="s">
        <v>139</v>
      </c>
      <c r="G486" s="48" t="s">
        <v>6</v>
      </c>
      <c r="H486" s="123" t="s">
        <v>1069</v>
      </c>
      <c r="I486" s="112" t="s">
        <v>424</v>
      </c>
      <c r="J486" s="112">
        <v>12</v>
      </c>
      <c r="K486" s="121"/>
      <c r="L486" s="42">
        <v>0.05</v>
      </c>
      <c r="M486" s="104" t="s">
        <v>2</v>
      </c>
      <c r="N486" s="104" t="s">
        <v>2</v>
      </c>
      <c r="O486" s="104" t="s">
        <v>4</v>
      </c>
      <c r="P486" s="47">
        <v>0</v>
      </c>
      <c r="Q486" s="95">
        <v>0</v>
      </c>
      <c r="R486" s="95">
        <v>0</v>
      </c>
      <c r="S486" s="47">
        <v>0</v>
      </c>
      <c r="T486" s="96">
        <v>0</v>
      </c>
      <c r="U486" s="60">
        <v>0</v>
      </c>
      <c r="V486" s="69">
        <v>50</v>
      </c>
      <c r="W486" s="71">
        <f t="shared" si="153"/>
        <v>113.09733552923255</v>
      </c>
      <c r="X486" s="136"/>
      <c r="Y486" s="109"/>
      <c r="Z486" s="47">
        <f t="shared" si="165"/>
        <v>60.145163034445872</v>
      </c>
      <c r="AA486" s="125"/>
      <c r="AB486" s="81">
        <v>531.79999999999995</v>
      </c>
      <c r="AC486" s="47">
        <f t="shared" si="171"/>
        <v>531.79999999999995</v>
      </c>
      <c r="AD486" s="56">
        <f t="shared" si="175"/>
        <v>100</v>
      </c>
      <c r="AE486" s="56">
        <f t="shared" si="175"/>
        <v>100</v>
      </c>
      <c r="AF486" s="73"/>
      <c r="AG486" s="122">
        <v>3.7</v>
      </c>
      <c r="AH486" s="47">
        <f t="shared" ref="AH486:AH492" si="177">AJ486*(J486^2*PI()/4)*10^-3</f>
        <v>68.989374672831858</v>
      </c>
      <c r="AI486" s="43">
        <f t="shared" si="166"/>
        <v>7.400000000000001E-2</v>
      </c>
      <c r="AJ486" s="122">
        <v>610</v>
      </c>
      <c r="AK486" s="47">
        <f t="shared" si="172"/>
        <v>610</v>
      </c>
      <c r="AL486" s="56">
        <f t="shared" si="176"/>
        <v>100</v>
      </c>
      <c r="AM486" s="56">
        <f t="shared" si="176"/>
        <v>100</v>
      </c>
      <c r="AN486" s="126"/>
      <c r="AO486" s="137" t="s">
        <v>1279</v>
      </c>
      <c r="AT486" s="4"/>
    </row>
    <row r="487" spans="1:46" s="1" customFormat="1" x14ac:dyDescent="0.25">
      <c r="A487" s="30">
        <v>486</v>
      </c>
      <c r="B487" s="30" t="s">
        <v>1200</v>
      </c>
      <c r="C487" s="31" t="s">
        <v>7</v>
      </c>
      <c r="D487" s="48" t="s">
        <v>318</v>
      </c>
      <c r="E487" s="48" t="s">
        <v>148</v>
      </c>
      <c r="F487" s="48" t="s">
        <v>139</v>
      </c>
      <c r="G487" s="48" t="s">
        <v>6</v>
      </c>
      <c r="H487" s="123" t="s">
        <v>1069</v>
      </c>
      <c r="I487" s="112" t="s">
        <v>424</v>
      </c>
      <c r="J487" s="112">
        <v>12</v>
      </c>
      <c r="K487" s="121"/>
      <c r="L487" s="42">
        <v>0.05</v>
      </c>
      <c r="M487" s="104" t="s">
        <v>2</v>
      </c>
      <c r="N487" s="104" t="s">
        <v>2</v>
      </c>
      <c r="O487" s="104" t="s">
        <v>4</v>
      </c>
      <c r="P487" s="47">
        <v>0</v>
      </c>
      <c r="Q487" s="95">
        <v>0</v>
      </c>
      <c r="R487" s="95">
        <v>0</v>
      </c>
      <c r="S487" s="47">
        <v>0</v>
      </c>
      <c r="T487" s="96">
        <v>0</v>
      </c>
      <c r="U487" s="60">
        <v>0</v>
      </c>
      <c r="V487" s="69">
        <v>50</v>
      </c>
      <c r="W487" s="71">
        <f t="shared" si="153"/>
        <v>113.09733552923255</v>
      </c>
      <c r="X487" s="136"/>
      <c r="Y487" s="109"/>
      <c r="Z487" s="47">
        <f t="shared" si="165"/>
        <v>58.584419804142463</v>
      </c>
      <c r="AA487" s="125"/>
      <c r="AB487" s="81">
        <v>518</v>
      </c>
      <c r="AC487" s="47">
        <f t="shared" si="171"/>
        <v>518</v>
      </c>
      <c r="AD487" s="56">
        <f t="shared" si="175"/>
        <v>100</v>
      </c>
      <c r="AE487" s="56">
        <f t="shared" si="175"/>
        <v>100</v>
      </c>
      <c r="AF487" s="73"/>
      <c r="AG487" s="122">
        <v>3.6</v>
      </c>
      <c r="AH487" s="47">
        <f t="shared" si="177"/>
        <v>67.745303982010299</v>
      </c>
      <c r="AI487" s="43">
        <f t="shared" si="166"/>
        <v>7.2000000000000008E-2</v>
      </c>
      <c r="AJ487" s="122">
        <v>599</v>
      </c>
      <c r="AK487" s="47">
        <f t="shared" si="172"/>
        <v>599</v>
      </c>
      <c r="AL487" s="56">
        <f t="shared" si="176"/>
        <v>100</v>
      </c>
      <c r="AM487" s="56">
        <f t="shared" si="176"/>
        <v>100</v>
      </c>
      <c r="AN487" s="126"/>
      <c r="AO487" s="137" t="s">
        <v>1280</v>
      </c>
      <c r="AT487" s="4"/>
    </row>
    <row r="488" spans="1:46" s="1" customFormat="1" ht="45" x14ac:dyDescent="0.25">
      <c r="A488" s="30">
        <v>487</v>
      </c>
      <c r="B488" s="30" t="s">
        <v>1201</v>
      </c>
      <c r="C488" s="31" t="s">
        <v>1202</v>
      </c>
      <c r="D488" s="48" t="s">
        <v>318</v>
      </c>
      <c r="E488" s="48" t="s">
        <v>148</v>
      </c>
      <c r="F488" s="48" t="s">
        <v>139</v>
      </c>
      <c r="G488" s="48" t="s">
        <v>6</v>
      </c>
      <c r="H488" s="123" t="s">
        <v>1069</v>
      </c>
      <c r="I488" s="112" t="s">
        <v>424</v>
      </c>
      <c r="J488" s="112">
        <v>12</v>
      </c>
      <c r="K488" s="121"/>
      <c r="L488" s="42">
        <v>0.05</v>
      </c>
      <c r="M488" s="105" t="s">
        <v>431</v>
      </c>
      <c r="N488" s="105" t="s">
        <v>1252</v>
      </c>
      <c r="O488" s="105" t="s">
        <v>432</v>
      </c>
      <c r="P488" s="115">
        <f t="shared" ref="P488:P492" si="178">(J488*(1-SQRT(1-S488*0.01)))/(2*0.0115*Q488/365)</f>
        <v>106.35400544321182</v>
      </c>
      <c r="Q488" s="113">
        <v>90</v>
      </c>
      <c r="R488" s="48">
        <v>5</v>
      </c>
      <c r="S488" s="81">
        <v>9.8000000000000007</v>
      </c>
      <c r="T488" s="86">
        <v>22.9</v>
      </c>
      <c r="U488" s="100">
        <f t="shared" ref="U488:U519" si="179">S488/100*J488/4</f>
        <v>0.29400000000000004</v>
      </c>
      <c r="V488" s="69">
        <v>50</v>
      </c>
      <c r="W488" s="71">
        <f t="shared" si="153"/>
        <v>102.01379664736778</v>
      </c>
      <c r="X488" s="136"/>
      <c r="Y488" s="109"/>
      <c r="Z488" s="47">
        <f t="shared" si="165"/>
        <v>60.280879837080953</v>
      </c>
      <c r="AA488" s="125"/>
      <c r="AB488" s="81">
        <v>533</v>
      </c>
      <c r="AC488" s="47">
        <f t="shared" si="171"/>
        <v>590.90909090909076</v>
      </c>
      <c r="AD488" s="56">
        <f>AB488/(AVERAGE(AB485:AB487))*100</f>
        <v>100.70537851114749</v>
      </c>
      <c r="AE488" s="56">
        <f>AC488/(AVERAGE(AC485:AC487))*100</f>
        <v>111.64676109883311</v>
      </c>
      <c r="AF488" s="73"/>
      <c r="AG488" s="122">
        <v>0.65</v>
      </c>
      <c r="AH488" s="47">
        <f t="shared" si="177"/>
        <v>64.465481251662553</v>
      </c>
      <c r="AI488" s="43">
        <f t="shared" si="166"/>
        <v>1.3000000000000001E-2</v>
      </c>
      <c r="AJ488" s="122">
        <v>570</v>
      </c>
      <c r="AK488" s="47">
        <f t="shared" si="172"/>
        <v>631.92904656319274</v>
      </c>
      <c r="AL488" s="56">
        <f>AJ488/(AVERAGE(AJ485:AJ487))*100</f>
        <v>94.266813671444325</v>
      </c>
      <c r="AM488" s="56">
        <f>AK488/(AVERAGE(AK485:AK487))*100</f>
        <v>104.50866260692273</v>
      </c>
      <c r="AN488" s="126"/>
      <c r="AO488" s="143" t="s">
        <v>1278</v>
      </c>
      <c r="AT488" s="4"/>
    </row>
    <row r="489" spans="1:46" s="1" customFormat="1" ht="45" x14ac:dyDescent="0.25">
      <c r="A489" s="30">
        <v>488</v>
      </c>
      <c r="B489" s="30" t="s">
        <v>1203</v>
      </c>
      <c r="C489" s="31" t="s">
        <v>1202</v>
      </c>
      <c r="D489" s="48" t="s">
        <v>318</v>
      </c>
      <c r="E489" s="48" t="s">
        <v>148</v>
      </c>
      <c r="F489" s="48" t="s">
        <v>139</v>
      </c>
      <c r="G489" s="48" t="s">
        <v>6</v>
      </c>
      <c r="H489" s="123" t="s">
        <v>1069</v>
      </c>
      <c r="I489" s="112" t="s">
        <v>424</v>
      </c>
      <c r="J489" s="112">
        <v>12</v>
      </c>
      <c r="K489" s="121"/>
      <c r="L489" s="42">
        <v>0.05</v>
      </c>
      <c r="M489" s="105" t="s">
        <v>431</v>
      </c>
      <c r="N489" s="105" t="s">
        <v>1252</v>
      </c>
      <c r="O489" s="105" t="s">
        <v>432</v>
      </c>
      <c r="P489" s="115">
        <f t="shared" si="178"/>
        <v>119.76631118802301</v>
      </c>
      <c r="Q489" s="113">
        <v>90</v>
      </c>
      <c r="R489" s="48">
        <v>5</v>
      </c>
      <c r="S489" s="81">
        <v>11</v>
      </c>
      <c r="T489" s="86">
        <v>19.600000000000001</v>
      </c>
      <c r="U489" s="100">
        <f t="shared" si="179"/>
        <v>0.33</v>
      </c>
      <c r="V489" s="69">
        <v>50</v>
      </c>
      <c r="W489" s="71">
        <f t="shared" si="153"/>
        <v>100.65662862101699</v>
      </c>
      <c r="X489" s="136"/>
      <c r="Y489" s="109"/>
      <c r="Z489" s="47">
        <f t="shared" si="165"/>
        <v>59.149906481788626</v>
      </c>
      <c r="AA489" s="125"/>
      <c r="AB489" s="81">
        <v>523</v>
      </c>
      <c r="AC489" s="47">
        <f t="shared" si="171"/>
        <v>587.64044943820215</v>
      </c>
      <c r="AD489" s="56">
        <f>AB489/(AVERAGE(AB485:AB487))*100</f>
        <v>98.815971784859556</v>
      </c>
      <c r="AE489" s="56">
        <f>AC489/(AVERAGE(AC485:AC487))*100</f>
        <v>111.02918178074106</v>
      </c>
      <c r="AF489" s="73"/>
      <c r="AG489" s="122">
        <v>1.2</v>
      </c>
      <c r="AH489" s="47">
        <f t="shared" si="177"/>
        <v>64.80477325825025</v>
      </c>
      <c r="AI489" s="43">
        <f t="shared" si="166"/>
        <v>2.4E-2</v>
      </c>
      <c r="AJ489" s="122">
        <v>573</v>
      </c>
      <c r="AK489" s="47">
        <f t="shared" si="172"/>
        <v>643.82022471910091</v>
      </c>
      <c r="AL489" s="56">
        <f>AJ489/(AVERAGE(AJ485:AJ487))*100</f>
        <v>94.762954796030868</v>
      </c>
      <c r="AM489" s="56">
        <f>AK489/(AVERAGE(AK485:AK487))*100</f>
        <v>106.47523010789983</v>
      </c>
      <c r="AN489" s="126"/>
      <c r="AO489" s="143" t="s">
        <v>1278</v>
      </c>
      <c r="AT489" s="4"/>
    </row>
    <row r="490" spans="1:46" s="1" customFormat="1" ht="45" x14ac:dyDescent="0.25">
      <c r="A490" s="30">
        <v>489</v>
      </c>
      <c r="B490" s="30" t="s">
        <v>1204</v>
      </c>
      <c r="C490" s="31" t="s">
        <v>1202</v>
      </c>
      <c r="D490" s="48" t="s">
        <v>318</v>
      </c>
      <c r="E490" s="48" t="s">
        <v>148</v>
      </c>
      <c r="F490" s="48" t="s">
        <v>139</v>
      </c>
      <c r="G490" s="48" t="s">
        <v>6</v>
      </c>
      <c r="H490" s="123" t="s">
        <v>1069</v>
      </c>
      <c r="I490" s="112" t="s">
        <v>424</v>
      </c>
      <c r="J490" s="112">
        <v>12</v>
      </c>
      <c r="K490" s="121"/>
      <c r="L490" s="42">
        <v>0.05</v>
      </c>
      <c r="M490" s="105" t="s">
        <v>431</v>
      </c>
      <c r="N490" s="105" t="s">
        <v>1252</v>
      </c>
      <c r="O490" s="105" t="s">
        <v>432</v>
      </c>
      <c r="P490" s="115">
        <f t="shared" si="178"/>
        <v>107.46827668138461</v>
      </c>
      <c r="Q490" s="113">
        <v>90</v>
      </c>
      <c r="R490" s="48">
        <v>5</v>
      </c>
      <c r="S490" s="81">
        <v>9.9</v>
      </c>
      <c r="T490" s="86">
        <v>22</v>
      </c>
      <c r="U490" s="100">
        <f t="shared" si="179"/>
        <v>0.29700000000000004</v>
      </c>
      <c r="V490" s="69">
        <v>50</v>
      </c>
      <c r="W490" s="71">
        <f t="shared" si="153"/>
        <v>101.90069931183852</v>
      </c>
      <c r="X490" s="136"/>
      <c r="Y490" s="109"/>
      <c r="Z490" s="47">
        <f t="shared" si="165"/>
        <v>58.245127797554765</v>
      </c>
      <c r="AA490" s="125"/>
      <c r="AB490" s="81">
        <v>515</v>
      </c>
      <c r="AC490" s="47">
        <f t="shared" si="171"/>
        <v>571.58712541620423</v>
      </c>
      <c r="AD490" s="56">
        <f>AB490/(AVERAGE(AB485:AB487))*100</f>
        <v>97.304446403829203</v>
      </c>
      <c r="AE490" s="56">
        <f>AC490/(AVERAGE(AC485:AC487))*100</f>
        <v>107.99605594209677</v>
      </c>
      <c r="AF490" s="73"/>
      <c r="AG490" s="122">
        <v>1.1499999999999999</v>
      </c>
      <c r="AH490" s="47">
        <f t="shared" si="177"/>
        <v>64.35238391613332</v>
      </c>
      <c r="AI490" s="43">
        <f t="shared" si="166"/>
        <v>2.3E-2</v>
      </c>
      <c r="AJ490" s="122">
        <v>569</v>
      </c>
      <c r="AK490" s="47">
        <f t="shared" si="172"/>
        <v>631.52053274139848</v>
      </c>
      <c r="AL490" s="56">
        <f>AJ490/(AVERAGE(AJ485:AJ487))*100</f>
        <v>94.101433296582144</v>
      </c>
      <c r="AM490" s="56">
        <f>AK490/(AVERAGE(AK485:AK487))*100</f>
        <v>104.441102437938</v>
      </c>
      <c r="AN490" s="126"/>
      <c r="AO490" s="143" t="s">
        <v>1278</v>
      </c>
      <c r="AT490" s="4"/>
    </row>
    <row r="491" spans="1:46" s="1" customFormat="1" ht="45" x14ac:dyDescent="0.25">
      <c r="A491" s="30">
        <v>490</v>
      </c>
      <c r="B491" s="31" t="s">
        <v>1129</v>
      </c>
      <c r="C491" s="31" t="s">
        <v>1205</v>
      </c>
      <c r="D491" s="48" t="s">
        <v>318</v>
      </c>
      <c r="E491" s="48" t="s">
        <v>148</v>
      </c>
      <c r="F491" s="48" t="s">
        <v>139</v>
      </c>
      <c r="G491" s="48" t="s">
        <v>6</v>
      </c>
      <c r="H491" s="123" t="s">
        <v>1069</v>
      </c>
      <c r="I491" s="112" t="s">
        <v>1207</v>
      </c>
      <c r="J491" s="112">
        <v>16</v>
      </c>
      <c r="K491" s="121"/>
      <c r="L491" s="42">
        <v>0.05</v>
      </c>
      <c r="M491" s="105" t="s">
        <v>431</v>
      </c>
      <c r="N491" s="105" t="s">
        <v>1252</v>
      </c>
      <c r="O491" s="105" t="s">
        <v>432</v>
      </c>
      <c r="P491" s="115">
        <f t="shared" si="178"/>
        <v>86.092323455089442</v>
      </c>
      <c r="Q491" s="113">
        <v>90</v>
      </c>
      <c r="R491" s="48">
        <v>5</v>
      </c>
      <c r="S491" s="81">
        <v>6.01</v>
      </c>
      <c r="T491" s="127"/>
      <c r="U491" s="100">
        <f t="shared" si="179"/>
        <v>0.2404</v>
      </c>
      <c r="V491" s="69">
        <v>50</v>
      </c>
      <c r="W491" s="71">
        <f t="shared" si="153"/>
        <v>188.97810784697896</v>
      </c>
      <c r="X491" s="136"/>
      <c r="Y491" s="109"/>
      <c r="Z491" s="47">
        <f t="shared" si="165"/>
        <v>91.081054212875287</v>
      </c>
      <c r="AA491" s="125"/>
      <c r="AB491" s="81">
        <v>453</v>
      </c>
      <c r="AC491" s="47">
        <f t="shared" si="171"/>
        <v>481.96616661346957</v>
      </c>
      <c r="AD491" s="56">
        <f>AB491/(AVERAGE(AB418:AB420))*100</f>
        <v>104.22658353081933</v>
      </c>
      <c r="AE491" s="56">
        <f>AC491/(AVERAGE(AC418:AC420))*100</f>
        <v>110.89114111162819</v>
      </c>
      <c r="AF491" s="73"/>
      <c r="AG491" s="122">
        <v>3.94</v>
      </c>
      <c r="AH491" s="47">
        <f t="shared" si="177"/>
        <v>116.01273351176388</v>
      </c>
      <c r="AI491" s="43">
        <f t="shared" si="166"/>
        <v>7.8799999999999995E-2</v>
      </c>
      <c r="AJ491" s="122">
        <v>577</v>
      </c>
      <c r="AK491" s="47">
        <f t="shared" si="172"/>
        <v>613.89509522289609</v>
      </c>
      <c r="AL491" s="56">
        <f>AJ491/(AVERAGE(AJ418:AJ420))*100</f>
        <v>101.17482027003331</v>
      </c>
      <c r="AM491" s="56">
        <f>AK491/(AVERAGE(AK418:AK420))*100</f>
        <v>107.6442390361031</v>
      </c>
      <c r="AN491" s="126"/>
      <c r="AO491" s="143" t="s">
        <v>1278</v>
      </c>
      <c r="AT491" s="4"/>
    </row>
    <row r="492" spans="1:46" s="1" customFormat="1" ht="45" x14ac:dyDescent="0.25">
      <c r="A492" s="30">
        <v>491</v>
      </c>
      <c r="B492" s="31" t="s">
        <v>1131</v>
      </c>
      <c r="C492" s="31" t="s">
        <v>1205</v>
      </c>
      <c r="D492" s="48" t="s">
        <v>318</v>
      </c>
      <c r="E492" s="48" t="s">
        <v>148</v>
      </c>
      <c r="F492" s="48" t="s">
        <v>139</v>
      </c>
      <c r="G492" s="48" t="s">
        <v>6</v>
      </c>
      <c r="H492" s="123" t="s">
        <v>1069</v>
      </c>
      <c r="I492" s="112" t="s">
        <v>1207</v>
      </c>
      <c r="J492" s="112">
        <v>16</v>
      </c>
      <c r="K492" s="121"/>
      <c r="L492" s="42">
        <v>0.05</v>
      </c>
      <c r="M492" s="105" t="s">
        <v>431</v>
      </c>
      <c r="N492" s="105" t="s">
        <v>1252</v>
      </c>
      <c r="O492" s="105" t="s">
        <v>432</v>
      </c>
      <c r="P492" s="115">
        <f t="shared" si="178"/>
        <v>138.83641923912964</v>
      </c>
      <c r="Q492" s="113">
        <v>90</v>
      </c>
      <c r="R492" s="48">
        <v>5</v>
      </c>
      <c r="S492" s="81">
        <v>9.6</v>
      </c>
      <c r="T492" s="127"/>
      <c r="U492" s="100">
        <f t="shared" si="179"/>
        <v>0.38400000000000001</v>
      </c>
      <c r="V492" s="69">
        <v>50</v>
      </c>
      <c r="W492" s="71">
        <f t="shared" si="153"/>
        <v>181.75998456609105</v>
      </c>
      <c r="X492" s="136"/>
      <c r="Y492" s="109"/>
      <c r="Z492" s="47">
        <f t="shared" si="165"/>
        <v>91.282116142705021</v>
      </c>
      <c r="AA492" s="125"/>
      <c r="AB492" s="81">
        <v>454</v>
      </c>
      <c r="AC492" s="47">
        <f t="shared" si="171"/>
        <v>502.21238938053102</v>
      </c>
      <c r="AD492" s="56">
        <f>AB492/(AVERAGE(AB418:AB420))*100</f>
        <v>104.45666428916552</v>
      </c>
      <c r="AE492" s="56">
        <f>AC492/(AVERAGE(AC418:AC420))*100</f>
        <v>115.54940739951938</v>
      </c>
      <c r="AF492" s="73"/>
      <c r="AG492" s="122">
        <v>3.7050000000000001</v>
      </c>
      <c r="AH492" s="47">
        <f t="shared" si="177"/>
        <v>113.59999035380692</v>
      </c>
      <c r="AI492" s="43">
        <f t="shared" si="166"/>
        <v>7.4099999999999999E-2</v>
      </c>
      <c r="AJ492" s="122">
        <v>565</v>
      </c>
      <c r="AK492" s="47">
        <f t="shared" si="172"/>
        <v>625.00000000000011</v>
      </c>
      <c r="AL492" s="56">
        <f>AJ492/(AVERAGE(AJ418:AJ420))*100</f>
        <v>99.070664562510942</v>
      </c>
      <c r="AM492" s="56">
        <f>AK492/(AVERAGE(AK418:AK420))*100</f>
        <v>109.59144310012275</v>
      </c>
      <c r="AN492" s="126"/>
      <c r="AO492" s="143" t="s">
        <v>1278</v>
      </c>
      <c r="AT492" s="4"/>
    </row>
    <row r="493" spans="1:46" s="40" customFormat="1" ht="30" x14ac:dyDescent="0.25">
      <c r="A493" s="30">
        <v>492</v>
      </c>
      <c r="B493" s="107" t="s">
        <v>486</v>
      </c>
      <c r="C493" s="42" t="s">
        <v>487</v>
      </c>
      <c r="D493" s="48" t="s">
        <v>135</v>
      </c>
      <c r="E493" s="48" t="s">
        <v>205</v>
      </c>
      <c r="F493" s="48" t="s">
        <v>139</v>
      </c>
      <c r="G493" s="48" t="s">
        <v>6</v>
      </c>
      <c r="H493" s="48" t="s">
        <v>26</v>
      </c>
      <c r="I493" s="103"/>
      <c r="J493" s="48">
        <v>12</v>
      </c>
      <c r="K493" s="48">
        <v>200</v>
      </c>
      <c r="L493" s="103"/>
      <c r="M493" s="105" t="s">
        <v>2</v>
      </c>
      <c r="N493" s="105" t="s">
        <v>2</v>
      </c>
      <c r="O493" s="105" t="s">
        <v>4</v>
      </c>
      <c r="P493" s="81">
        <v>0</v>
      </c>
      <c r="Q493" s="95">
        <v>0</v>
      </c>
      <c r="R493" s="48">
        <v>0</v>
      </c>
      <c r="S493" s="133">
        <v>0</v>
      </c>
      <c r="T493" s="134">
        <v>0</v>
      </c>
      <c r="U493" s="93">
        <f t="shared" si="179"/>
        <v>0</v>
      </c>
      <c r="V493" s="134">
        <v>50</v>
      </c>
      <c r="W493" s="135">
        <f t="shared" si="153"/>
        <v>113.09733552923255</v>
      </c>
      <c r="X493" s="145">
        <f>(AB493*0.001)/AA493</f>
        <v>200.52925925925922</v>
      </c>
      <c r="Y493" s="60">
        <f>AA493*50</f>
        <v>0.13500000000000001</v>
      </c>
      <c r="Z493" s="47">
        <f>AC493*W493*10^-3</f>
        <v>61.234177278256851</v>
      </c>
      <c r="AA493" s="46">
        <v>2.7000000000000001E-3</v>
      </c>
      <c r="AB493" s="47">
        <f>Z493/((J493^2*PI()/4)*10^-3)</f>
        <v>541.42899999999997</v>
      </c>
      <c r="AC493" s="47">
        <v>541.42899999999997</v>
      </c>
      <c r="AD493" s="56">
        <f>AB493/AB493*100</f>
        <v>100</v>
      </c>
      <c r="AE493" s="56">
        <f>AC493/AC493*100</f>
        <v>100</v>
      </c>
      <c r="AF493" s="65">
        <v>1.365</v>
      </c>
      <c r="AG493" s="45">
        <f>AI493*50</f>
        <v>4.0649999999999995</v>
      </c>
      <c r="AH493" s="47">
        <f>AK493*W493*10^-3</f>
        <v>68.34313649761782</v>
      </c>
      <c r="AI493" s="43">
        <v>8.1299999999999997E-2</v>
      </c>
      <c r="AJ493" s="47">
        <f>AH493/((J493^2*PI()/4)*10^-3)</f>
        <v>604.28599999999994</v>
      </c>
      <c r="AK493" s="45">
        <v>604.28599999999994</v>
      </c>
      <c r="AL493" s="56">
        <f>AJ493/AJ493*100</f>
        <v>100</v>
      </c>
      <c r="AM493" s="56">
        <f>AK493/AK493*100</f>
        <v>100</v>
      </c>
      <c r="AN493" s="45">
        <f>AG493/Y493</f>
        <v>30.111111111111107</v>
      </c>
      <c r="AO493" s="137" t="s">
        <v>493</v>
      </c>
      <c r="AT493" s="41"/>
    </row>
    <row r="494" spans="1:46" s="40" customFormat="1" ht="30" x14ac:dyDescent="0.25">
      <c r="A494" s="30">
        <v>493</v>
      </c>
      <c r="B494" s="107" t="s">
        <v>488</v>
      </c>
      <c r="C494" s="42" t="s">
        <v>487</v>
      </c>
      <c r="D494" s="48" t="s">
        <v>135</v>
      </c>
      <c r="E494" s="48" t="s">
        <v>205</v>
      </c>
      <c r="F494" s="48" t="s">
        <v>139</v>
      </c>
      <c r="G494" s="48" t="s">
        <v>6</v>
      </c>
      <c r="H494" s="48" t="s">
        <v>26</v>
      </c>
      <c r="I494" s="103"/>
      <c r="J494" s="48">
        <v>12</v>
      </c>
      <c r="K494" s="48">
        <v>200</v>
      </c>
      <c r="L494" s="103"/>
      <c r="M494" s="105" t="s">
        <v>2</v>
      </c>
      <c r="N494" s="105" t="s">
        <v>2</v>
      </c>
      <c r="O494" s="105" t="s">
        <v>4</v>
      </c>
      <c r="P494" s="81">
        <v>0</v>
      </c>
      <c r="Q494" s="95">
        <v>0</v>
      </c>
      <c r="R494" s="48">
        <v>0</v>
      </c>
      <c r="S494" s="133">
        <v>0</v>
      </c>
      <c r="T494" s="134">
        <v>0</v>
      </c>
      <c r="U494" s="93">
        <f t="shared" si="179"/>
        <v>0</v>
      </c>
      <c r="V494" s="134">
        <v>50</v>
      </c>
      <c r="W494" s="135">
        <f t="shared" si="153"/>
        <v>113.09733552923255</v>
      </c>
      <c r="X494" s="145">
        <f t="shared" ref="X494:X497" si="180">(AB494*0.001)/AA494</f>
        <v>187.68620689655171</v>
      </c>
      <c r="Y494" s="60">
        <f t="shared" ref="Y494:Y497" si="181">AA494*50</f>
        <v>0.14499999999999999</v>
      </c>
      <c r="Z494" s="47">
        <f>AC494*W494*10^-3</f>
        <v>61.557748755205985</v>
      </c>
      <c r="AA494" s="46">
        <v>2.8999999999999998E-3</v>
      </c>
      <c r="AB494" s="47">
        <f>Z494/((J494^2*PI()/4)*10^-3)</f>
        <v>544.29</v>
      </c>
      <c r="AC494" s="47">
        <v>544.29</v>
      </c>
      <c r="AD494" s="56">
        <f t="shared" ref="AD494:AE494" si="182">AB494/AB494*100</f>
        <v>100</v>
      </c>
      <c r="AE494" s="56">
        <f t="shared" si="182"/>
        <v>100</v>
      </c>
      <c r="AF494" s="65">
        <v>1.5549999999999999</v>
      </c>
      <c r="AG494" s="45">
        <f t="shared" ref="AG494:AG497" si="183">AI494*50</f>
        <v>3.4849999999999999</v>
      </c>
      <c r="AH494" s="47">
        <f>AK494*W494*10^-3</f>
        <v>67.534942937925919</v>
      </c>
      <c r="AI494" s="43">
        <v>6.9699999999999998E-2</v>
      </c>
      <c r="AJ494" s="47">
        <f>AH494/((J494^2*PI()/4)*10^-3)</f>
        <v>597.13999999999987</v>
      </c>
      <c r="AK494" s="45">
        <v>597.14</v>
      </c>
      <c r="AL494" s="56">
        <f t="shared" ref="AL494:AM494" si="184">AJ494/AJ494*100</f>
        <v>100</v>
      </c>
      <c r="AM494" s="56">
        <f t="shared" si="184"/>
        <v>100</v>
      </c>
      <c r="AN494" s="45">
        <f t="shared" ref="AN494:AN497" si="185">AG494/Y494</f>
        <v>24.03448275862069</v>
      </c>
      <c r="AO494" s="137" t="s">
        <v>493</v>
      </c>
      <c r="AT494" s="41"/>
    </row>
    <row r="495" spans="1:46" s="40" customFormat="1" ht="45" x14ac:dyDescent="0.25">
      <c r="A495" s="30">
        <v>494</v>
      </c>
      <c r="B495" s="107" t="s">
        <v>489</v>
      </c>
      <c r="C495" s="42" t="s">
        <v>490</v>
      </c>
      <c r="D495" s="48" t="s">
        <v>135</v>
      </c>
      <c r="E495" s="48" t="s">
        <v>205</v>
      </c>
      <c r="F495" s="48" t="s">
        <v>139</v>
      </c>
      <c r="G495" s="48" t="s">
        <v>6</v>
      </c>
      <c r="H495" s="48" t="s">
        <v>26</v>
      </c>
      <c r="I495" s="103"/>
      <c r="J495" s="48">
        <v>12</v>
      </c>
      <c r="K495" s="48">
        <v>200</v>
      </c>
      <c r="L495" s="103"/>
      <c r="M495" s="105" t="s">
        <v>431</v>
      </c>
      <c r="N495" s="105" t="s">
        <v>1251</v>
      </c>
      <c r="O495" s="105" t="s">
        <v>150</v>
      </c>
      <c r="P495" s="81">
        <v>1.8</v>
      </c>
      <c r="Q495" s="118">
        <f>365*27+7</f>
        <v>9862</v>
      </c>
      <c r="R495" s="48">
        <v>3.5</v>
      </c>
      <c r="S495" s="115">
        <v>24.275196000000008</v>
      </c>
      <c r="T495" s="134">
        <v>575</v>
      </c>
      <c r="U495" s="93">
        <f t="shared" si="179"/>
        <v>0.72825588000000019</v>
      </c>
      <c r="V495" s="134">
        <v>50</v>
      </c>
      <c r="W495" s="135">
        <f t="shared" si="153"/>
        <v>85.642735658733699</v>
      </c>
      <c r="X495" s="145">
        <f>(AB495*0.001)/AA495</f>
        <v>162.26781017144825</v>
      </c>
      <c r="Y495" s="60">
        <f t="shared" si="181"/>
        <v>0.14499999999999999</v>
      </c>
      <c r="Z495" s="47">
        <f>AC495*W495*10^-3</f>
        <v>53.220965220406882</v>
      </c>
      <c r="AA495" s="46">
        <v>2.8999999999999998E-3</v>
      </c>
      <c r="AB495" s="47">
        <f>Z495/((J495^2*PI()/4)*10^-3)</f>
        <v>470.57664949719992</v>
      </c>
      <c r="AC495" s="47">
        <v>621.42999999999995</v>
      </c>
      <c r="AD495" s="56">
        <f>AB495/(AVERAGE(AB493:AB494))*100</f>
        <v>86.684795881291549</v>
      </c>
      <c r="AE495" s="56">
        <f>AC495/(AVERAGE(AC493:AC494))*100</f>
        <v>114.47345031264994</v>
      </c>
      <c r="AF495" s="65">
        <v>0</v>
      </c>
      <c r="AG495" s="45">
        <f t="shared" si="183"/>
        <v>1.3724999999999998</v>
      </c>
      <c r="AH495" s="47">
        <f>AK495*W495*10^-3</f>
        <v>65.088479100637613</v>
      </c>
      <c r="AI495" s="43">
        <v>2.7449999999999999E-2</v>
      </c>
      <c r="AJ495" s="47">
        <f>AH495/((J495^2*PI()/4)*10^-3)</f>
        <v>575.50851039999986</v>
      </c>
      <c r="AK495" s="45">
        <v>760</v>
      </c>
      <c r="AL495" s="56">
        <f>AJ495/(AVERAGE(AJ493:AJ494))*100</f>
        <v>95.804237697536081</v>
      </c>
      <c r="AM495" s="56">
        <f>AK495/(AVERAGE(AK493:AK494))*100</f>
        <v>126.51632310271295</v>
      </c>
      <c r="AN495" s="45">
        <f t="shared" si="185"/>
        <v>9.4655172413793096</v>
      </c>
      <c r="AO495" s="137" t="s">
        <v>494</v>
      </c>
      <c r="AT495" s="41"/>
    </row>
    <row r="496" spans="1:46" s="40" customFormat="1" ht="45" x14ac:dyDescent="0.25">
      <c r="A496" s="30">
        <v>495</v>
      </c>
      <c r="B496" s="107" t="s">
        <v>491</v>
      </c>
      <c r="C496" s="42" t="s">
        <v>490</v>
      </c>
      <c r="D496" s="48" t="s">
        <v>135</v>
      </c>
      <c r="E496" s="48" t="s">
        <v>205</v>
      </c>
      <c r="F496" s="48" t="s">
        <v>139</v>
      </c>
      <c r="G496" s="48" t="s">
        <v>6</v>
      </c>
      <c r="H496" s="48" t="s">
        <v>26</v>
      </c>
      <c r="I496" s="103"/>
      <c r="J496" s="48">
        <v>12</v>
      </c>
      <c r="K496" s="48">
        <v>200</v>
      </c>
      <c r="L496" s="103"/>
      <c r="M496" s="105" t="s">
        <v>431</v>
      </c>
      <c r="N496" s="105" t="s">
        <v>1251</v>
      </c>
      <c r="O496" s="105" t="s">
        <v>150</v>
      </c>
      <c r="P496" s="81">
        <v>1.8</v>
      </c>
      <c r="Q496" s="118">
        <f t="shared" ref="Q496:Q497" si="186">365*27+7</f>
        <v>9862</v>
      </c>
      <c r="R496" s="48">
        <v>3.5</v>
      </c>
      <c r="S496" s="115">
        <v>22.47197499999999</v>
      </c>
      <c r="T496" s="134">
        <v>575</v>
      </c>
      <c r="U496" s="93">
        <f t="shared" si="179"/>
        <v>0.67415924999999965</v>
      </c>
      <c r="V496" s="134">
        <v>50</v>
      </c>
      <c r="W496" s="135">
        <f t="shared" si="153"/>
        <v>87.682130563437298</v>
      </c>
      <c r="X496" s="145">
        <f t="shared" si="180"/>
        <v>181.86204339105061</v>
      </c>
      <c r="Y496" s="60">
        <f t="shared" si="181"/>
        <v>0.1285</v>
      </c>
      <c r="Z496" s="47">
        <f>AC496*W496*10^-3</f>
        <v>52.860049231473809</v>
      </c>
      <c r="AA496" s="46">
        <v>2.5699999999999998E-3</v>
      </c>
      <c r="AB496" s="47">
        <f>Z496/((J496^2*PI()/4)*10^-3)</f>
        <v>467.385451515</v>
      </c>
      <c r="AC496" s="47">
        <v>602.86</v>
      </c>
      <c r="AD496" s="56">
        <f>AB496/(AVERAGE(AB493:AB494))*100</f>
        <v>86.096946173917928</v>
      </c>
      <c r="AE496" s="56">
        <f>AC496/(AVERAGE(AC493:AC494))*100</f>
        <v>111.05267569232922</v>
      </c>
      <c r="AF496" s="65">
        <v>0</v>
      </c>
      <c r="AG496" s="45">
        <f t="shared" si="183"/>
        <v>1.3860000000000001</v>
      </c>
      <c r="AH496" s="47">
        <f>AK496*W496*10^-3</f>
        <v>62.880363112263424</v>
      </c>
      <c r="AI496" s="43">
        <v>2.7720000000000002E-2</v>
      </c>
      <c r="AJ496" s="47">
        <f>AH496/((J496^2*PI()/4)*10^-3)</f>
        <v>555.98447848500007</v>
      </c>
      <c r="AK496" s="45">
        <v>717.14</v>
      </c>
      <c r="AL496" s="56">
        <f>AJ496/(AVERAGE(AJ493:AJ494))*100</f>
        <v>92.554094631712672</v>
      </c>
      <c r="AM496" s="56">
        <f>AK496/(AVERAGE(AK493:AK494))*100</f>
        <v>119.38146835510469</v>
      </c>
      <c r="AN496" s="45">
        <f t="shared" si="185"/>
        <v>10.785992217898833</v>
      </c>
      <c r="AO496" s="137" t="s">
        <v>494</v>
      </c>
      <c r="AT496" s="41"/>
    </row>
    <row r="497" spans="1:46" s="40" customFormat="1" ht="45" x14ac:dyDescent="0.25">
      <c r="A497" s="30">
        <v>496</v>
      </c>
      <c r="B497" s="107" t="s">
        <v>492</v>
      </c>
      <c r="C497" s="42" t="s">
        <v>490</v>
      </c>
      <c r="D497" s="48" t="s">
        <v>135</v>
      </c>
      <c r="E497" s="48" t="s">
        <v>205</v>
      </c>
      <c r="F497" s="48" t="s">
        <v>139</v>
      </c>
      <c r="G497" s="48" t="s">
        <v>6</v>
      </c>
      <c r="H497" s="48" t="s">
        <v>26</v>
      </c>
      <c r="I497" s="103"/>
      <c r="J497" s="48">
        <v>12</v>
      </c>
      <c r="K497" s="48">
        <v>200</v>
      </c>
      <c r="L497" s="103"/>
      <c r="M497" s="105" t="s">
        <v>431</v>
      </c>
      <c r="N497" s="105" t="s">
        <v>1251</v>
      </c>
      <c r="O497" s="105" t="s">
        <v>150</v>
      </c>
      <c r="P497" s="81">
        <v>1.8</v>
      </c>
      <c r="Q497" s="118">
        <f t="shared" si="186"/>
        <v>9862</v>
      </c>
      <c r="R497" s="48">
        <v>3.5</v>
      </c>
      <c r="S497" s="115">
        <v>22.700735999999999</v>
      </c>
      <c r="T497" s="134">
        <v>575</v>
      </c>
      <c r="U497" s="93">
        <f t="shared" si="179"/>
        <v>0.68102207999999997</v>
      </c>
      <c r="V497" s="134">
        <v>50</v>
      </c>
      <c r="W497" s="135">
        <f t="shared" si="153"/>
        <v>87.423407967707263</v>
      </c>
      <c r="X497" s="145">
        <f t="shared" si="180"/>
        <v>163.06537405013333</v>
      </c>
      <c r="Y497" s="60">
        <f t="shared" si="181"/>
        <v>0.15</v>
      </c>
      <c r="Z497" s="47">
        <f>AC497*W497*10^-3</f>
        <v>55.326777966443217</v>
      </c>
      <c r="AA497" s="46">
        <v>3.0000000000000001E-3</v>
      </c>
      <c r="AB497" s="47">
        <f>Z497/((J497^2*PI()/4)*10^-3)</f>
        <v>489.19612215039996</v>
      </c>
      <c r="AC497" s="47">
        <v>632.86</v>
      </c>
      <c r="AD497" s="56">
        <f>AB497/(AVERAGE(AB493:AB494))*100</f>
        <v>90.114683845525406</v>
      </c>
      <c r="AE497" s="56">
        <f>AC497/(AVERAGE(AC493:AC494))*100</f>
        <v>116.57896748606223</v>
      </c>
      <c r="AF497" s="65">
        <v>0</v>
      </c>
      <c r="AG497" s="45">
        <f t="shared" si="183"/>
        <v>1.1705000000000001</v>
      </c>
      <c r="AH497" s="47">
        <f>AK497*W497*10^-3</f>
        <v>67.566055081922244</v>
      </c>
      <c r="AI497" s="43">
        <v>2.341E-2</v>
      </c>
      <c r="AJ497" s="47">
        <f>AH497/((J497^2*PI()/4)*10^-3)</f>
        <v>597.41509175040005</v>
      </c>
      <c r="AK497" s="45">
        <v>772.86</v>
      </c>
      <c r="AL497" s="56">
        <f>AJ497/(AVERAGE(AJ493:AJ494))*100</f>
        <v>99.451001018855948</v>
      </c>
      <c r="AM497" s="56">
        <f>AK497/(AVERAGE(AK493:AK494))*100</f>
        <v>128.6571124646878</v>
      </c>
      <c r="AN497" s="45">
        <f t="shared" si="185"/>
        <v>7.8033333333333346</v>
      </c>
      <c r="AO497" s="137" t="s">
        <v>494</v>
      </c>
      <c r="AT497" s="41"/>
    </row>
    <row r="498" spans="1:46" s="1" customFormat="1" x14ac:dyDescent="0.25">
      <c r="A498" s="30">
        <v>497</v>
      </c>
      <c r="B498" s="107" t="s">
        <v>204</v>
      </c>
      <c r="C498" s="30" t="s">
        <v>7</v>
      </c>
      <c r="D498" s="48" t="s">
        <v>135</v>
      </c>
      <c r="E498" s="48" t="s">
        <v>205</v>
      </c>
      <c r="F498" s="48" t="s">
        <v>139</v>
      </c>
      <c r="G498" s="48" t="s">
        <v>6</v>
      </c>
      <c r="H498" s="48" t="s">
        <v>38</v>
      </c>
      <c r="I498" s="48" t="s">
        <v>206</v>
      </c>
      <c r="J498" s="48">
        <v>10</v>
      </c>
      <c r="K498" s="48">
        <v>170</v>
      </c>
      <c r="L498" s="103"/>
      <c r="M498" s="105" t="s">
        <v>2</v>
      </c>
      <c r="N498" s="105" t="s">
        <v>2</v>
      </c>
      <c r="O498" s="105" t="s">
        <v>4</v>
      </c>
      <c r="P498" s="81">
        <v>0</v>
      </c>
      <c r="Q498" s="95">
        <v>0</v>
      </c>
      <c r="R498" s="48">
        <v>0</v>
      </c>
      <c r="S498" s="133">
        <v>0</v>
      </c>
      <c r="T498" s="134">
        <v>0</v>
      </c>
      <c r="U498" s="93">
        <f t="shared" si="179"/>
        <v>0</v>
      </c>
      <c r="V498" s="134">
        <v>50</v>
      </c>
      <c r="W498" s="135">
        <f t="shared" si="153"/>
        <v>78.539816339744831</v>
      </c>
      <c r="X498" s="145">
        <f>(AB498*0.001)/AA498</f>
        <v>208</v>
      </c>
      <c r="Y498" s="60">
        <f>AA498*50</f>
        <v>0.13130282805081364</v>
      </c>
      <c r="Z498" s="47">
        <v>42.9</v>
      </c>
      <c r="AA498" s="46">
        <v>2.6260565610162728E-3</v>
      </c>
      <c r="AB498" s="47">
        <f t="shared" ref="AB498:AB537" si="187">Z498/((J498^2)*(PI()/4)*10^(-3))</f>
        <v>546.21976469138474</v>
      </c>
      <c r="AC498" s="47">
        <f t="shared" ref="AC498:AC537" si="188">Z498/(W498*10^(-3))</f>
        <v>546.21976469138474</v>
      </c>
      <c r="AD498" s="56">
        <f>AB498/AB498*100</f>
        <v>100</v>
      </c>
      <c r="AE498" s="56">
        <f>AC498/AC498*100</f>
        <v>100</v>
      </c>
      <c r="AF498" s="64"/>
      <c r="AG498" s="45">
        <f>AI498*50</f>
        <v>7.6</v>
      </c>
      <c r="AH498" s="47">
        <v>51.3</v>
      </c>
      <c r="AI498" s="43">
        <v>0.152</v>
      </c>
      <c r="AJ498" s="47">
        <f t="shared" ref="AJ498:AJ537" si="189">AH498/((J498^2)*(PI()/4)*10^(-3))</f>
        <v>653.17188644913847</v>
      </c>
      <c r="AK498" s="47">
        <f t="shared" ref="AK498:AK537" si="190">AH498/(W498*10^(-3))</f>
        <v>653.17188644913847</v>
      </c>
      <c r="AL498" s="56">
        <f>AJ498/AJ498*100</f>
        <v>100</v>
      </c>
      <c r="AM498" s="56">
        <f>AK498/AK498*100</f>
        <v>100</v>
      </c>
      <c r="AN498" s="45">
        <f>AG498/Y498</f>
        <v>57.881464647957408</v>
      </c>
      <c r="AO498" s="137"/>
      <c r="AT498" s="4"/>
    </row>
    <row r="499" spans="1:46" s="1" customFormat="1" x14ac:dyDescent="0.25">
      <c r="A499" s="30">
        <v>498</v>
      </c>
      <c r="B499" s="107" t="s">
        <v>207</v>
      </c>
      <c r="C499" s="30" t="s">
        <v>7</v>
      </c>
      <c r="D499" s="48" t="s">
        <v>135</v>
      </c>
      <c r="E499" s="48" t="s">
        <v>205</v>
      </c>
      <c r="F499" s="48" t="s">
        <v>139</v>
      </c>
      <c r="G499" s="48" t="s">
        <v>6</v>
      </c>
      <c r="H499" s="48" t="s">
        <v>38</v>
      </c>
      <c r="I499" s="48" t="s">
        <v>206</v>
      </c>
      <c r="J499" s="48">
        <v>10</v>
      </c>
      <c r="K499" s="48">
        <v>170</v>
      </c>
      <c r="L499" s="103"/>
      <c r="M499" s="105" t="s">
        <v>2</v>
      </c>
      <c r="N499" s="105" t="s">
        <v>2</v>
      </c>
      <c r="O499" s="105" t="s">
        <v>4</v>
      </c>
      <c r="P499" s="81">
        <v>0</v>
      </c>
      <c r="Q499" s="95">
        <v>0</v>
      </c>
      <c r="R499" s="48">
        <v>0</v>
      </c>
      <c r="S499" s="133">
        <v>0</v>
      </c>
      <c r="T499" s="134">
        <v>0</v>
      </c>
      <c r="U499" s="93">
        <f t="shared" si="179"/>
        <v>0</v>
      </c>
      <c r="V499" s="134">
        <v>50</v>
      </c>
      <c r="W499" s="135">
        <f t="shared" si="153"/>
        <v>78.539816339744831</v>
      </c>
      <c r="X499" s="145">
        <f t="shared" ref="X499:X537" si="191">(AB499*0.001)/AA499</f>
        <v>209</v>
      </c>
      <c r="Y499" s="60">
        <f>AA499*50</f>
        <v>0.12915157104490643</v>
      </c>
      <c r="Z499" s="47">
        <v>42.4</v>
      </c>
      <c r="AA499" s="46">
        <v>2.5830314208981288E-3</v>
      </c>
      <c r="AB499" s="47">
        <f t="shared" si="187"/>
        <v>539.85356696770896</v>
      </c>
      <c r="AC499" s="47">
        <f t="shared" si="188"/>
        <v>539.85356696770896</v>
      </c>
      <c r="AD499" s="56">
        <f t="shared" ref="AD499:AE499" si="192">AB499/AB499*100</f>
        <v>100</v>
      </c>
      <c r="AE499" s="56">
        <f t="shared" si="192"/>
        <v>100</v>
      </c>
      <c r="AF499" s="64"/>
      <c r="AG499" s="45">
        <f t="shared" ref="AG499:AG537" si="193">AI499*50</f>
        <v>7.5</v>
      </c>
      <c r="AH499" s="47">
        <v>50.7</v>
      </c>
      <c r="AI499" s="43">
        <v>0.15</v>
      </c>
      <c r="AJ499" s="47">
        <f t="shared" si="189"/>
        <v>645.53244918072755</v>
      </c>
      <c r="AK499" s="47">
        <f t="shared" si="190"/>
        <v>645.53244918072755</v>
      </c>
      <c r="AL499" s="56">
        <f>AJ499/AJ499*100</f>
        <v>100</v>
      </c>
      <c r="AM499" s="56">
        <f>AK499/AK499*100</f>
        <v>100</v>
      </c>
      <c r="AN499" s="45">
        <f t="shared" ref="AN499:AN537" si="194">AG499/Y499</f>
        <v>58.071302883278321</v>
      </c>
      <c r="AO499" s="137"/>
      <c r="AT499" s="4"/>
    </row>
    <row r="500" spans="1:46" s="1" customFormat="1" ht="30" x14ac:dyDescent="0.25">
      <c r="A500" s="30">
        <v>499</v>
      </c>
      <c r="B500" s="107" t="s">
        <v>208</v>
      </c>
      <c r="C500" s="48"/>
      <c r="D500" s="48" t="s">
        <v>135</v>
      </c>
      <c r="E500" s="48" t="s">
        <v>205</v>
      </c>
      <c r="F500" s="48" t="s">
        <v>139</v>
      </c>
      <c r="G500" s="48" t="s">
        <v>6</v>
      </c>
      <c r="H500" s="48" t="s">
        <v>38</v>
      </c>
      <c r="I500" s="48" t="s">
        <v>206</v>
      </c>
      <c r="J500" s="48">
        <v>10</v>
      </c>
      <c r="K500" s="48">
        <v>170</v>
      </c>
      <c r="L500" s="103"/>
      <c r="M500" s="105" t="s">
        <v>140</v>
      </c>
      <c r="N500" s="105" t="s">
        <v>209</v>
      </c>
      <c r="O500" s="105" t="s">
        <v>210</v>
      </c>
      <c r="P500" s="81">
        <v>300</v>
      </c>
      <c r="Q500" s="111"/>
      <c r="R500" s="48">
        <v>3.5</v>
      </c>
      <c r="S500" s="81">
        <v>8.4</v>
      </c>
      <c r="T500" s="134">
        <v>315</v>
      </c>
      <c r="U500" s="93">
        <f t="shared" si="179"/>
        <v>0.21000000000000002</v>
      </c>
      <c r="V500" s="134">
        <v>50</v>
      </c>
      <c r="W500" s="135">
        <f t="shared" si="153"/>
        <v>71.942471767206271</v>
      </c>
      <c r="X500" s="145">
        <f t="shared" si="191"/>
        <v>164.88000000000005</v>
      </c>
      <c r="Y500" s="60">
        <f>AA500*50</f>
        <v>0.1320499527836686</v>
      </c>
      <c r="Z500" s="47">
        <v>34.200000000000003</v>
      </c>
      <c r="AA500" s="46">
        <v>2.6409990556733719E-3</v>
      </c>
      <c r="AB500" s="47">
        <f t="shared" si="187"/>
        <v>435.44792429942567</v>
      </c>
      <c r="AC500" s="47">
        <f t="shared" si="188"/>
        <v>475.379830021207</v>
      </c>
      <c r="AD500" s="56">
        <f>AB500/((AB498+AB499)/2)*100</f>
        <v>80.187573270808926</v>
      </c>
      <c r="AE500" s="56">
        <f>AC500/((AC498+AC499)/2)*100</f>
        <v>87.541018854594881</v>
      </c>
      <c r="AF500" s="64"/>
      <c r="AG500" s="45">
        <f t="shared" si="193"/>
        <v>5.8500000000000005</v>
      </c>
      <c r="AH500" s="47">
        <v>43.4</v>
      </c>
      <c r="AI500" s="43">
        <v>0.11700000000000001</v>
      </c>
      <c r="AJ500" s="47">
        <f t="shared" si="189"/>
        <v>552.58596241506064</v>
      </c>
      <c r="AK500" s="47">
        <f t="shared" si="190"/>
        <v>603.2597842959176</v>
      </c>
      <c r="AL500" s="56">
        <f>AJ500/((AJ498+AJ499)/2)*100</f>
        <v>85.098039215686285</v>
      </c>
      <c r="AM500" s="56">
        <f>AK500/((AK498+AK499)/2)*100</f>
        <v>92.901789536775397</v>
      </c>
      <c r="AN500" s="45">
        <f t="shared" si="194"/>
        <v>44.301416825069133</v>
      </c>
      <c r="AO500" s="137" t="s">
        <v>1281</v>
      </c>
      <c r="AT500" s="4"/>
    </row>
    <row r="501" spans="1:46" s="1" customFormat="1" ht="30" x14ac:dyDescent="0.25">
      <c r="A501" s="30">
        <v>500</v>
      </c>
      <c r="B501" s="107" t="s">
        <v>211</v>
      </c>
      <c r="C501" s="30"/>
      <c r="D501" s="48" t="s">
        <v>135</v>
      </c>
      <c r="E501" s="48" t="s">
        <v>205</v>
      </c>
      <c r="F501" s="48" t="s">
        <v>139</v>
      </c>
      <c r="G501" s="48" t="s">
        <v>6</v>
      </c>
      <c r="H501" s="48" t="s">
        <v>38</v>
      </c>
      <c r="I501" s="48" t="s">
        <v>206</v>
      </c>
      <c r="J501" s="48">
        <v>10</v>
      </c>
      <c r="K501" s="48">
        <v>170</v>
      </c>
      <c r="L501" s="103"/>
      <c r="M501" s="105" t="s">
        <v>140</v>
      </c>
      <c r="N501" s="105" t="s">
        <v>209</v>
      </c>
      <c r="O501" s="105" t="s">
        <v>210</v>
      </c>
      <c r="P501" s="81">
        <v>300</v>
      </c>
      <c r="Q501" s="111"/>
      <c r="R501" s="48">
        <v>3.5</v>
      </c>
      <c r="S501" s="81">
        <v>8.6999999999999993</v>
      </c>
      <c r="T501" s="134">
        <v>315</v>
      </c>
      <c r="U501" s="93">
        <f t="shared" si="179"/>
        <v>0.21749999999999997</v>
      </c>
      <c r="V501" s="134">
        <v>50</v>
      </c>
      <c r="W501" s="135">
        <f t="shared" si="153"/>
        <v>71.706852318187018</v>
      </c>
      <c r="X501" s="145">
        <f t="shared" si="191"/>
        <v>183.51299999999995</v>
      </c>
      <c r="Y501" s="60">
        <f t="shared" ref="Y501:Y537" si="195">AA501*50</f>
        <v>0.11656081232147444</v>
      </c>
      <c r="Z501" s="47">
        <v>33.6</v>
      </c>
      <c r="AA501" s="46">
        <v>2.3312162464294889E-3</v>
      </c>
      <c r="AB501" s="47">
        <f t="shared" si="187"/>
        <v>427.80848703101469</v>
      </c>
      <c r="AC501" s="47">
        <f t="shared" si="188"/>
        <v>468.57446553232722</v>
      </c>
      <c r="AD501" s="56">
        <f>AB501/((AB498+AB499)/2)*100</f>
        <v>78.780773739742102</v>
      </c>
      <c r="AE501" s="56">
        <f>AC501/((AC498+AC499)/2)*100</f>
        <v>86.287813515599254</v>
      </c>
      <c r="AF501" s="64"/>
      <c r="AG501" s="45">
        <f t="shared" si="193"/>
        <v>3.2</v>
      </c>
      <c r="AH501" s="47">
        <v>41.2</v>
      </c>
      <c r="AI501" s="43">
        <v>6.4000000000000001E-2</v>
      </c>
      <c r="AJ501" s="47">
        <f t="shared" si="189"/>
        <v>524.57469243088713</v>
      </c>
      <c r="AK501" s="47">
        <f t="shared" si="190"/>
        <v>574.56154702178219</v>
      </c>
      <c r="AL501" s="56">
        <f>AJ501/((AJ498+AJ499)/2)*100</f>
        <v>80.784313725490208</v>
      </c>
      <c r="AM501" s="56">
        <f>AK501/((AK498+AK499)/2)*100</f>
        <v>88.482271331314593</v>
      </c>
      <c r="AN501" s="45">
        <f t="shared" si="194"/>
        <v>27.453480601820171</v>
      </c>
      <c r="AO501" s="137" t="s">
        <v>1281</v>
      </c>
      <c r="AT501" s="4"/>
    </row>
    <row r="502" spans="1:46" s="1" customFormat="1" ht="30" x14ac:dyDescent="0.25">
      <c r="A502" s="30">
        <v>501</v>
      </c>
      <c r="B502" s="107" t="s">
        <v>212</v>
      </c>
      <c r="C502" s="30"/>
      <c r="D502" s="48" t="s">
        <v>135</v>
      </c>
      <c r="E502" s="48" t="s">
        <v>205</v>
      </c>
      <c r="F502" s="48" t="s">
        <v>139</v>
      </c>
      <c r="G502" s="48" t="s">
        <v>6</v>
      </c>
      <c r="H502" s="48" t="s">
        <v>38</v>
      </c>
      <c r="I502" s="48" t="s">
        <v>206</v>
      </c>
      <c r="J502" s="48">
        <v>10</v>
      </c>
      <c r="K502" s="48">
        <v>170</v>
      </c>
      <c r="L502" s="103"/>
      <c r="M502" s="105" t="s">
        <v>140</v>
      </c>
      <c r="N502" s="105" t="s">
        <v>209</v>
      </c>
      <c r="O502" s="105" t="s">
        <v>210</v>
      </c>
      <c r="P502" s="81">
        <v>300</v>
      </c>
      <c r="Q502" s="111"/>
      <c r="R502" s="48">
        <v>3.5</v>
      </c>
      <c r="S502" s="81">
        <v>8.8000000000000007</v>
      </c>
      <c r="T502" s="134">
        <v>315</v>
      </c>
      <c r="U502" s="93">
        <f t="shared" si="179"/>
        <v>0.22000000000000003</v>
      </c>
      <c r="V502" s="134">
        <v>50</v>
      </c>
      <c r="W502" s="135">
        <f t="shared" si="153"/>
        <v>71.62831250184729</v>
      </c>
      <c r="X502" s="145">
        <f t="shared" si="191"/>
        <v>181.48799999999997</v>
      </c>
      <c r="Y502" s="60">
        <f t="shared" si="195"/>
        <v>0.11259970187009259</v>
      </c>
      <c r="Z502" s="47">
        <v>32.1</v>
      </c>
      <c r="AA502" s="46">
        <v>2.2519940374018518E-3</v>
      </c>
      <c r="AB502" s="47">
        <f t="shared" si="187"/>
        <v>408.70989385998723</v>
      </c>
      <c r="AC502" s="47">
        <f t="shared" si="188"/>
        <v>448.14681344296849</v>
      </c>
      <c r="AD502" s="56">
        <f>AB502/((AB498+AB499)/2)*100</f>
        <v>75.26377491207505</v>
      </c>
      <c r="AE502" s="56">
        <f>AC502/((AC498+AC499)/2)*100</f>
        <v>82.526068982538433</v>
      </c>
      <c r="AF502" s="64"/>
      <c r="AG502" s="45">
        <f t="shared" si="193"/>
        <v>3.1</v>
      </c>
      <c r="AH502" s="47">
        <v>39.700000000000003</v>
      </c>
      <c r="AI502" s="43">
        <v>6.2E-2</v>
      </c>
      <c r="AJ502" s="47">
        <f t="shared" si="189"/>
        <v>505.47609925985967</v>
      </c>
      <c r="AK502" s="47">
        <f t="shared" si="190"/>
        <v>554.25010883756534</v>
      </c>
      <c r="AL502" s="56">
        <f>AJ502/((AJ498+AJ499)/2)*100</f>
        <v>77.843137254901976</v>
      </c>
      <c r="AM502" s="56">
        <f>AK502/((AK498+AK499)/2)*100</f>
        <v>85.354317165462675</v>
      </c>
      <c r="AN502" s="45">
        <f t="shared" si="194"/>
        <v>27.531156375320613</v>
      </c>
      <c r="AO502" s="137" t="s">
        <v>1281</v>
      </c>
      <c r="AT502" s="4"/>
    </row>
    <row r="503" spans="1:46" s="1" customFormat="1" ht="30" x14ac:dyDescent="0.25">
      <c r="A503" s="30">
        <v>502</v>
      </c>
      <c r="B503" s="107" t="s">
        <v>213</v>
      </c>
      <c r="C503" s="30"/>
      <c r="D503" s="48" t="s">
        <v>135</v>
      </c>
      <c r="E503" s="48" t="s">
        <v>205</v>
      </c>
      <c r="F503" s="48" t="s">
        <v>139</v>
      </c>
      <c r="G503" s="48" t="s">
        <v>6</v>
      </c>
      <c r="H503" s="48" t="s">
        <v>38</v>
      </c>
      <c r="I503" s="48" t="s">
        <v>206</v>
      </c>
      <c r="J503" s="48">
        <v>10</v>
      </c>
      <c r="K503" s="48">
        <v>170</v>
      </c>
      <c r="L503" s="103"/>
      <c r="M503" s="105" t="s">
        <v>140</v>
      </c>
      <c r="N503" s="105" t="s">
        <v>209</v>
      </c>
      <c r="O503" s="105" t="s">
        <v>210</v>
      </c>
      <c r="P503" s="81">
        <v>300</v>
      </c>
      <c r="Q503" s="111"/>
      <c r="R503" s="48">
        <v>3.5</v>
      </c>
      <c r="S503" s="81">
        <v>9.3000000000000007</v>
      </c>
      <c r="T503" s="134">
        <v>315</v>
      </c>
      <c r="U503" s="93">
        <f t="shared" si="179"/>
        <v>0.23250000000000004</v>
      </c>
      <c r="V503" s="134">
        <v>50</v>
      </c>
      <c r="W503" s="135">
        <f t="shared" si="153"/>
        <v>71.235613420148553</v>
      </c>
      <c r="X503" s="145">
        <f t="shared" si="191"/>
        <v>183.21400000000003</v>
      </c>
      <c r="Y503" s="60">
        <f t="shared" si="195"/>
        <v>0.11501366961786186</v>
      </c>
      <c r="Z503" s="47">
        <v>33.1</v>
      </c>
      <c r="AA503" s="46">
        <v>2.3002733923572372E-3</v>
      </c>
      <c r="AB503" s="47">
        <f t="shared" si="187"/>
        <v>421.44228930733891</v>
      </c>
      <c r="AC503" s="47">
        <f t="shared" si="188"/>
        <v>464.65522525616194</v>
      </c>
      <c r="AD503" s="56">
        <f>AB503/((AB498+AB499)/2)*100</f>
        <v>77.608440797186432</v>
      </c>
      <c r="AE503" s="56">
        <f>AC503/((AC498+AC499)/2)*100</f>
        <v>85.566086876721528</v>
      </c>
      <c r="AF503" s="64"/>
      <c r="AG503" s="45">
        <f t="shared" si="193"/>
        <v>4.3</v>
      </c>
      <c r="AH503" s="47">
        <v>41.4</v>
      </c>
      <c r="AI503" s="43">
        <v>8.5999999999999993E-2</v>
      </c>
      <c r="AJ503" s="47">
        <f t="shared" si="189"/>
        <v>527.12117152035739</v>
      </c>
      <c r="AK503" s="47">
        <f t="shared" si="190"/>
        <v>581.16997962553182</v>
      </c>
      <c r="AL503" s="56">
        <f>AJ503/((AJ498+AJ499)/2)*100</f>
        <v>81.176470588235304</v>
      </c>
      <c r="AM503" s="56">
        <f>AK503/((AK498+AK499)/2)*100</f>
        <v>89.499967572475526</v>
      </c>
      <c r="AN503" s="45">
        <f t="shared" si="194"/>
        <v>37.386860312230233</v>
      </c>
      <c r="AO503" s="137" t="s">
        <v>1281</v>
      </c>
      <c r="AT503" s="4"/>
    </row>
    <row r="504" spans="1:46" s="1" customFormat="1" ht="30" x14ac:dyDescent="0.25">
      <c r="A504" s="30">
        <v>503</v>
      </c>
      <c r="B504" s="107" t="s">
        <v>214</v>
      </c>
      <c r="C504" s="30"/>
      <c r="D504" s="48" t="s">
        <v>135</v>
      </c>
      <c r="E504" s="48" t="s">
        <v>205</v>
      </c>
      <c r="F504" s="48" t="s">
        <v>139</v>
      </c>
      <c r="G504" s="48" t="s">
        <v>6</v>
      </c>
      <c r="H504" s="48" t="s">
        <v>38</v>
      </c>
      <c r="I504" s="48" t="s">
        <v>206</v>
      </c>
      <c r="J504" s="48">
        <v>10</v>
      </c>
      <c r="K504" s="48">
        <v>170</v>
      </c>
      <c r="L504" s="103"/>
      <c r="M504" s="105" t="s">
        <v>140</v>
      </c>
      <c r="N504" s="105" t="s">
        <v>209</v>
      </c>
      <c r="O504" s="105" t="s">
        <v>210</v>
      </c>
      <c r="P504" s="81">
        <v>300</v>
      </c>
      <c r="Q504" s="111"/>
      <c r="R504" s="48">
        <v>3.5</v>
      </c>
      <c r="S504" s="81">
        <v>9.5</v>
      </c>
      <c r="T504" s="134">
        <v>315</v>
      </c>
      <c r="U504" s="93">
        <f t="shared" si="179"/>
        <v>0.23749999999999999</v>
      </c>
      <c r="V504" s="134">
        <v>50</v>
      </c>
      <c r="W504" s="135">
        <f t="shared" si="153"/>
        <v>71.078533787469084</v>
      </c>
      <c r="X504" s="145">
        <f t="shared" si="191"/>
        <v>168.33000000000004</v>
      </c>
      <c r="Y504" s="60">
        <f t="shared" si="195"/>
        <v>0.12140138236202316</v>
      </c>
      <c r="Z504" s="47">
        <v>32.1</v>
      </c>
      <c r="AA504" s="46">
        <v>2.4280276472404632E-3</v>
      </c>
      <c r="AB504" s="47">
        <f t="shared" si="187"/>
        <v>408.70989385998723</v>
      </c>
      <c r="AC504" s="47">
        <f t="shared" si="188"/>
        <v>451.61314238672611</v>
      </c>
      <c r="AD504" s="56">
        <f>AB504/((AB498+AB499)/2)*100</f>
        <v>75.26377491207505</v>
      </c>
      <c r="AE504" s="56">
        <f>AC504/((AC498+AC499)/2)*100</f>
        <v>83.164392168038702</v>
      </c>
      <c r="AF504" s="64"/>
      <c r="AG504" s="45">
        <f t="shared" si="193"/>
        <v>2.8000000000000003</v>
      </c>
      <c r="AH504" s="47">
        <v>39.4</v>
      </c>
      <c r="AI504" s="43">
        <v>5.6000000000000001E-2</v>
      </c>
      <c r="AJ504" s="47">
        <f t="shared" si="189"/>
        <v>501.65638062565409</v>
      </c>
      <c r="AK504" s="47">
        <f t="shared" si="190"/>
        <v>554.3164426802806</v>
      </c>
      <c r="AL504" s="56">
        <f>AJ504/((AJ498+AJ499)/2)*100</f>
        <v>77.254901960784323</v>
      </c>
      <c r="AM504" s="56">
        <f>AK504/((AK498+AK499)/2)*100</f>
        <v>85.364532553352817</v>
      </c>
      <c r="AN504" s="45">
        <f t="shared" si="194"/>
        <v>23.063987785989969</v>
      </c>
      <c r="AO504" s="137" t="s">
        <v>1281</v>
      </c>
      <c r="AT504" s="4"/>
    </row>
    <row r="505" spans="1:46" s="1" customFormat="1" ht="30" x14ac:dyDescent="0.25">
      <c r="A505" s="30">
        <v>504</v>
      </c>
      <c r="B505" s="107" t="s">
        <v>215</v>
      </c>
      <c r="C505" s="30"/>
      <c r="D505" s="48" t="s">
        <v>135</v>
      </c>
      <c r="E505" s="48" t="s">
        <v>205</v>
      </c>
      <c r="F505" s="48" t="s">
        <v>139</v>
      </c>
      <c r="G505" s="48" t="s">
        <v>6</v>
      </c>
      <c r="H505" s="48" t="s">
        <v>38</v>
      </c>
      <c r="I505" s="48" t="s">
        <v>206</v>
      </c>
      <c r="J505" s="48">
        <v>10</v>
      </c>
      <c r="K505" s="48">
        <v>170</v>
      </c>
      <c r="L505" s="103"/>
      <c r="M505" s="105" t="s">
        <v>140</v>
      </c>
      <c r="N505" s="105" t="s">
        <v>209</v>
      </c>
      <c r="O505" s="105" t="s">
        <v>210</v>
      </c>
      <c r="P505" s="81">
        <v>300</v>
      </c>
      <c r="Q505" s="111"/>
      <c r="R505" s="48">
        <v>3.5</v>
      </c>
      <c r="S505" s="81">
        <v>10</v>
      </c>
      <c r="T505" s="134">
        <v>315</v>
      </c>
      <c r="U505" s="93">
        <f t="shared" si="179"/>
        <v>0.25</v>
      </c>
      <c r="V505" s="134">
        <v>50</v>
      </c>
      <c r="W505" s="135">
        <f t="shared" si="153"/>
        <v>70.685834705770347</v>
      </c>
      <c r="X505" s="145">
        <f t="shared" si="191"/>
        <v>183.60000000000002</v>
      </c>
      <c r="Y505" s="60">
        <f t="shared" si="195"/>
        <v>0.10957072334866869</v>
      </c>
      <c r="Z505" s="47">
        <v>31.6</v>
      </c>
      <c r="AA505" s="46">
        <v>2.1914144669733736E-3</v>
      </c>
      <c r="AB505" s="47">
        <f t="shared" si="187"/>
        <v>402.34369613631145</v>
      </c>
      <c r="AC505" s="47">
        <f t="shared" si="188"/>
        <v>447.04855126256825</v>
      </c>
      <c r="AD505" s="56">
        <f>AB505/((AB498+AB499)/2)*100</f>
        <v>74.091441969519366</v>
      </c>
      <c r="AE505" s="56">
        <f>AC505/((AC498+AC499)/2)*100</f>
        <v>82.32382441057706</v>
      </c>
      <c r="AF505" s="64"/>
      <c r="AG505" s="45">
        <f t="shared" si="193"/>
        <v>2.9499999999999997</v>
      </c>
      <c r="AH505" s="47">
        <v>39.299999999999997</v>
      </c>
      <c r="AI505" s="43">
        <v>5.8999999999999997E-2</v>
      </c>
      <c r="AJ505" s="47">
        <f t="shared" si="189"/>
        <v>500.3831410809189</v>
      </c>
      <c r="AK505" s="47">
        <f t="shared" si="190"/>
        <v>555.98126786768762</v>
      </c>
      <c r="AL505" s="56">
        <f>AJ505/((AJ498+AJ499)/2)*100</f>
        <v>77.058823529411754</v>
      </c>
      <c r="AM505" s="56">
        <f>AK505/((AK498+AK499)/2)*100</f>
        <v>85.620915032679719</v>
      </c>
      <c r="AN505" s="45">
        <f t="shared" si="194"/>
        <v>26.92325020628645</v>
      </c>
      <c r="AO505" s="137" t="s">
        <v>1281</v>
      </c>
      <c r="AT505" s="4"/>
    </row>
    <row r="506" spans="1:46" s="1" customFormat="1" ht="30" x14ac:dyDescent="0.25">
      <c r="A506" s="30">
        <v>505</v>
      </c>
      <c r="B506" s="107" t="s">
        <v>216</v>
      </c>
      <c r="C506" s="30"/>
      <c r="D506" s="48" t="s">
        <v>135</v>
      </c>
      <c r="E506" s="48" t="s">
        <v>205</v>
      </c>
      <c r="F506" s="48" t="s">
        <v>139</v>
      </c>
      <c r="G506" s="48" t="s">
        <v>6</v>
      </c>
      <c r="H506" s="48" t="s">
        <v>38</v>
      </c>
      <c r="I506" s="48" t="s">
        <v>206</v>
      </c>
      <c r="J506" s="48">
        <v>10</v>
      </c>
      <c r="K506" s="48">
        <v>170</v>
      </c>
      <c r="L506" s="103"/>
      <c r="M506" s="105" t="s">
        <v>140</v>
      </c>
      <c r="N506" s="105" t="s">
        <v>209</v>
      </c>
      <c r="O506" s="105" t="s">
        <v>210</v>
      </c>
      <c r="P506" s="81">
        <v>300</v>
      </c>
      <c r="Q506" s="111"/>
      <c r="R506" s="48">
        <v>3.5</v>
      </c>
      <c r="S506" s="81">
        <v>11.1</v>
      </c>
      <c r="T506" s="134">
        <v>315</v>
      </c>
      <c r="U506" s="93">
        <f t="shared" si="179"/>
        <v>0.27750000000000002</v>
      </c>
      <c r="V506" s="134">
        <v>50</v>
      </c>
      <c r="W506" s="135">
        <f t="shared" si="153"/>
        <v>69.82189672603316</v>
      </c>
      <c r="X506" s="145">
        <f t="shared" si="191"/>
        <v>183.13399999999999</v>
      </c>
      <c r="Y506" s="60">
        <f t="shared" si="195"/>
        <v>0.11332578646883242</v>
      </c>
      <c r="Z506" s="47">
        <v>32.6</v>
      </c>
      <c r="AA506" s="46">
        <v>2.2665157293766483E-3</v>
      </c>
      <c r="AB506" s="47">
        <f t="shared" si="187"/>
        <v>415.07609158366307</v>
      </c>
      <c r="AC506" s="47">
        <f t="shared" si="188"/>
        <v>466.90224025158949</v>
      </c>
      <c r="AD506" s="56">
        <f>AB506/((AB498+AB499)/2)*100</f>
        <v>76.436107854630734</v>
      </c>
      <c r="AE506" s="56">
        <f>AC506/((AC498+AC499)/2)*100</f>
        <v>85.979873852228053</v>
      </c>
      <c r="AF506" s="64"/>
      <c r="AG506" s="45">
        <f t="shared" si="193"/>
        <v>3.45</v>
      </c>
      <c r="AH506" s="47">
        <v>40.1</v>
      </c>
      <c r="AI506" s="43">
        <v>6.9000000000000006E-2</v>
      </c>
      <c r="AJ506" s="47">
        <f t="shared" si="189"/>
        <v>510.56905743880026</v>
      </c>
      <c r="AK506" s="47">
        <f t="shared" si="190"/>
        <v>574.3183998186729</v>
      </c>
      <c r="AL506" s="56">
        <f>AJ506/((AJ498+AJ499)/2)*100</f>
        <v>78.627450980392169</v>
      </c>
      <c r="AM506" s="56">
        <f>AK506/((AK498+AK499)/2)*100</f>
        <v>88.444826749597468</v>
      </c>
      <c r="AN506" s="45">
        <f t="shared" si="194"/>
        <v>30.443203682939728</v>
      </c>
      <c r="AO506" s="137" t="s">
        <v>1281</v>
      </c>
      <c r="AT506" s="4"/>
    </row>
    <row r="507" spans="1:46" s="1" customFormat="1" ht="30" x14ac:dyDescent="0.25">
      <c r="A507" s="30">
        <v>506</v>
      </c>
      <c r="B507" s="107" t="s">
        <v>217</v>
      </c>
      <c r="C507" s="30"/>
      <c r="D507" s="48" t="s">
        <v>135</v>
      </c>
      <c r="E507" s="48" t="s">
        <v>205</v>
      </c>
      <c r="F507" s="48" t="s">
        <v>139</v>
      </c>
      <c r="G507" s="48" t="s">
        <v>6</v>
      </c>
      <c r="H507" s="48" t="s">
        <v>38</v>
      </c>
      <c r="I507" s="48" t="s">
        <v>206</v>
      </c>
      <c r="J507" s="48">
        <v>10</v>
      </c>
      <c r="K507" s="48">
        <v>170</v>
      </c>
      <c r="L507" s="103"/>
      <c r="M507" s="105" t="s">
        <v>140</v>
      </c>
      <c r="N507" s="105" t="s">
        <v>209</v>
      </c>
      <c r="O507" s="105" t="s">
        <v>210</v>
      </c>
      <c r="P507" s="81">
        <v>300</v>
      </c>
      <c r="Q507" s="111"/>
      <c r="R507" s="48">
        <v>3.5</v>
      </c>
      <c r="S507" s="81">
        <v>12.6</v>
      </c>
      <c r="T507" s="134">
        <v>315</v>
      </c>
      <c r="U507" s="93">
        <f t="shared" si="179"/>
        <v>0.315</v>
      </c>
      <c r="V507" s="134">
        <v>50</v>
      </c>
      <c r="W507" s="135">
        <f t="shared" si="153"/>
        <v>68.643799480936963</v>
      </c>
      <c r="X507" s="145">
        <f t="shared" si="191"/>
        <v>179.16999999999996</v>
      </c>
      <c r="Y507" s="60">
        <f t="shared" si="195"/>
        <v>0.10695013198785625</v>
      </c>
      <c r="Z507" s="47">
        <v>30.1</v>
      </c>
      <c r="AA507" s="46">
        <v>2.139002639757125E-3</v>
      </c>
      <c r="AB507" s="47">
        <f t="shared" si="187"/>
        <v>383.24510296528399</v>
      </c>
      <c r="AC507" s="47">
        <f t="shared" si="188"/>
        <v>438.49554115021061</v>
      </c>
      <c r="AD507" s="56">
        <f>AB507/((AB498+AB499)/2)*100</f>
        <v>70.574443141852299</v>
      </c>
      <c r="AE507" s="56">
        <f>AC507/((AC498+AC499)/2)*100</f>
        <v>80.748790780151396</v>
      </c>
      <c r="AF507" s="64"/>
      <c r="AG507" s="45">
        <f t="shared" si="193"/>
        <v>3.05</v>
      </c>
      <c r="AH507" s="47">
        <v>38.1</v>
      </c>
      <c r="AI507" s="43">
        <v>6.0999999999999999E-2</v>
      </c>
      <c r="AJ507" s="47">
        <f t="shared" si="189"/>
        <v>485.10426654409702</v>
      </c>
      <c r="AK507" s="47">
        <f t="shared" si="190"/>
        <v>555.03920657219351</v>
      </c>
      <c r="AL507" s="56">
        <f>AJ507/((AJ498+AJ499)/2)*100</f>
        <v>74.705882352941188</v>
      </c>
      <c r="AM507" s="56">
        <f>AK507/((AK498+AK499)/2)*100</f>
        <v>85.475837932426998</v>
      </c>
      <c r="AN507" s="45">
        <f t="shared" si="194"/>
        <v>28.517963870734775</v>
      </c>
      <c r="AO507" s="137" t="s">
        <v>1281</v>
      </c>
      <c r="AT507" s="4"/>
    </row>
    <row r="508" spans="1:46" s="1" customFormat="1" ht="30" x14ac:dyDescent="0.25">
      <c r="A508" s="30">
        <v>507</v>
      </c>
      <c r="B508" s="107" t="s">
        <v>218</v>
      </c>
      <c r="C508" s="30"/>
      <c r="D508" s="48" t="s">
        <v>135</v>
      </c>
      <c r="E508" s="48" t="s">
        <v>205</v>
      </c>
      <c r="F508" s="48" t="s">
        <v>139</v>
      </c>
      <c r="G508" s="48" t="s">
        <v>6</v>
      </c>
      <c r="H508" s="48" t="s">
        <v>38</v>
      </c>
      <c r="I508" s="48" t="s">
        <v>206</v>
      </c>
      <c r="J508" s="48">
        <v>10</v>
      </c>
      <c r="K508" s="48">
        <v>170</v>
      </c>
      <c r="L508" s="108"/>
      <c r="M508" s="105" t="s">
        <v>140</v>
      </c>
      <c r="N508" s="105" t="s">
        <v>209</v>
      </c>
      <c r="O508" s="105" t="s">
        <v>210</v>
      </c>
      <c r="P508" s="81">
        <v>300</v>
      </c>
      <c r="Q508" s="111"/>
      <c r="R508" s="48">
        <v>3.5</v>
      </c>
      <c r="S508" s="81">
        <v>12.9</v>
      </c>
      <c r="T508" s="134">
        <v>315</v>
      </c>
      <c r="U508" s="93">
        <f t="shared" si="179"/>
        <v>0.32250000000000001</v>
      </c>
      <c r="V508" s="134">
        <v>50</v>
      </c>
      <c r="W508" s="135">
        <f t="shared" si="153"/>
        <v>68.408180031917738</v>
      </c>
      <c r="X508" s="145">
        <f t="shared" si="191"/>
        <v>161.13500000000002</v>
      </c>
      <c r="Y508" s="60">
        <f t="shared" si="195"/>
        <v>0.10864829950109217</v>
      </c>
      <c r="Z508" s="47">
        <v>27.5</v>
      </c>
      <c r="AA508" s="46">
        <v>2.1729659900218434E-3</v>
      </c>
      <c r="AB508" s="47">
        <f t="shared" si="187"/>
        <v>350.14087480216978</v>
      </c>
      <c r="AC508" s="47">
        <f t="shared" si="188"/>
        <v>401.99870815404103</v>
      </c>
      <c r="AD508" s="56">
        <f>AB508/((AB498+AB499)/2)*100</f>
        <v>64.478311840562739</v>
      </c>
      <c r="AE508" s="56">
        <f>AC508/((AC498+AC499)/2)*100</f>
        <v>74.027912560921621</v>
      </c>
      <c r="AF508" s="64"/>
      <c r="AG508" s="45">
        <f t="shared" si="193"/>
        <v>2.0500000000000003</v>
      </c>
      <c r="AH508" s="47">
        <v>34.6</v>
      </c>
      <c r="AI508" s="43">
        <v>4.1000000000000002E-2</v>
      </c>
      <c r="AJ508" s="47">
        <f t="shared" si="189"/>
        <v>440.54088247836631</v>
      </c>
      <c r="AK508" s="47">
        <f t="shared" si="190"/>
        <v>505.78746553199346</v>
      </c>
      <c r="AL508" s="56">
        <f>AJ508/((AJ498+AJ499)/2)*100</f>
        <v>67.843137254901961</v>
      </c>
      <c r="AM508" s="56">
        <f>AK508/((AK498+AK499)/2)*100</f>
        <v>77.891087548681938</v>
      </c>
      <c r="AN508" s="45">
        <f t="shared" si="194"/>
        <v>18.868219837894408</v>
      </c>
      <c r="AO508" s="137" t="s">
        <v>1281</v>
      </c>
      <c r="AT508" s="4"/>
    </row>
    <row r="509" spans="1:46" s="1" customFormat="1" ht="30" x14ac:dyDescent="0.25">
      <c r="A509" s="30">
        <v>508</v>
      </c>
      <c r="B509" s="107" t="s">
        <v>219</v>
      </c>
      <c r="C509" s="30"/>
      <c r="D509" s="48" t="s">
        <v>135</v>
      </c>
      <c r="E509" s="48" t="s">
        <v>205</v>
      </c>
      <c r="F509" s="48" t="s">
        <v>139</v>
      </c>
      <c r="G509" s="48" t="s">
        <v>6</v>
      </c>
      <c r="H509" s="48" t="s">
        <v>38</v>
      </c>
      <c r="I509" s="48" t="s">
        <v>206</v>
      </c>
      <c r="J509" s="48">
        <v>10</v>
      </c>
      <c r="K509" s="48">
        <v>170</v>
      </c>
      <c r="L509" s="108"/>
      <c r="M509" s="105" t="s">
        <v>140</v>
      </c>
      <c r="N509" s="105" t="s">
        <v>209</v>
      </c>
      <c r="O509" s="105" t="s">
        <v>210</v>
      </c>
      <c r="P509" s="81">
        <v>300</v>
      </c>
      <c r="Q509" s="111"/>
      <c r="R509" s="48">
        <v>3.5</v>
      </c>
      <c r="S509" s="81">
        <v>14.3</v>
      </c>
      <c r="T509" s="134">
        <v>315</v>
      </c>
      <c r="U509" s="93">
        <f t="shared" si="179"/>
        <v>0.35750000000000004</v>
      </c>
      <c r="V509" s="134">
        <v>50</v>
      </c>
      <c r="W509" s="135">
        <f t="shared" si="153"/>
        <v>67.308622603161325</v>
      </c>
      <c r="X509" s="145">
        <f t="shared" si="191"/>
        <v>139.691</v>
      </c>
      <c r="Y509" s="60">
        <f t="shared" si="195"/>
        <v>0.14583496943799246</v>
      </c>
      <c r="Z509" s="47">
        <v>32</v>
      </c>
      <c r="AA509" s="46">
        <v>2.916699388759849E-3</v>
      </c>
      <c r="AB509" s="47">
        <f t="shared" si="187"/>
        <v>407.4366543152521</v>
      </c>
      <c r="AC509" s="47">
        <f t="shared" si="188"/>
        <v>475.42200036785533</v>
      </c>
      <c r="AD509" s="56">
        <f>AB509/((AB498+AB499)/2)*100</f>
        <v>75.02930832356391</v>
      </c>
      <c r="AE509" s="56">
        <f>AC509/((AC498+AC499)/2)*100</f>
        <v>87.548784508242576</v>
      </c>
      <c r="AF509" s="64"/>
      <c r="AG509" s="45">
        <f t="shared" si="193"/>
        <v>5.0500000000000007</v>
      </c>
      <c r="AH509" s="47">
        <v>40.5</v>
      </c>
      <c r="AI509" s="43">
        <v>0.10100000000000001</v>
      </c>
      <c r="AJ509" s="47">
        <f t="shared" si="189"/>
        <v>515.66201561774096</v>
      </c>
      <c r="AK509" s="47">
        <f t="shared" si="190"/>
        <v>601.70596921556694</v>
      </c>
      <c r="AL509" s="56">
        <f>AJ509/((AJ498+AJ499)/2)*100</f>
        <v>79.411764705882376</v>
      </c>
      <c r="AM509" s="56">
        <f>AK509/((AK498+AK499)/2)*100</f>
        <v>92.662502573958406</v>
      </c>
      <c r="AN509" s="45">
        <f t="shared" si="194"/>
        <v>34.628182934870154</v>
      </c>
      <c r="AO509" s="137" t="s">
        <v>1281</v>
      </c>
      <c r="AT509" s="4"/>
    </row>
    <row r="510" spans="1:46" s="1" customFormat="1" ht="30" x14ac:dyDescent="0.25">
      <c r="A510" s="30">
        <v>509</v>
      </c>
      <c r="B510" s="107" t="s">
        <v>220</v>
      </c>
      <c r="C510" s="30"/>
      <c r="D510" s="48" t="s">
        <v>135</v>
      </c>
      <c r="E510" s="48" t="s">
        <v>205</v>
      </c>
      <c r="F510" s="48" t="s">
        <v>139</v>
      </c>
      <c r="G510" s="48" t="s">
        <v>6</v>
      </c>
      <c r="H510" s="48" t="s">
        <v>38</v>
      </c>
      <c r="I510" s="48" t="s">
        <v>206</v>
      </c>
      <c r="J510" s="48">
        <v>10</v>
      </c>
      <c r="K510" s="48">
        <v>170</v>
      </c>
      <c r="L510" s="108"/>
      <c r="M510" s="105" t="s">
        <v>140</v>
      </c>
      <c r="N510" s="105" t="s">
        <v>209</v>
      </c>
      <c r="O510" s="105" t="s">
        <v>210</v>
      </c>
      <c r="P510" s="81">
        <v>300</v>
      </c>
      <c r="Q510" s="111"/>
      <c r="R510" s="48">
        <v>3.5</v>
      </c>
      <c r="S510" s="81">
        <v>18.5</v>
      </c>
      <c r="T510" s="134">
        <v>315</v>
      </c>
      <c r="U510" s="93">
        <f t="shared" si="179"/>
        <v>0.46250000000000002</v>
      </c>
      <c r="V510" s="134">
        <v>50</v>
      </c>
      <c r="W510" s="135">
        <f t="shared" si="153"/>
        <v>64.009950316892031</v>
      </c>
      <c r="X510" s="145">
        <f t="shared" si="191"/>
        <v>107.58</v>
      </c>
      <c r="Y510" s="60">
        <f t="shared" si="195"/>
        <v>0.13551396902042773</v>
      </c>
      <c r="Z510" s="47">
        <v>22.9</v>
      </c>
      <c r="AA510" s="46">
        <v>2.7102793804085544E-3</v>
      </c>
      <c r="AB510" s="47">
        <f t="shared" si="187"/>
        <v>291.57185574435226</v>
      </c>
      <c r="AC510" s="47">
        <f t="shared" si="188"/>
        <v>357.75687821392916</v>
      </c>
      <c r="AD510" s="56">
        <f>AB510/((AB498+AB499)/2)*100</f>
        <v>53.692848769050414</v>
      </c>
      <c r="AE510" s="56">
        <f>AC510/((AC498+AC499)/2)*100</f>
        <v>65.880796035644678</v>
      </c>
      <c r="AF510" s="64"/>
      <c r="AG510" s="45">
        <f t="shared" si="193"/>
        <v>1.8499999999999999</v>
      </c>
      <c r="AH510" s="47">
        <v>29.2</v>
      </c>
      <c r="AI510" s="43">
        <v>3.6999999999999998E-2</v>
      </c>
      <c r="AJ510" s="47">
        <f t="shared" si="189"/>
        <v>371.7859470626675</v>
      </c>
      <c r="AK510" s="47">
        <f t="shared" si="190"/>
        <v>456.17907615051229</v>
      </c>
      <c r="AL510" s="56">
        <f>AJ510/((AJ498+AJ499)/2)*100</f>
        <v>57.254901960784309</v>
      </c>
      <c r="AM510" s="56">
        <f>AK510/((AK498+AK499)/2)*100</f>
        <v>70.251413448815114</v>
      </c>
      <c r="AN510" s="45">
        <f t="shared" si="194"/>
        <v>13.651729141820988</v>
      </c>
      <c r="AO510" s="137" t="s">
        <v>1281</v>
      </c>
      <c r="AT510" s="4"/>
    </row>
    <row r="511" spans="1:46" s="1" customFormat="1" x14ac:dyDescent="0.25">
      <c r="A511" s="30">
        <v>510</v>
      </c>
      <c r="B511" s="107" t="s">
        <v>221</v>
      </c>
      <c r="C511" s="30" t="s">
        <v>7</v>
      </c>
      <c r="D511" s="48" t="s">
        <v>135</v>
      </c>
      <c r="E511" s="48" t="s">
        <v>205</v>
      </c>
      <c r="F511" s="48" t="s">
        <v>139</v>
      </c>
      <c r="G511" s="48" t="s">
        <v>6</v>
      </c>
      <c r="H511" s="48" t="s">
        <v>38</v>
      </c>
      <c r="I511" s="48" t="s">
        <v>206</v>
      </c>
      <c r="J511" s="48">
        <v>12</v>
      </c>
      <c r="K511" s="48">
        <v>170</v>
      </c>
      <c r="L511" s="108"/>
      <c r="M511" s="105" t="s">
        <v>2</v>
      </c>
      <c r="N511" s="105" t="s">
        <v>2</v>
      </c>
      <c r="O511" s="105" t="s">
        <v>4</v>
      </c>
      <c r="P511" s="81">
        <v>0</v>
      </c>
      <c r="Q511" s="95">
        <v>0</v>
      </c>
      <c r="R511" s="48">
        <v>0</v>
      </c>
      <c r="S511" s="81">
        <v>0</v>
      </c>
      <c r="T511" s="134">
        <v>0</v>
      </c>
      <c r="U511" s="93">
        <f t="shared" si="179"/>
        <v>0</v>
      </c>
      <c r="V511" s="134">
        <v>50</v>
      </c>
      <c r="W511" s="135">
        <f t="shared" si="153"/>
        <v>113.09733552923255</v>
      </c>
      <c r="X511" s="145">
        <f t="shared" si="191"/>
        <v>206</v>
      </c>
      <c r="Y511" s="60">
        <f t="shared" si="195"/>
        <v>0.13198528856730804</v>
      </c>
      <c r="Z511" s="47">
        <v>61.5</v>
      </c>
      <c r="AA511" s="46">
        <v>2.639705771346161E-3</v>
      </c>
      <c r="AB511" s="47">
        <f t="shared" si="187"/>
        <v>543.7793888973091</v>
      </c>
      <c r="AC511" s="47">
        <f t="shared" si="188"/>
        <v>543.7793888973091</v>
      </c>
      <c r="AD511" s="56">
        <f>AB511/AB511*100</f>
        <v>100</v>
      </c>
      <c r="AE511" s="56">
        <f>AC511/AC511*100</f>
        <v>100</v>
      </c>
      <c r="AF511" s="64"/>
      <c r="AG511" s="45">
        <f t="shared" si="193"/>
        <v>6.3</v>
      </c>
      <c r="AH511" s="47">
        <v>72.2</v>
      </c>
      <c r="AI511" s="43">
        <v>0.126</v>
      </c>
      <c r="AJ511" s="47">
        <f t="shared" si="189"/>
        <v>638.38816062415799</v>
      </c>
      <c r="AK511" s="47">
        <f t="shared" si="190"/>
        <v>638.38816062415799</v>
      </c>
      <c r="AL511" s="56">
        <f>AJ511/AJ511*100</f>
        <v>100</v>
      </c>
      <c r="AM511" s="56">
        <f>AK511/AK511*100</f>
        <v>100</v>
      </c>
      <c r="AN511" s="45">
        <f t="shared" si="194"/>
        <v>47.732592536532678</v>
      </c>
      <c r="AO511" s="137"/>
      <c r="AT511" s="4"/>
    </row>
    <row r="512" spans="1:46" s="1" customFormat="1" x14ac:dyDescent="0.25">
      <c r="A512" s="30">
        <v>511</v>
      </c>
      <c r="B512" s="107" t="s">
        <v>222</v>
      </c>
      <c r="C512" s="30" t="s">
        <v>7</v>
      </c>
      <c r="D512" s="48" t="s">
        <v>135</v>
      </c>
      <c r="E512" s="48" t="s">
        <v>205</v>
      </c>
      <c r="F512" s="48" t="s">
        <v>139</v>
      </c>
      <c r="G512" s="48" t="s">
        <v>6</v>
      </c>
      <c r="H512" s="48" t="s">
        <v>38</v>
      </c>
      <c r="I512" s="48" t="s">
        <v>206</v>
      </c>
      <c r="J512" s="48">
        <v>12</v>
      </c>
      <c r="K512" s="48">
        <v>170</v>
      </c>
      <c r="L512" s="108"/>
      <c r="M512" s="105" t="s">
        <v>2</v>
      </c>
      <c r="N512" s="105" t="s">
        <v>2</v>
      </c>
      <c r="O512" s="105" t="s">
        <v>4</v>
      </c>
      <c r="P512" s="81">
        <v>0</v>
      </c>
      <c r="Q512" s="95">
        <v>0</v>
      </c>
      <c r="R512" s="48">
        <v>0</v>
      </c>
      <c r="S512" s="81">
        <v>0</v>
      </c>
      <c r="T512" s="134">
        <v>0</v>
      </c>
      <c r="U512" s="93">
        <f t="shared" si="179"/>
        <v>0</v>
      </c>
      <c r="V512" s="134">
        <v>50</v>
      </c>
      <c r="W512" s="135">
        <f t="shared" si="153"/>
        <v>113.09733552923255</v>
      </c>
      <c r="X512" s="145">
        <f t="shared" si="191"/>
        <v>190</v>
      </c>
      <c r="Y512" s="60">
        <f t="shared" si="195"/>
        <v>0.14286715651816337</v>
      </c>
      <c r="Z512" s="47">
        <v>61.4</v>
      </c>
      <c r="AA512" s="46">
        <v>2.8573431303632675E-3</v>
      </c>
      <c r="AB512" s="47">
        <f t="shared" si="187"/>
        <v>542.8951947690208</v>
      </c>
      <c r="AC512" s="47">
        <f t="shared" si="188"/>
        <v>542.8951947690208</v>
      </c>
      <c r="AD512" s="56">
        <f t="shared" ref="AD512:AE513" si="196">AB512/AB512*100</f>
        <v>100</v>
      </c>
      <c r="AE512" s="56">
        <f t="shared" si="196"/>
        <v>100</v>
      </c>
      <c r="AF512" s="64"/>
      <c r="AG512" s="45">
        <f t="shared" si="193"/>
        <v>6.8500000000000005</v>
      </c>
      <c r="AH512" s="47">
        <v>72.3</v>
      </c>
      <c r="AI512" s="43">
        <v>0.13700000000000001</v>
      </c>
      <c r="AJ512" s="47">
        <f t="shared" si="189"/>
        <v>639.27235475244629</v>
      </c>
      <c r="AK512" s="47">
        <f t="shared" si="190"/>
        <v>639.27235475244629</v>
      </c>
      <c r="AL512" s="56">
        <f t="shared" ref="AL512:AM513" si="197">AJ512/AJ512*100</f>
        <v>100</v>
      </c>
      <c r="AM512" s="56">
        <f t="shared" si="197"/>
        <v>100</v>
      </c>
      <c r="AN512" s="45">
        <f t="shared" si="194"/>
        <v>47.946639150259337</v>
      </c>
      <c r="AO512" s="137"/>
      <c r="AT512" s="4"/>
    </row>
    <row r="513" spans="1:46" s="1" customFormat="1" x14ac:dyDescent="0.25">
      <c r="A513" s="30">
        <v>512</v>
      </c>
      <c r="B513" s="107" t="s">
        <v>223</v>
      </c>
      <c r="C513" s="30" t="s">
        <v>7</v>
      </c>
      <c r="D513" s="48" t="s">
        <v>135</v>
      </c>
      <c r="E513" s="48" t="s">
        <v>205</v>
      </c>
      <c r="F513" s="48" t="s">
        <v>139</v>
      </c>
      <c r="G513" s="48" t="s">
        <v>6</v>
      </c>
      <c r="H513" s="48" t="s">
        <v>38</v>
      </c>
      <c r="I513" s="48" t="s">
        <v>206</v>
      </c>
      <c r="J513" s="48">
        <v>12</v>
      </c>
      <c r="K513" s="48">
        <v>170</v>
      </c>
      <c r="L513" s="108"/>
      <c r="M513" s="105" t="s">
        <v>2</v>
      </c>
      <c r="N513" s="105" t="s">
        <v>2</v>
      </c>
      <c r="O513" s="105" t="s">
        <v>4</v>
      </c>
      <c r="P513" s="81">
        <v>0</v>
      </c>
      <c r="Q513" s="95">
        <v>0</v>
      </c>
      <c r="R513" s="48">
        <v>0</v>
      </c>
      <c r="S513" s="81">
        <v>0</v>
      </c>
      <c r="T513" s="134">
        <v>0</v>
      </c>
      <c r="U513" s="93">
        <f t="shared" si="179"/>
        <v>0</v>
      </c>
      <c r="V513" s="134">
        <v>50</v>
      </c>
      <c r="W513" s="135">
        <f t="shared" si="153"/>
        <v>113.09733552923255</v>
      </c>
      <c r="X513" s="145">
        <f t="shared" si="191"/>
        <v>196</v>
      </c>
      <c r="Y513" s="60">
        <f t="shared" si="195"/>
        <v>0.14255374721382916</v>
      </c>
      <c r="Z513" s="47">
        <v>63.2</v>
      </c>
      <c r="AA513" s="46">
        <v>2.851074944276583E-3</v>
      </c>
      <c r="AB513" s="47">
        <f t="shared" si="187"/>
        <v>558.81068907821032</v>
      </c>
      <c r="AC513" s="47">
        <f t="shared" si="188"/>
        <v>558.81068907821032</v>
      </c>
      <c r="AD513" s="56">
        <f t="shared" si="196"/>
        <v>100</v>
      </c>
      <c r="AE513" s="56">
        <f t="shared" si="196"/>
        <v>100</v>
      </c>
      <c r="AF513" s="64"/>
      <c r="AG513" s="45">
        <f t="shared" si="193"/>
        <v>6.35</v>
      </c>
      <c r="AH513" s="47">
        <v>71.8</v>
      </c>
      <c r="AI513" s="43">
        <v>0.127</v>
      </c>
      <c r="AJ513" s="47">
        <f t="shared" si="189"/>
        <v>634.85138411100468</v>
      </c>
      <c r="AK513" s="47">
        <f t="shared" si="190"/>
        <v>634.85138411100468</v>
      </c>
      <c r="AL513" s="56">
        <f t="shared" si="197"/>
        <v>100</v>
      </c>
      <c r="AM513" s="56">
        <f t="shared" si="197"/>
        <v>100</v>
      </c>
      <c r="AN513" s="45">
        <f t="shared" si="194"/>
        <v>44.544602468254062</v>
      </c>
      <c r="AO513" s="137"/>
      <c r="AT513" s="4"/>
    </row>
    <row r="514" spans="1:46" s="1" customFormat="1" ht="30" x14ac:dyDescent="0.25">
      <c r="A514" s="30">
        <v>513</v>
      </c>
      <c r="B514" s="107" t="s">
        <v>224</v>
      </c>
      <c r="C514" s="30"/>
      <c r="D514" s="48" t="s">
        <v>135</v>
      </c>
      <c r="E514" s="48" t="s">
        <v>205</v>
      </c>
      <c r="F514" s="48" t="s">
        <v>139</v>
      </c>
      <c r="G514" s="48" t="s">
        <v>6</v>
      </c>
      <c r="H514" s="48" t="s">
        <v>38</v>
      </c>
      <c r="I514" s="48" t="s">
        <v>206</v>
      </c>
      <c r="J514" s="48">
        <v>12</v>
      </c>
      <c r="K514" s="48">
        <v>170</v>
      </c>
      <c r="L514" s="108"/>
      <c r="M514" s="105" t="s">
        <v>140</v>
      </c>
      <c r="N514" s="105" t="s">
        <v>209</v>
      </c>
      <c r="O514" s="105" t="s">
        <v>210</v>
      </c>
      <c r="P514" s="81">
        <v>300</v>
      </c>
      <c r="Q514" s="111"/>
      <c r="R514" s="48">
        <v>3.5</v>
      </c>
      <c r="S514" s="81">
        <v>9.1</v>
      </c>
      <c r="T514" s="134">
        <v>315</v>
      </c>
      <c r="U514" s="93">
        <f t="shared" si="179"/>
        <v>0.27300000000000002</v>
      </c>
      <c r="V514" s="134">
        <v>50</v>
      </c>
      <c r="W514" s="135">
        <f t="shared" ref="W514:W552" si="198">(J514-J514*(1-SQRT(1-S514*0.01)))^2*(PI()/4)</f>
        <v>102.8054779960724</v>
      </c>
      <c r="X514" s="145">
        <f t="shared" si="191"/>
        <v>201</v>
      </c>
      <c r="Y514" s="60">
        <f t="shared" si="195"/>
        <v>0.13460865833642893</v>
      </c>
      <c r="Z514" s="47">
        <v>61.2</v>
      </c>
      <c r="AA514" s="46">
        <v>2.6921731667285784E-3</v>
      </c>
      <c r="AB514" s="47">
        <f t="shared" si="187"/>
        <v>541.1268065124442</v>
      </c>
      <c r="AC514" s="47">
        <f t="shared" si="188"/>
        <v>595.29901706539511</v>
      </c>
      <c r="AD514" s="56">
        <f>AB514/(AVERAGE(AB511:AB513))*100</f>
        <v>98.656636217087595</v>
      </c>
      <c r="AE514" s="56">
        <f>AC514/(AVERAGE(AC511:AC513))*100</f>
        <v>108.53315315411176</v>
      </c>
      <c r="AF514" s="64"/>
      <c r="AG514" s="45">
        <f t="shared" si="193"/>
        <v>3.8</v>
      </c>
      <c r="AH514" s="47">
        <v>62.4</v>
      </c>
      <c r="AI514" s="43">
        <v>7.5999999999999998E-2</v>
      </c>
      <c r="AJ514" s="47">
        <f t="shared" si="189"/>
        <v>551.7371360519038</v>
      </c>
      <c r="AK514" s="47">
        <f t="shared" si="190"/>
        <v>606.9715468117754</v>
      </c>
      <c r="AL514" s="56">
        <f>AJ514/(AVERAGE(AJ511:AJ513))*100</f>
        <v>86.546463245492376</v>
      </c>
      <c r="AM514" s="56">
        <f>AK514/(AVERAGE(AK511:AK513))*100</f>
        <v>95.210630633104927</v>
      </c>
      <c r="AN514" s="45">
        <f t="shared" si="194"/>
        <v>28.229981986022157</v>
      </c>
      <c r="AO514" s="137" t="s">
        <v>1281</v>
      </c>
      <c r="AT514" s="4"/>
    </row>
    <row r="515" spans="1:46" s="1" customFormat="1" ht="30" x14ac:dyDescent="0.25">
      <c r="A515" s="30">
        <v>514</v>
      </c>
      <c r="B515" s="107" t="s">
        <v>225</v>
      </c>
      <c r="C515" s="30"/>
      <c r="D515" s="48" t="s">
        <v>135</v>
      </c>
      <c r="E515" s="48" t="s">
        <v>205</v>
      </c>
      <c r="F515" s="48" t="s">
        <v>139</v>
      </c>
      <c r="G515" s="48" t="s">
        <v>6</v>
      </c>
      <c r="H515" s="48" t="s">
        <v>38</v>
      </c>
      <c r="I515" s="48" t="s">
        <v>206</v>
      </c>
      <c r="J515" s="48">
        <v>12</v>
      </c>
      <c r="K515" s="48">
        <v>170</v>
      </c>
      <c r="L515" s="108"/>
      <c r="M515" s="105" t="s">
        <v>140</v>
      </c>
      <c r="N515" s="105" t="s">
        <v>209</v>
      </c>
      <c r="O515" s="105" t="s">
        <v>210</v>
      </c>
      <c r="P515" s="81">
        <v>300</v>
      </c>
      <c r="Q515" s="111"/>
      <c r="R515" s="48">
        <v>3.5</v>
      </c>
      <c r="S515" s="81">
        <v>9.6</v>
      </c>
      <c r="T515" s="134">
        <v>315</v>
      </c>
      <c r="U515" s="93">
        <f t="shared" si="179"/>
        <v>0.28800000000000003</v>
      </c>
      <c r="V515" s="134">
        <v>50</v>
      </c>
      <c r="W515" s="135">
        <f t="shared" si="198"/>
        <v>102.23999131842622</v>
      </c>
      <c r="X515" s="145">
        <f t="shared" si="191"/>
        <v>153</v>
      </c>
      <c r="Y515" s="60">
        <f t="shared" si="195"/>
        <v>0.13176226225472817</v>
      </c>
      <c r="Z515" s="47">
        <v>45.6</v>
      </c>
      <c r="AA515" s="46">
        <v>2.6352452450945636E-3</v>
      </c>
      <c r="AB515" s="47">
        <f t="shared" si="187"/>
        <v>403.19252249946823</v>
      </c>
      <c r="AC515" s="47">
        <f t="shared" si="188"/>
        <v>446.00942754365957</v>
      </c>
      <c r="AD515" s="56">
        <f>AB515/(AVERAGE(AB511:AB513))*100</f>
        <v>73.508866200967233</v>
      </c>
      <c r="AE515" s="56">
        <f>AC515/(AVERAGE(AC511:AC513))*100</f>
        <v>81.31511747894605</v>
      </c>
      <c r="AF515" s="64"/>
      <c r="AG515" s="45">
        <f t="shared" si="193"/>
        <v>5.35</v>
      </c>
      <c r="AH515" s="47">
        <v>57</v>
      </c>
      <c r="AI515" s="43">
        <v>0.107</v>
      </c>
      <c r="AJ515" s="47">
        <f t="shared" si="189"/>
        <v>503.99065312433527</v>
      </c>
      <c r="AK515" s="47">
        <f t="shared" si="190"/>
        <v>557.51178442957439</v>
      </c>
      <c r="AL515" s="56">
        <f>AJ515/(AVERAGE(AJ511:AJ513))*100</f>
        <v>79.05686546463248</v>
      </c>
      <c r="AM515" s="56">
        <f>AK515/(AVERAGE(AK511:AK513))*100</f>
        <v>87.452284806009359</v>
      </c>
      <c r="AN515" s="45">
        <f t="shared" si="194"/>
        <v>40.603431577830392</v>
      </c>
      <c r="AO515" s="137" t="s">
        <v>1281</v>
      </c>
      <c r="AT515" s="4"/>
    </row>
    <row r="516" spans="1:46" s="1" customFormat="1" ht="30" x14ac:dyDescent="0.25">
      <c r="A516" s="30">
        <v>515</v>
      </c>
      <c r="B516" s="107" t="s">
        <v>226</v>
      </c>
      <c r="C516" s="30"/>
      <c r="D516" s="48" t="s">
        <v>135</v>
      </c>
      <c r="E516" s="48" t="s">
        <v>205</v>
      </c>
      <c r="F516" s="48" t="s">
        <v>139</v>
      </c>
      <c r="G516" s="48" t="s">
        <v>6</v>
      </c>
      <c r="H516" s="48" t="s">
        <v>38</v>
      </c>
      <c r="I516" s="48" t="s">
        <v>206</v>
      </c>
      <c r="J516" s="48">
        <v>12</v>
      </c>
      <c r="K516" s="48">
        <v>170</v>
      </c>
      <c r="L516" s="108"/>
      <c r="M516" s="105" t="s">
        <v>140</v>
      </c>
      <c r="N516" s="105" t="s">
        <v>209</v>
      </c>
      <c r="O516" s="105" t="s">
        <v>210</v>
      </c>
      <c r="P516" s="81">
        <v>300</v>
      </c>
      <c r="Q516" s="111"/>
      <c r="R516" s="48">
        <v>3.5</v>
      </c>
      <c r="S516" s="81">
        <v>9.6999999999999993</v>
      </c>
      <c r="T516" s="134">
        <v>315</v>
      </c>
      <c r="U516" s="93">
        <f t="shared" si="179"/>
        <v>0.29099999999999998</v>
      </c>
      <c r="V516" s="134">
        <v>50</v>
      </c>
      <c r="W516" s="135">
        <f t="shared" si="198"/>
        <v>102.126893982897</v>
      </c>
      <c r="X516" s="145">
        <f t="shared" si="191"/>
        <v>150</v>
      </c>
      <c r="Y516" s="60">
        <f t="shared" si="195"/>
        <v>0.13292385061934223</v>
      </c>
      <c r="Z516" s="47">
        <v>45.1</v>
      </c>
      <c r="AA516" s="46">
        <v>2.6584770123868444E-3</v>
      </c>
      <c r="AB516" s="47">
        <f t="shared" si="187"/>
        <v>398.77155185802667</v>
      </c>
      <c r="AC516" s="47">
        <f t="shared" si="188"/>
        <v>441.60747714067179</v>
      </c>
      <c r="AD516" s="56">
        <f>AB516/(AVERAGE(AB511:AB513))*100</f>
        <v>72.702847931219765</v>
      </c>
      <c r="AE516" s="56">
        <f>AC516/(AVERAGE(AC511:AC513))*100</f>
        <v>80.512566922723991</v>
      </c>
      <c r="AF516" s="64"/>
      <c r="AG516" s="45">
        <f t="shared" si="193"/>
        <v>4</v>
      </c>
      <c r="AH516" s="47">
        <v>55.3</v>
      </c>
      <c r="AI516" s="43">
        <v>0.08</v>
      </c>
      <c r="AJ516" s="47">
        <f t="shared" si="189"/>
        <v>488.959352943434</v>
      </c>
      <c r="AK516" s="47">
        <f t="shared" si="190"/>
        <v>541.4832258509789</v>
      </c>
      <c r="AL516" s="56">
        <f>AJ516/(AVERAGE(AJ511:AJ513))*100</f>
        <v>76.699029126213603</v>
      </c>
      <c r="AM516" s="56">
        <f>AK516/(AVERAGE(AK511:AK513))*100</f>
        <v>84.938016751067096</v>
      </c>
      <c r="AN516" s="45">
        <f t="shared" si="194"/>
        <v>30.092417435715976</v>
      </c>
      <c r="AO516" s="137" t="s">
        <v>1281</v>
      </c>
      <c r="AT516" s="4"/>
    </row>
    <row r="517" spans="1:46" s="1" customFormat="1" ht="30" x14ac:dyDescent="0.25">
      <c r="A517" s="30">
        <v>516</v>
      </c>
      <c r="B517" s="107" t="s">
        <v>227</v>
      </c>
      <c r="C517" s="30"/>
      <c r="D517" s="48" t="s">
        <v>135</v>
      </c>
      <c r="E517" s="48" t="s">
        <v>205</v>
      </c>
      <c r="F517" s="48" t="s">
        <v>139</v>
      </c>
      <c r="G517" s="48" t="s">
        <v>6</v>
      </c>
      <c r="H517" s="48" t="s">
        <v>38</v>
      </c>
      <c r="I517" s="48" t="s">
        <v>206</v>
      </c>
      <c r="J517" s="48">
        <v>12</v>
      </c>
      <c r="K517" s="48">
        <v>170</v>
      </c>
      <c r="L517" s="108"/>
      <c r="M517" s="105" t="s">
        <v>140</v>
      </c>
      <c r="N517" s="105" t="s">
        <v>209</v>
      </c>
      <c r="O517" s="105" t="s">
        <v>210</v>
      </c>
      <c r="P517" s="81">
        <v>300</v>
      </c>
      <c r="Q517" s="111"/>
      <c r="R517" s="48">
        <v>3.5</v>
      </c>
      <c r="S517" s="81">
        <v>9.6999999999999993</v>
      </c>
      <c r="T517" s="134">
        <v>315</v>
      </c>
      <c r="U517" s="93">
        <f t="shared" si="179"/>
        <v>0.29099999999999998</v>
      </c>
      <c r="V517" s="134">
        <v>50</v>
      </c>
      <c r="W517" s="135">
        <f t="shared" si="198"/>
        <v>102.126893982897</v>
      </c>
      <c r="X517" s="145">
        <f t="shared" si="191"/>
        <v>175</v>
      </c>
      <c r="Y517" s="60">
        <f t="shared" si="195"/>
        <v>0.11469260978368331</v>
      </c>
      <c r="Z517" s="47">
        <v>45.4</v>
      </c>
      <c r="AA517" s="46">
        <v>2.2938521956736664E-3</v>
      </c>
      <c r="AB517" s="47">
        <f t="shared" si="187"/>
        <v>401.42413424289157</v>
      </c>
      <c r="AC517" s="47">
        <f t="shared" si="188"/>
        <v>444.54499916156311</v>
      </c>
      <c r="AD517" s="56">
        <f>AB517/(AVERAGE(AB511:AB513))*100</f>
        <v>73.186458893068234</v>
      </c>
      <c r="AE517" s="56">
        <f>AC517/(AVERAGE(AC511:AC513))*100</f>
        <v>81.048127234848536</v>
      </c>
      <c r="AF517" s="64"/>
      <c r="AG517" s="45">
        <f t="shared" si="193"/>
        <v>3.55</v>
      </c>
      <c r="AH517" s="47">
        <v>55</v>
      </c>
      <c r="AI517" s="43">
        <v>7.0999999999999994E-2</v>
      </c>
      <c r="AJ517" s="47">
        <f t="shared" si="189"/>
        <v>486.3067705585691</v>
      </c>
      <c r="AK517" s="47">
        <f t="shared" si="190"/>
        <v>538.54570383008752</v>
      </c>
      <c r="AL517" s="56">
        <f>AJ517/(AVERAGE(AJ511:AJ513))*100</f>
        <v>76.282940360610269</v>
      </c>
      <c r="AM517" s="56">
        <f>AK517/(AVERAGE(AK511:AK513))*100</f>
        <v>84.47723185006673</v>
      </c>
      <c r="AN517" s="45">
        <f t="shared" si="194"/>
        <v>30.952299426227189</v>
      </c>
      <c r="AO517" s="137" t="s">
        <v>1281</v>
      </c>
      <c r="AT517" s="4"/>
    </row>
    <row r="518" spans="1:46" s="1" customFormat="1" ht="30" x14ac:dyDescent="0.25">
      <c r="A518" s="30">
        <v>517</v>
      </c>
      <c r="B518" s="107" t="s">
        <v>228</v>
      </c>
      <c r="C518" s="30"/>
      <c r="D518" s="48" t="s">
        <v>135</v>
      </c>
      <c r="E518" s="48" t="s">
        <v>205</v>
      </c>
      <c r="F518" s="48" t="s">
        <v>139</v>
      </c>
      <c r="G518" s="48" t="s">
        <v>6</v>
      </c>
      <c r="H518" s="48" t="s">
        <v>38</v>
      </c>
      <c r="I518" s="48" t="s">
        <v>206</v>
      </c>
      <c r="J518" s="48">
        <v>12</v>
      </c>
      <c r="K518" s="48">
        <v>170</v>
      </c>
      <c r="L518" s="108"/>
      <c r="M518" s="105" t="s">
        <v>140</v>
      </c>
      <c r="N518" s="105" t="s">
        <v>209</v>
      </c>
      <c r="O518" s="105" t="s">
        <v>210</v>
      </c>
      <c r="P518" s="81">
        <v>300</v>
      </c>
      <c r="Q518" s="111"/>
      <c r="R518" s="48">
        <v>3.5</v>
      </c>
      <c r="S518" s="81">
        <v>10.7</v>
      </c>
      <c r="T518" s="134">
        <v>315</v>
      </c>
      <c r="U518" s="93">
        <f t="shared" si="179"/>
        <v>0.32100000000000001</v>
      </c>
      <c r="V518" s="134">
        <v>50</v>
      </c>
      <c r="W518" s="135">
        <f t="shared" si="198"/>
        <v>100.9959206276047</v>
      </c>
      <c r="X518" s="145">
        <f t="shared" si="191"/>
        <v>161</v>
      </c>
      <c r="Y518" s="60">
        <f t="shared" si="195"/>
        <v>0.12768641914722453</v>
      </c>
      <c r="Z518" s="47">
        <v>46.5</v>
      </c>
      <c r="AA518" s="46">
        <v>2.5537283829444907E-3</v>
      </c>
      <c r="AB518" s="47">
        <f t="shared" si="187"/>
        <v>411.15026965406298</v>
      </c>
      <c r="AC518" s="47">
        <f t="shared" si="188"/>
        <v>460.41463567084304</v>
      </c>
      <c r="AD518" s="56">
        <f>AB518/(AVERAGE(AB511:AB513))*100</f>
        <v>74.959699086512629</v>
      </c>
      <c r="AE518" s="56">
        <f>AC518/(AVERAGE(AC511:AC513))*100</f>
        <v>83.941432347718475</v>
      </c>
      <c r="AF518" s="64"/>
      <c r="AG518" s="45">
        <f t="shared" si="193"/>
        <v>4.5</v>
      </c>
      <c r="AH518" s="47">
        <v>57.1</v>
      </c>
      <c r="AI518" s="43">
        <v>0.09</v>
      </c>
      <c r="AJ518" s="47">
        <f t="shared" si="189"/>
        <v>504.87484725262357</v>
      </c>
      <c r="AK518" s="47">
        <f t="shared" si="190"/>
        <v>565.36936982376642</v>
      </c>
      <c r="AL518" s="56">
        <f>AJ518/(AVERAGE(AJ511:AJ513))*100</f>
        <v>79.195561719833577</v>
      </c>
      <c r="AM518" s="56">
        <f>AK518/(AVERAGE(AK511:AK513))*100</f>
        <v>88.684839551885275</v>
      </c>
      <c r="AN518" s="45">
        <f t="shared" si="194"/>
        <v>35.242589071367306</v>
      </c>
      <c r="AO518" s="137" t="s">
        <v>1281</v>
      </c>
      <c r="AT518" s="4"/>
    </row>
    <row r="519" spans="1:46" s="1" customFormat="1" ht="30" x14ac:dyDescent="0.25">
      <c r="A519" s="30">
        <v>518</v>
      </c>
      <c r="B519" s="107" t="s">
        <v>229</v>
      </c>
      <c r="C519" s="30"/>
      <c r="D519" s="48" t="s">
        <v>135</v>
      </c>
      <c r="E519" s="48" t="s">
        <v>205</v>
      </c>
      <c r="F519" s="48" t="s">
        <v>139</v>
      </c>
      <c r="G519" s="48" t="s">
        <v>6</v>
      </c>
      <c r="H519" s="48" t="s">
        <v>38</v>
      </c>
      <c r="I519" s="48" t="s">
        <v>206</v>
      </c>
      <c r="J519" s="48">
        <v>12</v>
      </c>
      <c r="K519" s="48">
        <v>170</v>
      </c>
      <c r="L519" s="108"/>
      <c r="M519" s="105" t="s">
        <v>140</v>
      </c>
      <c r="N519" s="105" t="s">
        <v>209</v>
      </c>
      <c r="O519" s="105" t="s">
        <v>210</v>
      </c>
      <c r="P519" s="81">
        <v>300</v>
      </c>
      <c r="Q519" s="111"/>
      <c r="R519" s="48">
        <v>3.5</v>
      </c>
      <c r="S519" s="81">
        <v>10.8</v>
      </c>
      <c r="T519" s="134">
        <v>315</v>
      </c>
      <c r="U519" s="93">
        <f t="shared" si="179"/>
        <v>0.32400000000000007</v>
      </c>
      <c r="V519" s="134">
        <v>50</v>
      </c>
      <c r="W519" s="135">
        <f t="shared" si="198"/>
        <v>100.88282329207541</v>
      </c>
      <c r="X519" s="145">
        <f t="shared" si="191"/>
        <v>173</v>
      </c>
      <c r="Y519" s="60">
        <f t="shared" si="195"/>
        <v>0.11652963078019314</v>
      </c>
      <c r="Z519" s="47">
        <v>45.6</v>
      </c>
      <c r="AA519" s="46">
        <v>2.3305926156038628E-3</v>
      </c>
      <c r="AB519" s="47">
        <f t="shared" si="187"/>
        <v>403.19252249946823</v>
      </c>
      <c r="AC519" s="47">
        <f t="shared" si="188"/>
        <v>452.00955437160121</v>
      </c>
      <c r="AD519" s="56">
        <f>AB519/(AVERAGE(AB511:AB513))*100</f>
        <v>73.508866200967233</v>
      </c>
      <c r="AE519" s="56">
        <f>AC519/(AVERAGE(AC511:AC513))*100</f>
        <v>82.409042826196455</v>
      </c>
      <c r="AF519" s="64"/>
      <c r="AG519" s="45">
        <f t="shared" si="193"/>
        <v>3.45</v>
      </c>
      <c r="AH519" s="47">
        <v>56.7</v>
      </c>
      <c r="AI519" s="43">
        <v>6.9000000000000006E-2</v>
      </c>
      <c r="AJ519" s="47">
        <f t="shared" si="189"/>
        <v>501.33807073947037</v>
      </c>
      <c r="AK519" s="47">
        <f t="shared" si="190"/>
        <v>562.03819589626733</v>
      </c>
      <c r="AL519" s="56">
        <f>AJ519/(AVERAGE(AJ511:AJ513))*100</f>
        <v>78.640776699029146</v>
      </c>
      <c r="AM519" s="56">
        <f>AK519/(AVERAGE(AK511:AK513))*100</f>
        <v>88.162305716400397</v>
      </c>
      <c r="AN519" s="45">
        <f t="shared" si="194"/>
        <v>29.606203820448439</v>
      </c>
      <c r="AO519" s="137" t="s">
        <v>1281</v>
      </c>
      <c r="AT519" s="4"/>
    </row>
    <row r="520" spans="1:46" s="1" customFormat="1" ht="30" x14ac:dyDescent="0.25">
      <c r="A520" s="30">
        <v>519</v>
      </c>
      <c r="B520" s="107" t="s">
        <v>230</v>
      </c>
      <c r="C520" s="30"/>
      <c r="D520" s="48" t="s">
        <v>135</v>
      </c>
      <c r="E520" s="48" t="s">
        <v>205</v>
      </c>
      <c r="F520" s="48" t="s">
        <v>139</v>
      </c>
      <c r="G520" s="48" t="s">
        <v>6</v>
      </c>
      <c r="H520" s="48" t="s">
        <v>38</v>
      </c>
      <c r="I520" s="48" t="s">
        <v>206</v>
      </c>
      <c r="J520" s="48">
        <v>12</v>
      </c>
      <c r="K520" s="48">
        <v>170</v>
      </c>
      <c r="L520" s="108"/>
      <c r="M520" s="105" t="s">
        <v>140</v>
      </c>
      <c r="N520" s="105" t="s">
        <v>209</v>
      </c>
      <c r="O520" s="105" t="s">
        <v>210</v>
      </c>
      <c r="P520" s="81">
        <v>300</v>
      </c>
      <c r="Q520" s="114"/>
      <c r="R520" s="48">
        <v>3.5</v>
      </c>
      <c r="S520" s="81">
        <v>11.1</v>
      </c>
      <c r="T520" s="134">
        <v>315</v>
      </c>
      <c r="U520" s="93">
        <f t="shared" ref="U520:U552" si="199">S520/100*J520/4</f>
        <v>0.33300000000000002</v>
      </c>
      <c r="V520" s="134">
        <v>50</v>
      </c>
      <c r="W520" s="135">
        <f t="shared" si="198"/>
        <v>100.5435312854877</v>
      </c>
      <c r="X520" s="145">
        <f t="shared" si="191"/>
        <v>134</v>
      </c>
      <c r="Y520" s="60">
        <f t="shared" si="195"/>
        <v>0.14978512471749686</v>
      </c>
      <c r="Z520" s="47">
        <v>45.4</v>
      </c>
      <c r="AA520" s="46">
        <v>2.9957024943499371E-3</v>
      </c>
      <c r="AB520" s="47">
        <f t="shared" si="187"/>
        <v>401.42413424289157</v>
      </c>
      <c r="AC520" s="47">
        <f t="shared" si="188"/>
        <v>451.54570780977696</v>
      </c>
      <c r="AD520" s="56">
        <f>AB520/(AVERAGE(AB511:AB513))*100</f>
        <v>73.186458893068234</v>
      </c>
      <c r="AE520" s="56">
        <f>AC520/(AVERAGE(AC511:AC513))*100</f>
        <v>82.324475695239897</v>
      </c>
      <c r="AF520" s="64"/>
      <c r="AG520" s="45">
        <f t="shared" si="193"/>
        <v>4.5</v>
      </c>
      <c r="AH520" s="47">
        <v>58.8</v>
      </c>
      <c r="AI520" s="43">
        <v>0.09</v>
      </c>
      <c r="AJ520" s="47">
        <f t="shared" si="189"/>
        <v>519.90614743352478</v>
      </c>
      <c r="AK520" s="47">
        <f t="shared" si="190"/>
        <v>584.82131319856569</v>
      </c>
      <c r="AL520" s="56">
        <f>AJ520/(AVERAGE(AJ511:AJ513))*100</f>
        <v>81.553398058252441</v>
      </c>
      <c r="AM520" s="56">
        <f>AK520/(AVERAGE(AK511:AK513))*100</f>
        <v>91.736105802308728</v>
      </c>
      <c r="AN520" s="45">
        <f t="shared" si="194"/>
        <v>30.043036706663976</v>
      </c>
      <c r="AO520" s="137" t="s">
        <v>1281</v>
      </c>
      <c r="AT520" s="4"/>
    </row>
    <row r="521" spans="1:46" s="1" customFormat="1" ht="30" x14ac:dyDescent="0.25">
      <c r="A521" s="30">
        <v>520</v>
      </c>
      <c r="B521" s="107" t="s">
        <v>231</v>
      </c>
      <c r="C521" s="30"/>
      <c r="D521" s="48" t="s">
        <v>135</v>
      </c>
      <c r="E521" s="48" t="s">
        <v>205</v>
      </c>
      <c r="F521" s="48" t="s">
        <v>139</v>
      </c>
      <c r="G521" s="48" t="s">
        <v>6</v>
      </c>
      <c r="H521" s="48" t="s">
        <v>38</v>
      </c>
      <c r="I521" s="48" t="s">
        <v>206</v>
      </c>
      <c r="J521" s="48">
        <v>12</v>
      </c>
      <c r="K521" s="48">
        <v>170</v>
      </c>
      <c r="L521" s="108"/>
      <c r="M521" s="105" t="s">
        <v>140</v>
      </c>
      <c r="N521" s="105" t="s">
        <v>209</v>
      </c>
      <c r="O521" s="105" t="s">
        <v>210</v>
      </c>
      <c r="P521" s="81">
        <v>300</v>
      </c>
      <c r="Q521" s="114"/>
      <c r="R521" s="48">
        <v>3.5</v>
      </c>
      <c r="S521" s="81">
        <v>11.3</v>
      </c>
      <c r="T521" s="134">
        <v>315</v>
      </c>
      <c r="U521" s="93">
        <f t="shared" si="199"/>
        <v>0.33900000000000002</v>
      </c>
      <c r="V521" s="134">
        <v>50</v>
      </c>
      <c r="W521" s="135">
        <f t="shared" si="198"/>
        <v>100.31733661442928</v>
      </c>
      <c r="X521" s="145">
        <f t="shared" si="191"/>
        <v>161</v>
      </c>
      <c r="Y521" s="60">
        <f t="shared" si="195"/>
        <v>0.12796101359700351</v>
      </c>
      <c r="Z521" s="47">
        <v>46.6</v>
      </c>
      <c r="AA521" s="46">
        <v>2.5592202719400704E-3</v>
      </c>
      <c r="AB521" s="47">
        <f t="shared" si="187"/>
        <v>412.03446378235128</v>
      </c>
      <c r="AC521" s="47">
        <f t="shared" si="188"/>
        <v>464.52588926984362</v>
      </c>
      <c r="AD521" s="56">
        <f>AB521/(AVERAGE(AB511:AB513))*100</f>
        <v>75.120902740462114</v>
      </c>
      <c r="AE521" s="56">
        <f>AC521/(AVERAGE(AC511:AC513))*100</f>
        <v>84.69098392385807</v>
      </c>
      <c r="AF521" s="64"/>
      <c r="AG521" s="45">
        <f t="shared" si="193"/>
        <v>3.95</v>
      </c>
      <c r="AH521" s="47">
        <v>57.1</v>
      </c>
      <c r="AI521" s="43">
        <v>7.9000000000000001E-2</v>
      </c>
      <c r="AJ521" s="47">
        <f t="shared" si="189"/>
        <v>504.87484725262357</v>
      </c>
      <c r="AK521" s="47">
        <f t="shared" si="190"/>
        <v>569.19373985639629</v>
      </c>
      <c r="AL521" s="56">
        <f>AJ521/(AVERAGE(AJ511:AJ513))*100</f>
        <v>79.195561719833577</v>
      </c>
      <c r="AM521" s="56">
        <f>AK521/(AVERAGE(AK511:AK513))*100</f>
        <v>89.284737000939757</v>
      </c>
      <c r="AN521" s="45">
        <f t="shared" si="194"/>
        <v>30.868777051422935</v>
      </c>
      <c r="AO521" s="137" t="s">
        <v>1281</v>
      </c>
      <c r="AT521" s="4"/>
    </row>
    <row r="522" spans="1:46" s="1" customFormat="1" ht="30" x14ac:dyDescent="0.25">
      <c r="A522" s="30">
        <v>521</v>
      </c>
      <c r="B522" s="107" t="s">
        <v>232</v>
      </c>
      <c r="C522" s="30"/>
      <c r="D522" s="48" t="s">
        <v>135</v>
      </c>
      <c r="E522" s="48" t="s">
        <v>205</v>
      </c>
      <c r="F522" s="48" t="s">
        <v>139</v>
      </c>
      <c r="G522" s="48" t="s">
        <v>6</v>
      </c>
      <c r="H522" s="48" t="s">
        <v>38</v>
      </c>
      <c r="I522" s="48" t="s">
        <v>206</v>
      </c>
      <c r="J522" s="48">
        <v>12</v>
      </c>
      <c r="K522" s="48">
        <v>170</v>
      </c>
      <c r="L522" s="108"/>
      <c r="M522" s="105" t="s">
        <v>140</v>
      </c>
      <c r="N522" s="105" t="s">
        <v>209</v>
      </c>
      <c r="O522" s="105" t="s">
        <v>210</v>
      </c>
      <c r="P522" s="81">
        <v>300</v>
      </c>
      <c r="Q522" s="114"/>
      <c r="R522" s="48">
        <v>3.5</v>
      </c>
      <c r="S522" s="81">
        <v>12</v>
      </c>
      <c r="T522" s="134">
        <v>315</v>
      </c>
      <c r="U522" s="93">
        <f t="shared" si="199"/>
        <v>0.36</v>
      </c>
      <c r="V522" s="134">
        <v>50</v>
      </c>
      <c r="W522" s="135">
        <f t="shared" si="198"/>
        <v>99.525655265724652</v>
      </c>
      <c r="X522" s="145">
        <f t="shared" si="191"/>
        <v>158</v>
      </c>
      <c r="Y522" s="60">
        <f t="shared" si="195"/>
        <v>0.13430796885392013</v>
      </c>
      <c r="Z522" s="47">
        <v>48</v>
      </c>
      <c r="AA522" s="46">
        <v>2.6861593770784024E-3</v>
      </c>
      <c r="AB522" s="47">
        <f t="shared" si="187"/>
        <v>424.41318157838759</v>
      </c>
      <c r="AC522" s="47">
        <f t="shared" si="188"/>
        <v>482.28770633907675</v>
      </c>
      <c r="AD522" s="56">
        <f>AB522/(AVERAGE(AB511:AB513))*100</f>
        <v>77.377753895754978</v>
      </c>
      <c r="AE522" s="56">
        <f>AC522/(AVERAGE(AC511:AC513))*100</f>
        <v>87.929265790630637</v>
      </c>
      <c r="AF522" s="64"/>
      <c r="AG522" s="45">
        <f t="shared" si="193"/>
        <v>4.3</v>
      </c>
      <c r="AH522" s="47">
        <v>57.8</v>
      </c>
      <c r="AI522" s="43">
        <v>8.5999999999999993E-2</v>
      </c>
      <c r="AJ522" s="47">
        <f t="shared" si="189"/>
        <v>511.06420615064167</v>
      </c>
      <c r="AK522" s="47">
        <f t="shared" si="190"/>
        <v>580.75477971663827</v>
      </c>
      <c r="AL522" s="56">
        <f>AJ522/(AVERAGE(AJ511:AJ513))*100</f>
        <v>80.166435506241342</v>
      </c>
      <c r="AM522" s="56">
        <f>AK522/(AVERAGE(AK511:AK513))*100</f>
        <v>91.098222166183334</v>
      </c>
      <c r="AN522" s="45">
        <f t="shared" si="194"/>
        <v>32.015970732733578</v>
      </c>
      <c r="AO522" s="137" t="s">
        <v>1281</v>
      </c>
      <c r="AT522" s="4"/>
    </row>
    <row r="523" spans="1:46" s="1" customFormat="1" ht="30" x14ac:dyDescent="0.25">
      <c r="A523" s="30">
        <v>522</v>
      </c>
      <c r="B523" s="107" t="s">
        <v>233</v>
      </c>
      <c r="C523" s="30"/>
      <c r="D523" s="48" t="s">
        <v>135</v>
      </c>
      <c r="E523" s="48" t="s">
        <v>205</v>
      </c>
      <c r="F523" s="48" t="s">
        <v>139</v>
      </c>
      <c r="G523" s="48" t="s">
        <v>6</v>
      </c>
      <c r="H523" s="48" t="s">
        <v>38</v>
      </c>
      <c r="I523" s="48" t="s">
        <v>206</v>
      </c>
      <c r="J523" s="48">
        <v>12</v>
      </c>
      <c r="K523" s="48">
        <v>170</v>
      </c>
      <c r="L523" s="108"/>
      <c r="M523" s="105" t="s">
        <v>140</v>
      </c>
      <c r="N523" s="105" t="s">
        <v>209</v>
      </c>
      <c r="O523" s="105" t="s">
        <v>210</v>
      </c>
      <c r="P523" s="81">
        <v>300</v>
      </c>
      <c r="Q523" s="114"/>
      <c r="R523" s="48">
        <v>3.5</v>
      </c>
      <c r="S523" s="81">
        <v>12.1</v>
      </c>
      <c r="T523" s="134">
        <v>315</v>
      </c>
      <c r="U523" s="93">
        <f t="shared" si="199"/>
        <v>0.36299999999999999</v>
      </c>
      <c r="V523" s="134">
        <v>50</v>
      </c>
      <c r="W523" s="135">
        <f t="shared" si="198"/>
        <v>99.412557930195419</v>
      </c>
      <c r="X523" s="145">
        <f t="shared" si="191"/>
        <v>161</v>
      </c>
      <c r="Y523" s="60">
        <f t="shared" si="195"/>
        <v>0.12274371905120296</v>
      </c>
      <c r="Z523" s="47">
        <v>44.7</v>
      </c>
      <c r="AA523" s="46">
        <v>2.4548743810240592E-3</v>
      </c>
      <c r="AB523" s="47">
        <f t="shared" si="187"/>
        <v>395.23477534487347</v>
      </c>
      <c r="AC523" s="47">
        <f t="shared" si="188"/>
        <v>449.6413826449072</v>
      </c>
      <c r="AD523" s="56">
        <f>AB523/(AVERAGE(AB511:AB513))*100</f>
        <v>72.058033315421824</v>
      </c>
      <c r="AE523" s="56">
        <f>AC523/(AVERAGE(AC511:AC513))*100</f>
        <v>81.977284772948593</v>
      </c>
      <c r="AF523" s="64"/>
      <c r="AG523" s="45">
        <f t="shared" si="193"/>
        <v>3.5000000000000004</v>
      </c>
      <c r="AH523" s="47">
        <v>54</v>
      </c>
      <c r="AI523" s="43">
        <v>7.0000000000000007E-2</v>
      </c>
      <c r="AJ523" s="47">
        <f t="shared" si="189"/>
        <v>477.46482927568604</v>
      </c>
      <c r="AK523" s="47">
        <f t="shared" si="190"/>
        <v>543.19093205425031</v>
      </c>
      <c r="AL523" s="56">
        <f>AJ523/(AVERAGE(AJ511:AJ513))*100</f>
        <v>74.895977808599184</v>
      </c>
      <c r="AM523" s="56">
        <f>AK523/(AVERAGE(AK511:AK513))*100</f>
        <v>85.205890567234562</v>
      </c>
      <c r="AN523" s="45">
        <f t="shared" si="194"/>
        <v>28.514697347079434</v>
      </c>
      <c r="AO523" s="137" t="s">
        <v>1281</v>
      </c>
      <c r="AT523" s="4"/>
    </row>
    <row r="524" spans="1:46" s="1" customFormat="1" ht="30" x14ac:dyDescent="0.25">
      <c r="A524" s="30">
        <v>523</v>
      </c>
      <c r="B524" s="107" t="s">
        <v>234</v>
      </c>
      <c r="C524" s="30"/>
      <c r="D524" s="48" t="s">
        <v>135</v>
      </c>
      <c r="E524" s="48" t="s">
        <v>205</v>
      </c>
      <c r="F524" s="48" t="s">
        <v>139</v>
      </c>
      <c r="G524" s="48" t="s">
        <v>6</v>
      </c>
      <c r="H524" s="48" t="s">
        <v>38</v>
      </c>
      <c r="I524" s="48" t="s">
        <v>206</v>
      </c>
      <c r="J524" s="48">
        <v>12</v>
      </c>
      <c r="K524" s="48">
        <v>170</v>
      </c>
      <c r="L524" s="108"/>
      <c r="M524" s="105" t="s">
        <v>140</v>
      </c>
      <c r="N524" s="105" t="s">
        <v>209</v>
      </c>
      <c r="O524" s="105" t="s">
        <v>210</v>
      </c>
      <c r="P524" s="81">
        <v>300</v>
      </c>
      <c r="Q524" s="114"/>
      <c r="R524" s="48">
        <v>3.5</v>
      </c>
      <c r="S524" s="81">
        <v>12.2</v>
      </c>
      <c r="T524" s="134">
        <v>315</v>
      </c>
      <c r="U524" s="93">
        <f t="shared" si="199"/>
        <v>0.36599999999999999</v>
      </c>
      <c r="V524" s="134">
        <v>50</v>
      </c>
      <c r="W524" s="135">
        <f t="shared" si="198"/>
        <v>99.299460594666172</v>
      </c>
      <c r="X524" s="145">
        <f t="shared" si="191"/>
        <v>166</v>
      </c>
      <c r="Y524" s="60">
        <f t="shared" si="195"/>
        <v>0.11931294261239812</v>
      </c>
      <c r="Z524" s="47">
        <v>44.8</v>
      </c>
      <c r="AA524" s="46">
        <v>2.3862588522479623E-3</v>
      </c>
      <c r="AB524" s="47">
        <f t="shared" si="187"/>
        <v>396.11896947316171</v>
      </c>
      <c r="AC524" s="47">
        <f t="shared" si="188"/>
        <v>451.16055748651684</v>
      </c>
      <c r="AD524" s="56">
        <f>AB524/(AVERAGE(AB511:AB513))*100</f>
        <v>72.219236969371309</v>
      </c>
      <c r="AE524" s="56">
        <f>AC524/(AVERAGE(AC511:AC513))*100</f>
        <v>82.254256229352293</v>
      </c>
      <c r="AF524" s="64"/>
      <c r="AG524" s="45">
        <f t="shared" si="193"/>
        <v>3.3000000000000003</v>
      </c>
      <c r="AH524" s="47">
        <v>53.7</v>
      </c>
      <c r="AI524" s="43">
        <v>6.6000000000000003E-2</v>
      </c>
      <c r="AJ524" s="47">
        <f t="shared" si="189"/>
        <v>474.81224689082114</v>
      </c>
      <c r="AK524" s="47">
        <f t="shared" si="190"/>
        <v>540.78843609432931</v>
      </c>
      <c r="AL524" s="56">
        <f>AJ524/(AVERAGE(AJ511:AJ513))*100</f>
        <v>74.479889042995865</v>
      </c>
      <c r="AM524" s="56">
        <f>AK524/(AVERAGE(AK511:AK513))*100</f>
        <v>84.829030800678652</v>
      </c>
      <c r="AN524" s="45">
        <f t="shared" si="194"/>
        <v>27.658357322729284</v>
      </c>
      <c r="AO524" s="137" t="s">
        <v>1281</v>
      </c>
      <c r="AT524" s="4"/>
    </row>
    <row r="525" spans="1:46" s="1" customFormat="1" ht="30" x14ac:dyDescent="0.25">
      <c r="A525" s="30">
        <v>524</v>
      </c>
      <c r="B525" s="107" t="s">
        <v>235</v>
      </c>
      <c r="C525" s="30"/>
      <c r="D525" s="48" t="s">
        <v>135</v>
      </c>
      <c r="E525" s="48" t="s">
        <v>205</v>
      </c>
      <c r="F525" s="48" t="s">
        <v>139</v>
      </c>
      <c r="G525" s="48" t="s">
        <v>6</v>
      </c>
      <c r="H525" s="48" t="s">
        <v>38</v>
      </c>
      <c r="I525" s="48" t="s">
        <v>206</v>
      </c>
      <c r="J525" s="48">
        <v>12</v>
      </c>
      <c r="K525" s="48">
        <v>170</v>
      </c>
      <c r="L525" s="108"/>
      <c r="M525" s="105" t="s">
        <v>140</v>
      </c>
      <c r="N525" s="105" t="s">
        <v>209</v>
      </c>
      <c r="O525" s="105" t="s">
        <v>210</v>
      </c>
      <c r="P525" s="81">
        <v>300</v>
      </c>
      <c r="Q525" s="114"/>
      <c r="R525" s="48">
        <v>3.5</v>
      </c>
      <c r="S525" s="81">
        <v>12.4</v>
      </c>
      <c r="T525" s="134">
        <v>315</v>
      </c>
      <c r="U525" s="93">
        <f t="shared" si="199"/>
        <v>0.372</v>
      </c>
      <c r="V525" s="134">
        <v>50</v>
      </c>
      <c r="W525" s="135">
        <f t="shared" si="198"/>
        <v>99.073265923607707</v>
      </c>
      <c r="X525" s="145">
        <f t="shared" si="191"/>
        <v>138</v>
      </c>
      <c r="Y525" s="60">
        <f t="shared" si="195"/>
        <v>0.13775488230578703</v>
      </c>
      <c r="Z525" s="47">
        <v>43</v>
      </c>
      <c r="AA525" s="46">
        <v>2.7550976461157405E-3</v>
      </c>
      <c r="AB525" s="47">
        <f t="shared" si="187"/>
        <v>380.2034751639722</v>
      </c>
      <c r="AC525" s="47">
        <f t="shared" si="188"/>
        <v>434.02223192234271</v>
      </c>
      <c r="AD525" s="56">
        <f>AB525/(AVERAGE(AB511:AB513))*100</f>
        <v>69.31757119828049</v>
      </c>
      <c r="AE525" s="56">
        <f>AC525/(AVERAGE(AC511:AC513))*100</f>
        <v>79.129647486621565</v>
      </c>
      <c r="AF525" s="64"/>
      <c r="AG525" s="45">
        <f t="shared" si="193"/>
        <v>3.55</v>
      </c>
      <c r="AH525" s="47">
        <v>54.2</v>
      </c>
      <c r="AI525" s="43">
        <v>7.0999999999999994E-2</v>
      </c>
      <c r="AJ525" s="47">
        <f t="shared" si="189"/>
        <v>479.23321753226264</v>
      </c>
      <c r="AK525" s="47">
        <f t="shared" si="190"/>
        <v>547.06988302769707</v>
      </c>
      <c r="AL525" s="56">
        <f>AJ525/(AVERAGE(AJ511:AJ513))*100</f>
        <v>75.173370319001393</v>
      </c>
      <c r="AM525" s="56">
        <f>AK525/(AVERAGE(AK511:AK513))*100</f>
        <v>85.814349679225344</v>
      </c>
      <c r="AN525" s="45">
        <f t="shared" si="194"/>
        <v>25.770411477102801</v>
      </c>
      <c r="AO525" s="137" t="s">
        <v>1281</v>
      </c>
      <c r="AT525" s="4"/>
    </row>
    <row r="526" spans="1:46" s="1" customFormat="1" ht="30" x14ac:dyDescent="0.25">
      <c r="A526" s="30">
        <v>525</v>
      </c>
      <c r="B526" s="107" t="s">
        <v>236</v>
      </c>
      <c r="C526" s="30"/>
      <c r="D526" s="48" t="s">
        <v>135</v>
      </c>
      <c r="E526" s="48" t="s">
        <v>205</v>
      </c>
      <c r="F526" s="48" t="s">
        <v>139</v>
      </c>
      <c r="G526" s="48" t="s">
        <v>6</v>
      </c>
      <c r="H526" s="48" t="s">
        <v>38</v>
      </c>
      <c r="I526" s="48" t="s">
        <v>206</v>
      </c>
      <c r="J526" s="48">
        <v>12</v>
      </c>
      <c r="K526" s="48">
        <v>170</v>
      </c>
      <c r="L526" s="108"/>
      <c r="M526" s="105" t="s">
        <v>140</v>
      </c>
      <c r="N526" s="105" t="s">
        <v>209</v>
      </c>
      <c r="O526" s="105" t="s">
        <v>210</v>
      </c>
      <c r="P526" s="81">
        <v>300</v>
      </c>
      <c r="Q526" s="114"/>
      <c r="R526" s="48">
        <v>3.5</v>
      </c>
      <c r="S526" s="81">
        <v>14.6</v>
      </c>
      <c r="T526" s="134">
        <v>315</v>
      </c>
      <c r="U526" s="93">
        <f t="shared" si="199"/>
        <v>0.43799999999999994</v>
      </c>
      <c r="V526" s="134">
        <v>50</v>
      </c>
      <c r="W526" s="135">
        <f t="shared" si="198"/>
        <v>96.585124541964603</v>
      </c>
      <c r="X526" s="145">
        <f t="shared" si="191"/>
        <v>186</v>
      </c>
      <c r="Y526" s="60">
        <f t="shared" si="195"/>
        <v>0.1067212805380242</v>
      </c>
      <c r="Z526" s="47">
        <v>44.9</v>
      </c>
      <c r="AA526" s="46">
        <v>2.134425610760484E-3</v>
      </c>
      <c r="AB526" s="47">
        <f t="shared" si="187"/>
        <v>397.00316360145001</v>
      </c>
      <c r="AC526" s="47">
        <f t="shared" si="188"/>
        <v>464.87489883073772</v>
      </c>
      <c r="AD526" s="56">
        <f>AB526/(AVERAGE(AB511:AB513))*100</f>
        <v>72.38044062332078</v>
      </c>
      <c r="AE526" s="56">
        <f>AC526/(AVERAGE(AC511:AC513))*100</f>
        <v>84.754614313022003</v>
      </c>
      <c r="AF526" s="64"/>
      <c r="AG526" s="45">
        <f t="shared" si="193"/>
        <v>3.65</v>
      </c>
      <c r="AH526" s="47">
        <v>55.9</v>
      </c>
      <c r="AI526" s="43">
        <v>7.2999999999999995E-2</v>
      </c>
      <c r="AJ526" s="47">
        <f t="shared" si="189"/>
        <v>494.26451771316385</v>
      </c>
      <c r="AK526" s="47">
        <f t="shared" si="190"/>
        <v>578.76407226365791</v>
      </c>
      <c r="AL526" s="56">
        <f>AJ526/(AVERAGE(AJ511:AJ513))*100</f>
        <v>77.531206657420256</v>
      </c>
      <c r="AM526" s="56">
        <f>AK526/(AVERAGE(AK511:AK513))*100</f>
        <v>90.785956273325823</v>
      </c>
      <c r="AN526" s="45">
        <f t="shared" si="194"/>
        <v>34.20123879322761</v>
      </c>
      <c r="AO526" s="137" t="s">
        <v>1281</v>
      </c>
      <c r="AT526" s="4"/>
    </row>
    <row r="527" spans="1:46" s="1" customFormat="1" ht="30" x14ac:dyDescent="0.25">
      <c r="A527" s="30">
        <v>526</v>
      </c>
      <c r="B527" s="107" t="s">
        <v>237</v>
      </c>
      <c r="C527" s="30"/>
      <c r="D527" s="48" t="s">
        <v>135</v>
      </c>
      <c r="E527" s="48" t="s">
        <v>205</v>
      </c>
      <c r="F527" s="48" t="s">
        <v>139</v>
      </c>
      <c r="G527" s="48" t="s">
        <v>6</v>
      </c>
      <c r="H527" s="48" t="s">
        <v>38</v>
      </c>
      <c r="I527" s="48" t="s">
        <v>206</v>
      </c>
      <c r="J527" s="48">
        <v>12</v>
      </c>
      <c r="K527" s="48">
        <v>170</v>
      </c>
      <c r="L527" s="108"/>
      <c r="M527" s="105" t="s">
        <v>140</v>
      </c>
      <c r="N527" s="105" t="s">
        <v>209</v>
      </c>
      <c r="O527" s="105" t="s">
        <v>210</v>
      </c>
      <c r="P527" s="81">
        <v>300</v>
      </c>
      <c r="Q527" s="114"/>
      <c r="R527" s="48">
        <v>3.5</v>
      </c>
      <c r="S527" s="81">
        <v>14.9</v>
      </c>
      <c r="T527" s="134">
        <v>315</v>
      </c>
      <c r="U527" s="93">
        <f t="shared" si="199"/>
        <v>0.44699999999999995</v>
      </c>
      <c r="V527" s="134">
        <v>50</v>
      </c>
      <c r="W527" s="135">
        <f t="shared" si="198"/>
        <v>96.245832535376906</v>
      </c>
      <c r="X527" s="145">
        <f t="shared" si="191"/>
        <v>196</v>
      </c>
      <c r="Y527" s="60">
        <f t="shared" si="195"/>
        <v>0.10172743669847618</v>
      </c>
      <c r="Z527" s="47">
        <v>45.1</v>
      </c>
      <c r="AA527" s="46">
        <v>2.0345487339695238E-3</v>
      </c>
      <c r="AB527" s="47">
        <f t="shared" si="187"/>
        <v>398.77155185802667</v>
      </c>
      <c r="AC527" s="47">
        <f t="shared" si="188"/>
        <v>468.59171781201718</v>
      </c>
      <c r="AD527" s="56">
        <f>AB527/(AVERAGE(AB511:AB513))*100</f>
        <v>72.702847931219765</v>
      </c>
      <c r="AE527" s="56">
        <f>AC527/(AVERAGE(AC511:AC513))*100</f>
        <v>85.432253738213589</v>
      </c>
      <c r="AF527" s="64"/>
      <c r="AG527" s="45">
        <f t="shared" si="193"/>
        <v>3.5000000000000004</v>
      </c>
      <c r="AH527" s="47">
        <v>55.5</v>
      </c>
      <c r="AI527" s="43">
        <v>7.0000000000000007E-2</v>
      </c>
      <c r="AJ527" s="47">
        <f t="shared" si="189"/>
        <v>490.72774120001066</v>
      </c>
      <c r="AK527" s="47">
        <f t="shared" si="190"/>
        <v>576.64834453585263</v>
      </c>
      <c r="AL527" s="56">
        <f>AJ527/(AVERAGE(AJ511:AJ513))*100</f>
        <v>76.976421636615825</v>
      </c>
      <c r="AM527" s="56">
        <f>AK527/(AVERAGE(AK511:AK513))*100</f>
        <v>90.454079478984511</v>
      </c>
      <c r="AN527" s="45">
        <f t="shared" si="194"/>
        <v>34.405663934835275</v>
      </c>
      <c r="AO527" s="137" t="s">
        <v>1281</v>
      </c>
      <c r="AT527" s="4"/>
    </row>
    <row r="528" spans="1:46" s="1" customFormat="1" ht="30" x14ac:dyDescent="0.25">
      <c r="A528" s="30">
        <v>527</v>
      </c>
      <c r="B528" s="107" t="s">
        <v>238</v>
      </c>
      <c r="C528" s="30"/>
      <c r="D528" s="48" t="s">
        <v>135</v>
      </c>
      <c r="E528" s="48" t="s">
        <v>205</v>
      </c>
      <c r="F528" s="48" t="s">
        <v>139</v>
      </c>
      <c r="G528" s="48" t="s">
        <v>6</v>
      </c>
      <c r="H528" s="48" t="s">
        <v>38</v>
      </c>
      <c r="I528" s="48" t="s">
        <v>206</v>
      </c>
      <c r="J528" s="48">
        <v>12</v>
      </c>
      <c r="K528" s="48">
        <v>170</v>
      </c>
      <c r="L528" s="108"/>
      <c r="M528" s="105" t="s">
        <v>140</v>
      </c>
      <c r="N528" s="105" t="s">
        <v>209</v>
      </c>
      <c r="O528" s="105" t="s">
        <v>210</v>
      </c>
      <c r="P528" s="81">
        <v>300</v>
      </c>
      <c r="Q528" s="114"/>
      <c r="R528" s="48">
        <v>3.5</v>
      </c>
      <c r="S528" s="81">
        <v>15</v>
      </c>
      <c r="T528" s="134">
        <v>315</v>
      </c>
      <c r="U528" s="93">
        <f t="shared" si="199"/>
        <v>0.44999999999999996</v>
      </c>
      <c r="V528" s="134">
        <v>50</v>
      </c>
      <c r="W528" s="135">
        <f t="shared" si="198"/>
        <v>96.132735199847687</v>
      </c>
      <c r="X528" s="145">
        <f t="shared" si="191"/>
        <v>169.99999999999997</v>
      </c>
      <c r="Y528" s="60">
        <f t="shared" si="195"/>
        <v>0.10506306700837535</v>
      </c>
      <c r="Z528" s="47">
        <v>40.4</v>
      </c>
      <c r="AA528" s="46">
        <v>2.1012613401675071E-3</v>
      </c>
      <c r="AB528" s="47">
        <f t="shared" si="187"/>
        <v>357.21442782847618</v>
      </c>
      <c r="AC528" s="47">
        <f t="shared" si="188"/>
        <v>420.25226803350131</v>
      </c>
      <c r="AD528" s="56">
        <f>AB528/(AVERAGE(AB511:AB513))*100</f>
        <v>65.126276195593761</v>
      </c>
      <c r="AE528" s="56">
        <f>AC528/(AVERAGE(AC511:AC513))*100</f>
        <v>76.619148465404407</v>
      </c>
      <c r="AF528" s="64"/>
      <c r="AG528" s="45">
        <f t="shared" si="193"/>
        <v>3.15</v>
      </c>
      <c r="AH528" s="47">
        <v>51.4</v>
      </c>
      <c r="AI528" s="43">
        <v>6.3E-2</v>
      </c>
      <c r="AJ528" s="47">
        <f t="shared" si="189"/>
        <v>454.47578194019002</v>
      </c>
      <c r="AK528" s="47">
        <f t="shared" si="190"/>
        <v>534.67739051787044</v>
      </c>
      <c r="AL528" s="56">
        <f>AJ528/(AVERAGE(AJ511:AJ513))*100</f>
        <v>71.289875173370334</v>
      </c>
      <c r="AM528" s="56">
        <f>AK528/(AVERAGE(AK511:AK513))*100</f>
        <v>83.870441380435651</v>
      </c>
      <c r="AN528" s="45">
        <f t="shared" si="194"/>
        <v>29.981991671239619</v>
      </c>
      <c r="AO528" s="137" t="s">
        <v>1281</v>
      </c>
      <c r="AT528" s="4"/>
    </row>
    <row r="529" spans="1:46" s="1" customFormat="1" ht="30" x14ac:dyDescent="0.25">
      <c r="A529" s="30">
        <v>528</v>
      </c>
      <c r="B529" s="107" t="s">
        <v>239</v>
      </c>
      <c r="C529" s="30"/>
      <c r="D529" s="48" t="s">
        <v>135</v>
      </c>
      <c r="E529" s="48" t="s">
        <v>205</v>
      </c>
      <c r="F529" s="48" t="s">
        <v>139</v>
      </c>
      <c r="G529" s="48" t="s">
        <v>6</v>
      </c>
      <c r="H529" s="48" t="s">
        <v>38</v>
      </c>
      <c r="I529" s="48" t="s">
        <v>206</v>
      </c>
      <c r="J529" s="48">
        <v>12</v>
      </c>
      <c r="K529" s="48">
        <v>170</v>
      </c>
      <c r="L529" s="108"/>
      <c r="M529" s="105" t="s">
        <v>140</v>
      </c>
      <c r="N529" s="105" t="s">
        <v>209</v>
      </c>
      <c r="O529" s="105" t="s">
        <v>210</v>
      </c>
      <c r="P529" s="81">
        <v>300</v>
      </c>
      <c r="Q529" s="114"/>
      <c r="R529" s="48">
        <v>3.5</v>
      </c>
      <c r="S529" s="81">
        <v>16.8</v>
      </c>
      <c r="T529" s="134">
        <v>315</v>
      </c>
      <c r="U529" s="93">
        <f t="shared" si="199"/>
        <v>0.504</v>
      </c>
      <c r="V529" s="134">
        <v>50</v>
      </c>
      <c r="W529" s="135">
        <f t="shared" si="198"/>
        <v>94.096983160321471</v>
      </c>
      <c r="X529" s="145">
        <f t="shared" si="191"/>
        <v>145</v>
      </c>
      <c r="Y529" s="60">
        <f t="shared" si="195"/>
        <v>0.11250608046151221</v>
      </c>
      <c r="Z529" s="47">
        <v>36.9</v>
      </c>
      <c r="AA529" s="46">
        <v>2.2501216092302443E-3</v>
      </c>
      <c r="AB529" s="47">
        <f t="shared" si="187"/>
        <v>326.26763333838545</v>
      </c>
      <c r="AC529" s="47">
        <f t="shared" si="188"/>
        <v>392.14859776248255</v>
      </c>
      <c r="AD529" s="56">
        <f>AB529/(AVERAGE(AB511:AB513))*100</f>
        <v>59.484148307361629</v>
      </c>
      <c r="AE529" s="56">
        <f>AC529/(AVERAGE(AC511:AC513))*100</f>
        <v>71.495370561732742</v>
      </c>
      <c r="AF529" s="64"/>
      <c r="AG529" s="45">
        <f t="shared" si="193"/>
        <v>2.7</v>
      </c>
      <c r="AH529" s="47">
        <v>47.6</v>
      </c>
      <c r="AI529" s="43">
        <v>5.3999999999999999E-2</v>
      </c>
      <c r="AJ529" s="47">
        <f t="shared" si="189"/>
        <v>420.87640506523434</v>
      </c>
      <c r="AK529" s="47">
        <f t="shared" si="190"/>
        <v>505.8610637803298</v>
      </c>
      <c r="AL529" s="56">
        <f>AJ529/(AVERAGE(AJ511:AJ513))*100</f>
        <v>66.019417475728162</v>
      </c>
      <c r="AM529" s="56">
        <f>AK529/(AVERAGE(AK511:AK513))*100</f>
        <v>79.35026138909636</v>
      </c>
      <c r="AN529" s="45">
        <f t="shared" si="194"/>
        <v>23.998702904983496</v>
      </c>
      <c r="AO529" s="137" t="s">
        <v>1281</v>
      </c>
      <c r="AT529" s="4"/>
    </row>
    <row r="530" spans="1:46" s="1" customFormat="1" ht="30" x14ac:dyDescent="0.25">
      <c r="A530" s="30">
        <v>529</v>
      </c>
      <c r="B530" s="107" t="s">
        <v>240</v>
      </c>
      <c r="C530" s="30"/>
      <c r="D530" s="48" t="s">
        <v>135</v>
      </c>
      <c r="E530" s="48" t="s">
        <v>205</v>
      </c>
      <c r="F530" s="48" t="s">
        <v>139</v>
      </c>
      <c r="G530" s="48" t="s">
        <v>6</v>
      </c>
      <c r="H530" s="48" t="s">
        <v>38</v>
      </c>
      <c r="I530" s="48" t="s">
        <v>206</v>
      </c>
      <c r="J530" s="48">
        <v>12</v>
      </c>
      <c r="K530" s="48">
        <v>170</v>
      </c>
      <c r="L530" s="108"/>
      <c r="M530" s="105" t="s">
        <v>140</v>
      </c>
      <c r="N530" s="105" t="s">
        <v>209</v>
      </c>
      <c r="O530" s="105" t="s">
        <v>210</v>
      </c>
      <c r="P530" s="81">
        <v>300</v>
      </c>
      <c r="Q530" s="114"/>
      <c r="R530" s="48">
        <v>3.5</v>
      </c>
      <c r="S530" s="81">
        <v>16.899999999999999</v>
      </c>
      <c r="T530" s="134">
        <v>315</v>
      </c>
      <c r="U530" s="93">
        <f t="shared" si="199"/>
        <v>0.5069999999999999</v>
      </c>
      <c r="V530" s="134">
        <v>50</v>
      </c>
      <c r="W530" s="135">
        <f t="shared" si="198"/>
        <v>93.983885824792239</v>
      </c>
      <c r="X530" s="145">
        <f t="shared" si="191"/>
        <v>151</v>
      </c>
      <c r="Y530" s="60">
        <f t="shared" si="195"/>
        <v>0.11476956896987302</v>
      </c>
      <c r="Z530" s="47">
        <v>39.200000000000003</v>
      </c>
      <c r="AA530" s="46">
        <v>2.2953913793974604E-3</v>
      </c>
      <c r="AB530" s="47">
        <f t="shared" si="187"/>
        <v>346.60409828901652</v>
      </c>
      <c r="AC530" s="47">
        <f t="shared" si="188"/>
        <v>417.09277772444835</v>
      </c>
      <c r="AD530" s="56">
        <f>AB530/(AVERAGE(AB511:AB513))*100</f>
        <v>63.191832348199895</v>
      </c>
      <c r="AE530" s="56">
        <f>AC530/(AVERAGE(AC511:AC513))*100</f>
        <v>76.043119552587129</v>
      </c>
      <c r="AF530" s="64"/>
      <c r="AG530" s="45">
        <f t="shared" si="193"/>
        <v>3.1</v>
      </c>
      <c r="AH530" s="47">
        <v>48.7</v>
      </c>
      <c r="AI530" s="43">
        <v>6.2E-2</v>
      </c>
      <c r="AJ530" s="47">
        <f t="shared" si="189"/>
        <v>430.60254047640575</v>
      </c>
      <c r="AK530" s="47">
        <f t="shared" si="190"/>
        <v>518.17393559134268</v>
      </c>
      <c r="AL530" s="56">
        <f>AJ530/(AVERAGE(AJ511:AJ513))*100</f>
        <v>67.545076282940371</v>
      </c>
      <c r="AM530" s="56">
        <f>AK530/(AVERAGE(AK511:AK513))*100</f>
        <v>81.281680244212254</v>
      </c>
      <c r="AN530" s="45">
        <f t="shared" si="194"/>
        <v>27.010644265935593</v>
      </c>
      <c r="AO530" s="137" t="s">
        <v>1281</v>
      </c>
      <c r="AT530" s="4"/>
    </row>
    <row r="531" spans="1:46" s="1" customFormat="1" ht="30" x14ac:dyDescent="0.25">
      <c r="A531" s="30">
        <v>530</v>
      </c>
      <c r="B531" s="107" t="s">
        <v>241</v>
      </c>
      <c r="C531" s="30"/>
      <c r="D531" s="48" t="s">
        <v>135</v>
      </c>
      <c r="E531" s="48" t="s">
        <v>205</v>
      </c>
      <c r="F531" s="48" t="s">
        <v>139</v>
      </c>
      <c r="G531" s="48" t="s">
        <v>6</v>
      </c>
      <c r="H531" s="48" t="s">
        <v>38</v>
      </c>
      <c r="I531" s="48" t="s">
        <v>206</v>
      </c>
      <c r="J531" s="48">
        <v>12</v>
      </c>
      <c r="K531" s="48">
        <v>170</v>
      </c>
      <c r="L531" s="108"/>
      <c r="M531" s="105" t="s">
        <v>140</v>
      </c>
      <c r="N531" s="105" t="s">
        <v>209</v>
      </c>
      <c r="O531" s="105" t="s">
        <v>210</v>
      </c>
      <c r="P531" s="81">
        <v>300</v>
      </c>
      <c r="Q531" s="114"/>
      <c r="R531" s="48">
        <v>3.5</v>
      </c>
      <c r="S531" s="81">
        <v>17.5</v>
      </c>
      <c r="T531" s="134">
        <v>315</v>
      </c>
      <c r="U531" s="93">
        <f t="shared" si="199"/>
        <v>0.52499999999999991</v>
      </c>
      <c r="V531" s="134">
        <v>50</v>
      </c>
      <c r="W531" s="135">
        <f t="shared" si="198"/>
        <v>93.305301811616857</v>
      </c>
      <c r="X531" s="145">
        <f t="shared" si="191"/>
        <v>161</v>
      </c>
      <c r="Y531" s="60">
        <f t="shared" si="195"/>
        <v>0.10462048536579041</v>
      </c>
      <c r="Z531" s="47">
        <v>38.1</v>
      </c>
      <c r="AA531" s="46">
        <v>2.0924097073158083E-3</v>
      </c>
      <c r="AB531" s="47">
        <f t="shared" si="187"/>
        <v>336.87796287784516</v>
      </c>
      <c r="AC531" s="47">
        <f t="shared" si="188"/>
        <v>408.33692470041831</v>
      </c>
      <c r="AD531" s="56">
        <f>AB531/(AVERAGE(AB511:AB513))*100</f>
        <v>61.418592154755515</v>
      </c>
      <c r="AE531" s="56">
        <f>AC531/(AVERAGE(AC511:AC513))*100</f>
        <v>74.446778369400604</v>
      </c>
      <c r="AF531" s="64"/>
      <c r="AG531" s="45">
        <f t="shared" si="193"/>
        <v>1.6</v>
      </c>
      <c r="AH531" s="47">
        <v>44.9</v>
      </c>
      <c r="AI531" s="43">
        <v>3.2000000000000001E-2</v>
      </c>
      <c r="AJ531" s="47">
        <f t="shared" si="189"/>
        <v>397.00316360145001</v>
      </c>
      <c r="AK531" s="47">
        <f t="shared" si="190"/>
        <v>481.21595588054544</v>
      </c>
      <c r="AL531" s="56">
        <f>AJ531/(AVERAGE(AJ511:AJ513))*100</f>
        <v>62.274618585298199</v>
      </c>
      <c r="AM531" s="56">
        <f>AK531/(AVERAGE(AK511:AK513))*100</f>
        <v>75.484386163997812</v>
      </c>
      <c r="AN531" s="45">
        <f t="shared" si="194"/>
        <v>15.293371985475227</v>
      </c>
      <c r="AO531" s="137" t="s">
        <v>1281</v>
      </c>
      <c r="AT531" s="4"/>
    </row>
    <row r="532" spans="1:46" s="1" customFormat="1" ht="30" x14ac:dyDescent="0.25">
      <c r="A532" s="30">
        <v>531</v>
      </c>
      <c r="B532" s="107" t="s">
        <v>242</v>
      </c>
      <c r="C532" s="30"/>
      <c r="D532" s="48" t="s">
        <v>135</v>
      </c>
      <c r="E532" s="48" t="s">
        <v>205</v>
      </c>
      <c r="F532" s="48" t="s">
        <v>139</v>
      </c>
      <c r="G532" s="48" t="s">
        <v>6</v>
      </c>
      <c r="H532" s="48" t="s">
        <v>38</v>
      </c>
      <c r="I532" s="48" t="s">
        <v>206</v>
      </c>
      <c r="J532" s="48">
        <v>12</v>
      </c>
      <c r="K532" s="48">
        <v>170</v>
      </c>
      <c r="L532" s="108"/>
      <c r="M532" s="105" t="s">
        <v>140</v>
      </c>
      <c r="N532" s="105" t="s">
        <v>209</v>
      </c>
      <c r="O532" s="105" t="s">
        <v>210</v>
      </c>
      <c r="P532" s="81">
        <v>300</v>
      </c>
      <c r="Q532" s="114"/>
      <c r="R532" s="48">
        <v>3.5</v>
      </c>
      <c r="S532" s="81">
        <v>17.899999999999999</v>
      </c>
      <c r="T532" s="134">
        <v>315</v>
      </c>
      <c r="U532" s="93">
        <f t="shared" si="199"/>
        <v>0.53699999999999992</v>
      </c>
      <c r="V532" s="134">
        <v>50</v>
      </c>
      <c r="W532" s="135">
        <f t="shared" si="198"/>
        <v>92.852912469499927</v>
      </c>
      <c r="X532" s="145">
        <f t="shared" si="191"/>
        <v>158</v>
      </c>
      <c r="Y532" s="60">
        <f t="shared" si="195"/>
        <v>0.11220311564671243</v>
      </c>
      <c r="Z532" s="47">
        <v>40.1</v>
      </c>
      <c r="AA532" s="46">
        <v>2.2440623129342486E-3</v>
      </c>
      <c r="AB532" s="47">
        <f t="shared" si="187"/>
        <v>354.56184544361128</v>
      </c>
      <c r="AC532" s="47">
        <f t="shared" si="188"/>
        <v>431.86582879855212</v>
      </c>
      <c r="AD532" s="56">
        <f>AB532/(AVERAGE(AB511:AB513))*100</f>
        <v>64.642665233745291</v>
      </c>
      <c r="AE532" s="56">
        <f>AC532/(AVERAGE(AC511:AC513))*100</f>
        <v>78.736498457667835</v>
      </c>
      <c r="AF532" s="64"/>
      <c r="AG532" s="45">
        <f t="shared" si="193"/>
        <v>3.6999999999999997</v>
      </c>
      <c r="AH532" s="47">
        <v>50.1</v>
      </c>
      <c r="AI532" s="43">
        <v>7.3999999999999996E-2</v>
      </c>
      <c r="AJ532" s="47">
        <f t="shared" si="189"/>
        <v>442.98125827244206</v>
      </c>
      <c r="AK532" s="47">
        <f t="shared" si="190"/>
        <v>539.56304296277949</v>
      </c>
      <c r="AL532" s="56">
        <f>AJ532/(AVERAGE(AJ511:AJ513))*100</f>
        <v>69.486823855755915</v>
      </c>
      <c r="AM532" s="56">
        <f>AK532/(AVERAGE(AK511:AK513))*100</f>
        <v>84.636813466206945</v>
      </c>
      <c r="AN532" s="45">
        <f t="shared" si="194"/>
        <v>32.975911396702919</v>
      </c>
      <c r="AO532" s="137" t="s">
        <v>1281</v>
      </c>
      <c r="AT532" s="4"/>
    </row>
    <row r="533" spans="1:46" s="1" customFormat="1" ht="30" x14ac:dyDescent="0.25">
      <c r="A533" s="30">
        <v>532</v>
      </c>
      <c r="B533" s="107" t="s">
        <v>243</v>
      </c>
      <c r="C533" s="30"/>
      <c r="D533" s="48" t="s">
        <v>135</v>
      </c>
      <c r="E533" s="48" t="s">
        <v>205</v>
      </c>
      <c r="F533" s="48" t="s">
        <v>139</v>
      </c>
      <c r="G533" s="48" t="s">
        <v>6</v>
      </c>
      <c r="H533" s="48" t="s">
        <v>38</v>
      </c>
      <c r="I533" s="48" t="s">
        <v>206</v>
      </c>
      <c r="J533" s="48">
        <v>12</v>
      </c>
      <c r="K533" s="48">
        <v>170</v>
      </c>
      <c r="L533" s="108"/>
      <c r="M533" s="105" t="s">
        <v>140</v>
      </c>
      <c r="N533" s="105" t="s">
        <v>209</v>
      </c>
      <c r="O533" s="105" t="s">
        <v>210</v>
      </c>
      <c r="P533" s="81">
        <v>300</v>
      </c>
      <c r="Q533" s="114"/>
      <c r="R533" s="48">
        <v>3.5</v>
      </c>
      <c r="S533" s="81">
        <v>19.600000000000001</v>
      </c>
      <c r="T533" s="134">
        <v>315</v>
      </c>
      <c r="U533" s="93">
        <f t="shared" si="199"/>
        <v>0.58800000000000008</v>
      </c>
      <c r="V533" s="134">
        <v>50</v>
      </c>
      <c r="W533" s="135">
        <f t="shared" si="198"/>
        <v>90.930257765503001</v>
      </c>
      <c r="X533" s="145">
        <f t="shared" si="191"/>
        <v>157</v>
      </c>
      <c r="Y533" s="60">
        <f t="shared" si="195"/>
        <v>0.10756756592552022</v>
      </c>
      <c r="Z533" s="47">
        <v>38.200000000000003</v>
      </c>
      <c r="AA533" s="46">
        <v>2.1513513185104044E-3</v>
      </c>
      <c r="AB533" s="47">
        <f t="shared" si="187"/>
        <v>337.76215700613346</v>
      </c>
      <c r="AC533" s="47">
        <f t="shared" si="188"/>
        <v>420.10218533101164</v>
      </c>
      <c r="AD533" s="56">
        <f>AB533/(AVERAGE(AB511:AB513))*100</f>
        <v>61.579795808704993</v>
      </c>
      <c r="AE533" s="56">
        <f>AC533/(AVERAGE(AC511:AC513))*100</f>
        <v>76.591785831722618</v>
      </c>
      <c r="AF533" s="64"/>
      <c r="AG533" s="45">
        <f t="shared" si="193"/>
        <v>1.8499999999999999</v>
      </c>
      <c r="AH533" s="47">
        <v>44.8</v>
      </c>
      <c r="AI533" s="43">
        <v>3.6999999999999998E-2</v>
      </c>
      <c r="AJ533" s="47">
        <f t="shared" si="189"/>
        <v>396.11896947316171</v>
      </c>
      <c r="AK533" s="47">
        <f t="shared" si="190"/>
        <v>492.68528541438002</v>
      </c>
      <c r="AL533" s="56">
        <f>AJ533/(AVERAGE(AJ511:AJ513))*100</f>
        <v>62.135922330097095</v>
      </c>
      <c r="AM533" s="56">
        <f>AK533/(AVERAGE(AK511:AK513))*100</f>
        <v>77.283485485195357</v>
      </c>
      <c r="AN533" s="45">
        <f t="shared" si="194"/>
        <v>17.198492724851093</v>
      </c>
      <c r="AO533" s="137" t="s">
        <v>1281</v>
      </c>
      <c r="AT533" s="4"/>
    </row>
    <row r="534" spans="1:46" s="1" customFormat="1" ht="30" x14ac:dyDescent="0.25">
      <c r="A534" s="30">
        <v>533</v>
      </c>
      <c r="B534" s="107" t="s">
        <v>244</v>
      </c>
      <c r="C534" s="30"/>
      <c r="D534" s="48" t="s">
        <v>135</v>
      </c>
      <c r="E534" s="48" t="s">
        <v>205</v>
      </c>
      <c r="F534" s="48" t="s">
        <v>139</v>
      </c>
      <c r="G534" s="48" t="s">
        <v>6</v>
      </c>
      <c r="H534" s="48" t="s">
        <v>38</v>
      </c>
      <c r="I534" s="48" t="s">
        <v>206</v>
      </c>
      <c r="J534" s="48">
        <v>12</v>
      </c>
      <c r="K534" s="48">
        <v>170</v>
      </c>
      <c r="L534" s="108"/>
      <c r="M534" s="105" t="s">
        <v>140</v>
      </c>
      <c r="N534" s="105" t="s">
        <v>209</v>
      </c>
      <c r="O534" s="105" t="s">
        <v>210</v>
      </c>
      <c r="P534" s="81">
        <v>300</v>
      </c>
      <c r="Q534" s="114"/>
      <c r="R534" s="48">
        <v>3.5</v>
      </c>
      <c r="S534" s="81">
        <v>19.7</v>
      </c>
      <c r="T534" s="134">
        <v>315</v>
      </c>
      <c r="U534" s="93">
        <f t="shared" si="199"/>
        <v>0.59099999999999997</v>
      </c>
      <c r="V534" s="134">
        <v>50</v>
      </c>
      <c r="W534" s="135">
        <f t="shared" si="198"/>
        <v>90.81716042997374</v>
      </c>
      <c r="X534" s="145">
        <f t="shared" si="191"/>
        <v>147</v>
      </c>
      <c r="Y534" s="60">
        <f t="shared" si="195"/>
        <v>0.10375747423791364</v>
      </c>
      <c r="Z534" s="47">
        <v>34.5</v>
      </c>
      <c r="AA534" s="46">
        <v>2.0751494847582727E-3</v>
      </c>
      <c r="AB534" s="47">
        <f t="shared" si="187"/>
        <v>305.04697425946608</v>
      </c>
      <c r="AC534" s="47">
        <f t="shared" si="188"/>
        <v>379.88415225338241</v>
      </c>
      <c r="AD534" s="56">
        <f>AB534/(AVERAGE(AB511:AB513))*100</f>
        <v>55.615260612573877</v>
      </c>
      <c r="AE534" s="56">
        <f>AC534/(AVERAGE(AC511:AC513))*100</f>
        <v>69.259353191250156</v>
      </c>
      <c r="AF534" s="64"/>
      <c r="AG534" s="45">
        <f t="shared" si="193"/>
        <v>2</v>
      </c>
      <c r="AH534" s="47">
        <v>42</v>
      </c>
      <c r="AI534" s="43">
        <v>0.04</v>
      </c>
      <c r="AJ534" s="47">
        <f t="shared" si="189"/>
        <v>371.36153388108914</v>
      </c>
      <c r="AK534" s="47">
        <f t="shared" si="190"/>
        <v>462.46766361281334</v>
      </c>
      <c r="AL534" s="56">
        <f>AJ534/(AVERAGE(AJ511:AJ513))*100</f>
        <v>58.252427184466029</v>
      </c>
      <c r="AM534" s="56">
        <f>AK534/(AVERAGE(AK511:AK513))*100</f>
        <v>72.543495871066028</v>
      </c>
      <c r="AN534" s="45">
        <f t="shared" si="194"/>
        <v>19.275719794547459</v>
      </c>
      <c r="AO534" s="137" t="s">
        <v>1281</v>
      </c>
      <c r="AT534" s="4"/>
    </row>
    <row r="535" spans="1:46" s="1" customFormat="1" ht="30" x14ac:dyDescent="0.25">
      <c r="A535" s="30">
        <v>534</v>
      </c>
      <c r="B535" s="107" t="s">
        <v>245</v>
      </c>
      <c r="C535" s="30"/>
      <c r="D535" s="48" t="s">
        <v>135</v>
      </c>
      <c r="E535" s="48" t="s">
        <v>205</v>
      </c>
      <c r="F535" s="48" t="s">
        <v>139</v>
      </c>
      <c r="G535" s="48" t="s">
        <v>6</v>
      </c>
      <c r="H535" s="48" t="s">
        <v>38</v>
      </c>
      <c r="I535" s="48" t="s">
        <v>206</v>
      </c>
      <c r="J535" s="48">
        <v>12</v>
      </c>
      <c r="K535" s="48">
        <v>170</v>
      </c>
      <c r="L535" s="108"/>
      <c r="M535" s="105" t="s">
        <v>140</v>
      </c>
      <c r="N535" s="105" t="s">
        <v>209</v>
      </c>
      <c r="O535" s="105" t="s">
        <v>210</v>
      </c>
      <c r="P535" s="81">
        <v>300</v>
      </c>
      <c r="Q535" s="114"/>
      <c r="R535" s="48">
        <v>3.5</v>
      </c>
      <c r="S535" s="81">
        <v>19.8</v>
      </c>
      <c r="T535" s="134">
        <v>315</v>
      </c>
      <c r="U535" s="93">
        <f t="shared" si="199"/>
        <v>0.59400000000000008</v>
      </c>
      <c r="V535" s="134">
        <v>50</v>
      </c>
      <c r="W535" s="135">
        <f t="shared" si="198"/>
        <v>90.704063094444507</v>
      </c>
      <c r="X535" s="145">
        <f t="shared" si="191"/>
        <v>131</v>
      </c>
      <c r="Y535" s="60">
        <f t="shared" si="195"/>
        <v>0.12317971634550849</v>
      </c>
      <c r="Z535" s="47">
        <v>36.5</v>
      </c>
      <c r="AA535" s="46">
        <v>2.4635943269101699E-3</v>
      </c>
      <c r="AB535" s="47">
        <f t="shared" si="187"/>
        <v>322.73085682523219</v>
      </c>
      <c r="AC535" s="47">
        <f t="shared" si="188"/>
        <v>402.40755215116235</v>
      </c>
      <c r="AD535" s="56">
        <f>AB535/(AVERAGE(AB511:AB513))*100</f>
        <v>58.839333691563667</v>
      </c>
      <c r="AE535" s="56">
        <f>AC535/(AVERAGE(AC511:AC513))*100</f>
        <v>73.365752732623037</v>
      </c>
      <c r="AF535" s="64"/>
      <c r="AG535" s="45">
        <f t="shared" si="193"/>
        <v>2.9000000000000004</v>
      </c>
      <c r="AH535" s="47">
        <v>44.2</v>
      </c>
      <c r="AI535" s="43">
        <v>5.8000000000000003E-2</v>
      </c>
      <c r="AJ535" s="47">
        <f t="shared" si="189"/>
        <v>390.81380470343191</v>
      </c>
      <c r="AK535" s="47">
        <f t="shared" si="190"/>
        <v>487.29900835839391</v>
      </c>
      <c r="AL535" s="56">
        <f>AJ535/(AVERAGE(AJ511:AJ513))*100</f>
        <v>61.303744798890449</v>
      </c>
      <c r="AM535" s="56">
        <f>AK535/(AVERAGE(AK511:AK513))*100</f>
        <v>76.43858453726989</v>
      </c>
      <c r="AN535" s="45">
        <f t="shared" si="194"/>
        <v>23.542837132907096</v>
      </c>
      <c r="AO535" s="137" t="s">
        <v>1281</v>
      </c>
      <c r="AT535" s="4"/>
    </row>
    <row r="536" spans="1:46" s="1" customFormat="1" ht="30" x14ac:dyDescent="0.25">
      <c r="A536" s="30">
        <v>535</v>
      </c>
      <c r="B536" s="107" t="s">
        <v>246</v>
      </c>
      <c r="C536" s="30"/>
      <c r="D536" s="48" t="s">
        <v>135</v>
      </c>
      <c r="E536" s="48" t="s">
        <v>205</v>
      </c>
      <c r="F536" s="48" t="s">
        <v>139</v>
      </c>
      <c r="G536" s="48" t="s">
        <v>6</v>
      </c>
      <c r="H536" s="48" t="s">
        <v>38</v>
      </c>
      <c r="I536" s="48" t="s">
        <v>206</v>
      </c>
      <c r="J536" s="48">
        <v>12</v>
      </c>
      <c r="K536" s="48">
        <v>170</v>
      </c>
      <c r="L536" s="108"/>
      <c r="M536" s="105" t="s">
        <v>140</v>
      </c>
      <c r="N536" s="105" t="s">
        <v>209</v>
      </c>
      <c r="O536" s="105" t="s">
        <v>210</v>
      </c>
      <c r="P536" s="81">
        <v>300</v>
      </c>
      <c r="Q536" s="114"/>
      <c r="R536" s="48">
        <v>3.5</v>
      </c>
      <c r="S536" s="81">
        <v>21.4</v>
      </c>
      <c r="T536" s="134">
        <v>315</v>
      </c>
      <c r="U536" s="93">
        <f t="shared" si="199"/>
        <v>0.64200000000000002</v>
      </c>
      <c r="V536" s="134">
        <v>50</v>
      </c>
      <c r="W536" s="135">
        <f t="shared" si="198"/>
        <v>88.894505725976799</v>
      </c>
      <c r="X536" s="145">
        <f t="shared" si="191"/>
        <v>223</v>
      </c>
      <c r="Y536" s="60">
        <f t="shared" si="195"/>
        <v>6.7404933546642273E-2</v>
      </c>
      <c r="Z536" s="47">
        <v>34</v>
      </c>
      <c r="AA536" s="46">
        <v>1.3480986709328456E-3</v>
      </c>
      <c r="AB536" s="47">
        <f t="shared" si="187"/>
        <v>300.62600361802453</v>
      </c>
      <c r="AC536" s="47">
        <f t="shared" si="188"/>
        <v>382.47583157509473</v>
      </c>
      <c r="AD536" s="56">
        <f>AB536/(AVERAGE(AB511:AB513))*100</f>
        <v>54.809242342826437</v>
      </c>
      <c r="AE536" s="56">
        <f>AC536/(AVERAGE(AC511:AC513))*100</f>
        <v>69.731860487056522</v>
      </c>
      <c r="AF536" s="64"/>
      <c r="AG536" s="45">
        <f t="shared" si="193"/>
        <v>1.8499999999999999</v>
      </c>
      <c r="AH536" s="47">
        <v>42.3</v>
      </c>
      <c r="AI536" s="43">
        <v>3.6999999999999998E-2</v>
      </c>
      <c r="AJ536" s="47">
        <f t="shared" si="189"/>
        <v>374.01411626595404</v>
      </c>
      <c r="AK536" s="47">
        <f t="shared" si="190"/>
        <v>475.84493163607374</v>
      </c>
      <c r="AL536" s="56">
        <f>AJ536/(AVERAGE(AJ511:AJ513))*100</f>
        <v>58.668515950069356</v>
      </c>
      <c r="AM536" s="56">
        <f>AK536/(AVERAGE(AK511:AK513))*100</f>
        <v>74.641877799070414</v>
      </c>
      <c r="AN536" s="45">
        <f t="shared" si="194"/>
        <v>27.44606221916758</v>
      </c>
      <c r="AO536" s="137" t="s">
        <v>1281</v>
      </c>
      <c r="AT536" s="4"/>
    </row>
    <row r="537" spans="1:46" s="1" customFormat="1" ht="30" x14ac:dyDescent="0.25">
      <c r="A537" s="30">
        <v>536</v>
      </c>
      <c r="B537" s="107" t="s">
        <v>247</v>
      </c>
      <c r="C537" s="30"/>
      <c r="D537" s="48" t="s">
        <v>135</v>
      </c>
      <c r="E537" s="48" t="s">
        <v>205</v>
      </c>
      <c r="F537" s="48" t="s">
        <v>139</v>
      </c>
      <c r="G537" s="48" t="s">
        <v>6</v>
      </c>
      <c r="H537" s="48" t="s">
        <v>38</v>
      </c>
      <c r="I537" s="48" t="s">
        <v>206</v>
      </c>
      <c r="J537" s="48">
        <v>12</v>
      </c>
      <c r="K537" s="48">
        <v>170</v>
      </c>
      <c r="L537" s="108"/>
      <c r="M537" s="105" t="s">
        <v>140</v>
      </c>
      <c r="N537" s="105" t="s">
        <v>209</v>
      </c>
      <c r="O537" s="105" t="s">
        <v>210</v>
      </c>
      <c r="P537" s="81">
        <v>300</v>
      </c>
      <c r="Q537" s="114"/>
      <c r="R537" s="48">
        <v>3.5</v>
      </c>
      <c r="S537" s="81">
        <v>21.5</v>
      </c>
      <c r="T537" s="134">
        <v>315</v>
      </c>
      <c r="U537" s="93">
        <f t="shared" si="199"/>
        <v>0.64500000000000002</v>
      </c>
      <c r="V537" s="134">
        <v>50</v>
      </c>
      <c r="W537" s="135">
        <f t="shared" si="198"/>
        <v>88.781408390447552</v>
      </c>
      <c r="X537" s="145">
        <f t="shared" si="191"/>
        <v>165</v>
      </c>
      <c r="Y537" s="60">
        <f t="shared" si="195"/>
        <v>9.3778165121487136E-2</v>
      </c>
      <c r="Z537" s="47">
        <v>35</v>
      </c>
      <c r="AA537" s="46">
        <v>1.8755633024297427E-3</v>
      </c>
      <c r="AB537" s="47">
        <f t="shared" si="187"/>
        <v>309.46794490090758</v>
      </c>
      <c r="AC537" s="47">
        <f t="shared" si="188"/>
        <v>394.22668140243007</v>
      </c>
      <c r="AD537" s="56">
        <f>AB537/(AVERAGE(AB511:AB513))*100</f>
        <v>56.421278882321324</v>
      </c>
      <c r="AE537" s="56">
        <f>AC537/(AVERAGE(AC511:AC513))*100</f>
        <v>71.874240614422078</v>
      </c>
      <c r="AF537" s="64"/>
      <c r="AG537" s="45">
        <f t="shared" si="193"/>
        <v>1.35</v>
      </c>
      <c r="AH537" s="47">
        <v>39.200000000000003</v>
      </c>
      <c r="AI537" s="43">
        <v>2.7E-2</v>
      </c>
      <c r="AJ537" s="47">
        <f t="shared" si="189"/>
        <v>346.60409828901652</v>
      </c>
      <c r="AK537" s="47">
        <f t="shared" si="190"/>
        <v>441.53388317072171</v>
      </c>
      <c r="AL537" s="56">
        <f>AJ537/(AVERAGE(AJ511:AJ513))*100</f>
        <v>54.368932038834963</v>
      </c>
      <c r="AM537" s="56">
        <f>AK537/(AVERAGE(AK511:AK513))*100</f>
        <v>69.259786036732436</v>
      </c>
      <c r="AN537" s="45">
        <f t="shared" si="194"/>
        <v>14.395675136649462</v>
      </c>
      <c r="AO537" s="137" t="s">
        <v>1281</v>
      </c>
      <c r="AT537" s="4"/>
    </row>
    <row r="538" spans="1:46" s="1" customFormat="1" ht="45" x14ac:dyDescent="0.25">
      <c r="A538" s="30">
        <v>537</v>
      </c>
      <c r="B538" s="110" t="s">
        <v>1585</v>
      </c>
      <c r="C538" s="48" t="s">
        <v>1211</v>
      </c>
      <c r="D538" s="48" t="s">
        <v>318</v>
      </c>
      <c r="E538" s="48" t="s">
        <v>148</v>
      </c>
      <c r="F538" s="48" t="s">
        <v>139</v>
      </c>
      <c r="G538" s="48" t="s">
        <v>6</v>
      </c>
      <c r="H538" s="48" t="s">
        <v>1069</v>
      </c>
      <c r="I538" s="48" t="s">
        <v>395</v>
      </c>
      <c r="J538" s="48">
        <v>10</v>
      </c>
      <c r="K538" s="48">
        <v>150</v>
      </c>
      <c r="L538" s="60">
        <f t="shared" ref="L538:L552" si="200">2/60</f>
        <v>3.3333333333333333E-2</v>
      </c>
      <c r="M538" s="105" t="s">
        <v>431</v>
      </c>
      <c r="N538" s="105" t="s">
        <v>1252</v>
      </c>
      <c r="O538" s="105" t="s">
        <v>432</v>
      </c>
      <c r="P538" s="81">
        <f t="shared" ref="P538:P552" si="201">(J538*(1-SQRT(1-S538*0.01)))/(2*0.0115*Q538/365)</f>
        <v>99.05597446139366</v>
      </c>
      <c r="Q538" s="95">
        <v>60</v>
      </c>
      <c r="R538" s="48">
        <v>5</v>
      </c>
      <c r="S538" s="133">
        <v>7.35</v>
      </c>
      <c r="T538" s="134">
        <v>520</v>
      </c>
      <c r="U538" s="93">
        <f t="shared" si="199"/>
        <v>0.18375</v>
      </c>
      <c r="V538" s="69">
        <v>50</v>
      </c>
      <c r="W538" s="135">
        <f t="shared" si="198"/>
        <v>72.767139838773588</v>
      </c>
      <c r="X538" s="140"/>
      <c r="Y538" s="76"/>
      <c r="Z538" s="47">
        <f t="shared" ref="Z538:Z552" si="202">AC538*W538*10^-3</f>
        <v>36.638254908822496</v>
      </c>
      <c r="AA538" s="77"/>
      <c r="AB538" s="47">
        <f t="shared" ref="AB538:AB552" si="203">Z538/((J538^2*PI()/4)*10^-3)</f>
        <v>466.49274999999994</v>
      </c>
      <c r="AC538" s="47">
        <v>503.5</v>
      </c>
      <c r="AD538" s="70"/>
      <c r="AE538" s="70"/>
      <c r="AF538" s="64"/>
      <c r="AG538" s="45">
        <v>3.6749999999999998</v>
      </c>
      <c r="AH538" s="78"/>
      <c r="AI538" s="46">
        <f>AG538/50</f>
        <v>7.3499999999999996E-2</v>
      </c>
      <c r="AJ538" s="52"/>
      <c r="AK538" s="52"/>
      <c r="AL538" s="121"/>
      <c r="AM538" s="121"/>
      <c r="AN538" s="52"/>
      <c r="AO538" s="137" t="s">
        <v>1212</v>
      </c>
      <c r="AT538" s="4"/>
    </row>
    <row r="539" spans="1:46" s="1" customFormat="1" ht="45" x14ac:dyDescent="0.25">
      <c r="A539" s="30">
        <v>538</v>
      </c>
      <c r="B539" s="110" t="s">
        <v>1586</v>
      </c>
      <c r="C539" s="48" t="s">
        <v>1211</v>
      </c>
      <c r="D539" s="48" t="s">
        <v>318</v>
      </c>
      <c r="E539" s="48" t="s">
        <v>148</v>
      </c>
      <c r="F539" s="48" t="s">
        <v>139</v>
      </c>
      <c r="G539" s="48" t="s">
        <v>6</v>
      </c>
      <c r="H539" s="48" t="s">
        <v>1069</v>
      </c>
      <c r="I539" s="48" t="s">
        <v>395</v>
      </c>
      <c r="J539" s="48">
        <v>10</v>
      </c>
      <c r="K539" s="48">
        <v>150</v>
      </c>
      <c r="L539" s="60">
        <f t="shared" si="200"/>
        <v>3.3333333333333333E-2</v>
      </c>
      <c r="M539" s="105" t="s">
        <v>431</v>
      </c>
      <c r="N539" s="105" t="s">
        <v>1252</v>
      </c>
      <c r="O539" s="105" t="s">
        <v>432</v>
      </c>
      <c r="P539" s="81">
        <f t="shared" si="201"/>
        <v>121.13441034358478</v>
      </c>
      <c r="Q539" s="95">
        <v>60</v>
      </c>
      <c r="R539" s="48">
        <v>5</v>
      </c>
      <c r="S539" s="81">
        <v>8.9499999999999993</v>
      </c>
      <c r="T539" s="134">
        <v>520</v>
      </c>
      <c r="U539" s="93">
        <f t="shared" si="199"/>
        <v>0.22375</v>
      </c>
      <c r="V539" s="69">
        <v>50</v>
      </c>
      <c r="W539" s="135">
        <f t="shared" si="198"/>
        <v>71.510502777337649</v>
      </c>
      <c r="X539" s="140"/>
      <c r="Y539" s="76"/>
      <c r="Z539" s="47">
        <f t="shared" si="202"/>
        <v>35.798157690335223</v>
      </c>
      <c r="AA539" s="77"/>
      <c r="AB539" s="47">
        <f t="shared" si="203"/>
        <v>455.79629999999986</v>
      </c>
      <c r="AC539" s="47">
        <v>500.6</v>
      </c>
      <c r="AD539" s="70"/>
      <c r="AE539" s="70"/>
      <c r="AF539" s="64"/>
      <c r="AG539" s="45">
        <v>4.4749999999999996</v>
      </c>
      <c r="AH539" s="78"/>
      <c r="AI539" s="46">
        <f t="shared" ref="AI539:AI552" si="204">AG539/50</f>
        <v>8.9499999999999996E-2</v>
      </c>
      <c r="AJ539" s="52"/>
      <c r="AK539" s="52"/>
      <c r="AL539" s="121"/>
      <c r="AM539" s="121"/>
      <c r="AN539" s="52"/>
      <c r="AO539" s="137" t="s">
        <v>1212</v>
      </c>
      <c r="AT539" s="4"/>
    </row>
    <row r="540" spans="1:46" s="1" customFormat="1" ht="45" x14ac:dyDescent="0.25">
      <c r="A540" s="30">
        <v>539</v>
      </c>
      <c r="B540" s="110" t="s">
        <v>1587</v>
      </c>
      <c r="C540" s="48" t="s">
        <v>1211</v>
      </c>
      <c r="D540" s="48" t="s">
        <v>318</v>
      </c>
      <c r="E540" s="48" t="s">
        <v>148</v>
      </c>
      <c r="F540" s="48" t="s">
        <v>139</v>
      </c>
      <c r="G540" s="48" t="s">
        <v>6</v>
      </c>
      <c r="H540" s="48" t="s">
        <v>1069</v>
      </c>
      <c r="I540" s="48" t="s">
        <v>395</v>
      </c>
      <c r="J540" s="48">
        <v>10</v>
      </c>
      <c r="K540" s="48">
        <v>150</v>
      </c>
      <c r="L540" s="60">
        <f t="shared" si="200"/>
        <v>3.3333333333333333E-2</v>
      </c>
      <c r="M540" s="105" t="s">
        <v>431</v>
      </c>
      <c r="N540" s="105" t="s">
        <v>1252</v>
      </c>
      <c r="O540" s="105" t="s">
        <v>432</v>
      </c>
      <c r="P540" s="81">
        <f t="shared" si="201"/>
        <v>124.6016370471695</v>
      </c>
      <c r="Q540" s="95">
        <v>60</v>
      </c>
      <c r="R540" s="48">
        <v>5</v>
      </c>
      <c r="S540" s="81">
        <v>9.1999999999999993</v>
      </c>
      <c r="T540" s="134">
        <v>520</v>
      </c>
      <c r="U540" s="93">
        <f t="shared" si="199"/>
        <v>0.22999999999999998</v>
      </c>
      <c r="V540" s="69">
        <v>50</v>
      </c>
      <c r="W540" s="135">
        <f t="shared" si="198"/>
        <v>71.314153236488323</v>
      </c>
      <c r="X540" s="140"/>
      <c r="Y540" s="76"/>
      <c r="Z540" s="47">
        <f t="shared" si="202"/>
        <v>34.54457582775494</v>
      </c>
      <c r="AA540" s="77"/>
      <c r="AB540" s="47">
        <f t="shared" si="203"/>
        <v>439.8352000000001</v>
      </c>
      <c r="AC540" s="47">
        <v>484.4</v>
      </c>
      <c r="AD540" s="70"/>
      <c r="AE540" s="70"/>
      <c r="AF540" s="64"/>
      <c r="AG540" s="45">
        <v>4.5999999999999996</v>
      </c>
      <c r="AH540" s="78"/>
      <c r="AI540" s="46">
        <f t="shared" si="204"/>
        <v>9.1999999999999998E-2</v>
      </c>
      <c r="AJ540" s="52"/>
      <c r="AK540" s="52"/>
      <c r="AL540" s="121"/>
      <c r="AM540" s="121"/>
      <c r="AN540" s="52"/>
      <c r="AO540" s="137" t="s">
        <v>1212</v>
      </c>
      <c r="AT540" s="4"/>
    </row>
    <row r="541" spans="1:46" s="1" customFormat="1" ht="45" x14ac:dyDescent="0.25">
      <c r="A541" s="30">
        <v>540</v>
      </c>
      <c r="B541" s="110" t="s">
        <v>1588</v>
      </c>
      <c r="C541" s="48" t="s">
        <v>1211</v>
      </c>
      <c r="D541" s="48" t="s">
        <v>318</v>
      </c>
      <c r="E541" s="48" t="s">
        <v>148</v>
      </c>
      <c r="F541" s="48" t="s">
        <v>139</v>
      </c>
      <c r="G541" s="48" t="s">
        <v>6</v>
      </c>
      <c r="H541" s="48" t="s">
        <v>1069</v>
      </c>
      <c r="I541" s="48" t="s">
        <v>395</v>
      </c>
      <c r="J541" s="48">
        <v>10</v>
      </c>
      <c r="K541" s="48">
        <v>150</v>
      </c>
      <c r="L541" s="60">
        <f t="shared" si="200"/>
        <v>3.3333333333333333E-2</v>
      </c>
      <c r="M541" s="105" t="s">
        <v>431</v>
      </c>
      <c r="N541" s="105" t="s">
        <v>1252</v>
      </c>
      <c r="O541" s="105" t="s">
        <v>432</v>
      </c>
      <c r="P541" s="81">
        <f t="shared" si="201"/>
        <v>113.5232280510315</v>
      </c>
      <c r="Q541" s="95">
        <v>60</v>
      </c>
      <c r="R541" s="48">
        <v>5</v>
      </c>
      <c r="S541" s="81">
        <v>8.4</v>
      </c>
      <c r="T541" s="134">
        <v>520</v>
      </c>
      <c r="U541" s="93">
        <f t="shared" si="199"/>
        <v>0.21000000000000002</v>
      </c>
      <c r="V541" s="69">
        <v>50</v>
      </c>
      <c r="W541" s="135">
        <f t="shared" si="198"/>
        <v>71.942471767206271</v>
      </c>
      <c r="X541" s="140"/>
      <c r="Y541" s="76"/>
      <c r="Z541" s="47">
        <f t="shared" si="202"/>
        <v>34.697854133323588</v>
      </c>
      <c r="AA541" s="77"/>
      <c r="AB541" s="47">
        <f t="shared" si="203"/>
        <v>441.78680000000008</v>
      </c>
      <c r="AC541" s="47">
        <v>482.3</v>
      </c>
      <c r="AD541" s="70"/>
      <c r="AE541" s="70"/>
      <c r="AF541" s="64"/>
      <c r="AG541" s="45">
        <v>4.2</v>
      </c>
      <c r="AH541" s="78"/>
      <c r="AI541" s="46">
        <f t="shared" si="204"/>
        <v>8.4000000000000005E-2</v>
      </c>
      <c r="AJ541" s="52"/>
      <c r="AK541" s="52"/>
      <c r="AL541" s="121"/>
      <c r="AM541" s="121"/>
      <c r="AN541" s="52"/>
      <c r="AO541" s="137" t="s">
        <v>1212</v>
      </c>
      <c r="AT541" s="4"/>
    </row>
    <row r="542" spans="1:46" s="1" customFormat="1" ht="45" x14ac:dyDescent="0.25">
      <c r="A542" s="30">
        <v>541</v>
      </c>
      <c r="B542" s="110" t="s">
        <v>1589</v>
      </c>
      <c r="C542" s="48" t="s">
        <v>1211</v>
      </c>
      <c r="D542" s="48" t="s">
        <v>318</v>
      </c>
      <c r="E542" s="48" t="s">
        <v>148</v>
      </c>
      <c r="F542" s="48" t="s">
        <v>139</v>
      </c>
      <c r="G542" s="48" t="s">
        <v>6</v>
      </c>
      <c r="H542" s="48" t="s">
        <v>1069</v>
      </c>
      <c r="I542" s="48" t="s">
        <v>395</v>
      </c>
      <c r="J542" s="48">
        <v>10</v>
      </c>
      <c r="K542" s="48">
        <v>150</v>
      </c>
      <c r="L542" s="60">
        <f t="shared" si="200"/>
        <v>3.3333333333333333E-2</v>
      </c>
      <c r="M542" s="105" t="s">
        <v>431</v>
      </c>
      <c r="N542" s="105" t="s">
        <v>1252</v>
      </c>
      <c r="O542" s="105" t="s">
        <v>432</v>
      </c>
      <c r="P542" s="81">
        <f t="shared" si="201"/>
        <v>123.21417429457669</v>
      </c>
      <c r="Q542" s="95">
        <v>60</v>
      </c>
      <c r="R542" s="48">
        <v>5</v>
      </c>
      <c r="S542" s="81">
        <v>9.1</v>
      </c>
      <c r="T542" s="134">
        <v>520</v>
      </c>
      <c r="U542" s="93">
        <f t="shared" si="199"/>
        <v>0.22749999999999998</v>
      </c>
      <c r="V542" s="69">
        <v>50</v>
      </c>
      <c r="W542" s="135">
        <f t="shared" si="198"/>
        <v>71.392693052828051</v>
      </c>
      <c r="X542" s="140"/>
      <c r="Y542" s="76"/>
      <c r="Z542" s="47">
        <f t="shared" si="202"/>
        <v>33.661654774408426</v>
      </c>
      <c r="AA542" s="77"/>
      <c r="AB542" s="47">
        <f t="shared" si="203"/>
        <v>428.59350000000001</v>
      </c>
      <c r="AC542" s="47">
        <v>471.5</v>
      </c>
      <c r="AD542" s="70"/>
      <c r="AE542" s="70"/>
      <c r="AF542" s="64"/>
      <c r="AG542" s="45">
        <v>3.55</v>
      </c>
      <c r="AH542" s="78"/>
      <c r="AI542" s="46">
        <f t="shared" si="204"/>
        <v>7.0999999999999994E-2</v>
      </c>
      <c r="AJ542" s="52"/>
      <c r="AK542" s="52"/>
      <c r="AL542" s="121"/>
      <c r="AM542" s="121"/>
      <c r="AN542" s="52"/>
      <c r="AO542" s="137" t="s">
        <v>1212</v>
      </c>
      <c r="AT542" s="4"/>
    </row>
    <row r="543" spans="1:46" s="1" customFormat="1" ht="45" x14ac:dyDescent="0.25">
      <c r="A543" s="30">
        <v>542</v>
      </c>
      <c r="B543" s="110" t="s">
        <v>1590</v>
      </c>
      <c r="C543" s="48" t="s">
        <v>1211</v>
      </c>
      <c r="D543" s="48" t="s">
        <v>135</v>
      </c>
      <c r="E543" s="48" t="s">
        <v>148</v>
      </c>
      <c r="F543" s="48" t="s">
        <v>139</v>
      </c>
      <c r="G543" s="48" t="s">
        <v>6</v>
      </c>
      <c r="H543" s="48" t="s">
        <v>1069</v>
      </c>
      <c r="I543" s="48" t="s">
        <v>395</v>
      </c>
      <c r="J543" s="48">
        <v>10</v>
      </c>
      <c r="K543" s="48">
        <v>150</v>
      </c>
      <c r="L543" s="60">
        <f t="shared" si="200"/>
        <v>3.3333333333333333E-2</v>
      </c>
      <c r="M543" s="105" t="s">
        <v>431</v>
      </c>
      <c r="N543" s="105" t="s">
        <v>1251</v>
      </c>
      <c r="O543" s="105" t="s">
        <v>432</v>
      </c>
      <c r="P543" s="81">
        <f t="shared" si="201"/>
        <v>32.201209597242176</v>
      </c>
      <c r="Q543" s="95">
        <v>20</v>
      </c>
      <c r="R543" s="48">
        <v>5</v>
      </c>
      <c r="S543" s="81">
        <v>0.81</v>
      </c>
      <c r="T543" s="134">
        <v>520</v>
      </c>
      <c r="U543" s="93">
        <f t="shared" si="199"/>
        <v>2.0250000000000004E-2</v>
      </c>
      <c r="V543" s="69">
        <v>50</v>
      </c>
      <c r="W543" s="135">
        <f t="shared" si="198"/>
        <v>77.903643827392898</v>
      </c>
      <c r="X543" s="140"/>
      <c r="Y543" s="76"/>
      <c r="Z543" s="47">
        <f t="shared" si="202"/>
        <v>40.587798434071701</v>
      </c>
      <c r="AA543" s="77"/>
      <c r="AB543" s="47">
        <f t="shared" si="203"/>
        <v>516.7799</v>
      </c>
      <c r="AC543" s="47">
        <v>521</v>
      </c>
      <c r="AD543" s="70"/>
      <c r="AE543" s="70"/>
      <c r="AF543" s="64"/>
      <c r="AG543" s="45">
        <v>5.7249999999999996</v>
      </c>
      <c r="AH543" s="78"/>
      <c r="AI543" s="46">
        <f t="shared" si="204"/>
        <v>0.11449999999999999</v>
      </c>
      <c r="AJ543" s="52"/>
      <c r="AK543" s="52"/>
      <c r="AL543" s="121"/>
      <c r="AM543" s="121"/>
      <c r="AN543" s="52"/>
      <c r="AO543" s="137" t="s">
        <v>1212</v>
      </c>
      <c r="AT543" s="4"/>
    </row>
    <row r="544" spans="1:46" s="1" customFormat="1" ht="45" x14ac:dyDescent="0.25">
      <c r="A544" s="30">
        <v>543</v>
      </c>
      <c r="B544" s="110" t="s">
        <v>1591</v>
      </c>
      <c r="C544" s="48" t="s">
        <v>1211</v>
      </c>
      <c r="D544" s="48" t="s">
        <v>135</v>
      </c>
      <c r="E544" s="48" t="s">
        <v>148</v>
      </c>
      <c r="F544" s="48" t="s">
        <v>139</v>
      </c>
      <c r="G544" s="48" t="s">
        <v>6</v>
      </c>
      <c r="H544" s="48" t="s">
        <v>1069</v>
      </c>
      <c r="I544" s="48" t="s">
        <v>395</v>
      </c>
      <c r="J544" s="48">
        <v>10</v>
      </c>
      <c r="K544" s="48">
        <v>150</v>
      </c>
      <c r="L544" s="60">
        <f t="shared" si="200"/>
        <v>3.3333333333333333E-2</v>
      </c>
      <c r="M544" s="105" t="s">
        <v>431</v>
      </c>
      <c r="N544" s="105" t="s">
        <v>1251</v>
      </c>
      <c r="O544" s="105" t="s">
        <v>432</v>
      </c>
      <c r="P544" s="81">
        <f t="shared" si="201"/>
        <v>30.20968178177592</v>
      </c>
      <c r="Q544" s="95">
        <v>20</v>
      </c>
      <c r="R544" s="48">
        <v>5</v>
      </c>
      <c r="S544" s="81">
        <v>0.76</v>
      </c>
      <c r="T544" s="134">
        <v>520</v>
      </c>
      <c r="U544" s="93">
        <f t="shared" si="199"/>
        <v>1.9E-2</v>
      </c>
      <c r="V544" s="69">
        <v>50</v>
      </c>
      <c r="W544" s="135">
        <f t="shared" si="198"/>
        <v>77.942913735562755</v>
      </c>
      <c r="X544" s="140"/>
      <c r="Y544" s="76"/>
      <c r="Z544" s="47">
        <f t="shared" si="202"/>
        <v>40.140600573814815</v>
      </c>
      <c r="AA544" s="77"/>
      <c r="AB544" s="47">
        <f t="shared" si="203"/>
        <v>511.0859999999999</v>
      </c>
      <c r="AC544" s="47">
        <v>515</v>
      </c>
      <c r="AD544" s="70"/>
      <c r="AE544" s="70"/>
      <c r="AF544" s="64"/>
      <c r="AG544" s="45">
        <v>5.5250000000000004</v>
      </c>
      <c r="AH544" s="78"/>
      <c r="AI544" s="46">
        <f t="shared" si="204"/>
        <v>0.1105</v>
      </c>
      <c r="AJ544" s="52"/>
      <c r="AK544" s="52"/>
      <c r="AL544" s="121"/>
      <c r="AM544" s="121"/>
      <c r="AN544" s="52"/>
      <c r="AO544" s="137" t="s">
        <v>1212</v>
      </c>
      <c r="AT544" s="4"/>
    </row>
    <row r="545" spans="1:46" s="1" customFormat="1" ht="45" x14ac:dyDescent="0.25">
      <c r="A545" s="30">
        <v>544</v>
      </c>
      <c r="B545" s="110" t="s">
        <v>1592</v>
      </c>
      <c r="C545" s="48" t="s">
        <v>1211</v>
      </c>
      <c r="D545" s="48" t="s">
        <v>135</v>
      </c>
      <c r="E545" s="48" t="s">
        <v>148</v>
      </c>
      <c r="F545" s="48" t="s">
        <v>139</v>
      </c>
      <c r="G545" s="48" t="s">
        <v>6</v>
      </c>
      <c r="H545" s="48" t="s">
        <v>1069</v>
      </c>
      <c r="I545" s="48" t="s">
        <v>395</v>
      </c>
      <c r="J545" s="48">
        <v>10</v>
      </c>
      <c r="K545" s="48">
        <v>150</v>
      </c>
      <c r="L545" s="60">
        <f t="shared" si="200"/>
        <v>3.3333333333333333E-2</v>
      </c>
      <c r="M545" s="105" t="s">
        <v>431</v>
      </c>
      <c r="N545" s="105" t="s">
        <v>1251</v>
      </c>
      <c r="O545" s="105" t="s">
        <v>432</v>
      </c>
      <c r="P545" s="81">
        <f t="shared" si="201"/>
        <v>31.006232690929046</v>
      </c>
      <c r="Q545" s="95">
        <v>20</v>
      </c>
      <c r="R545" s="48">
        <v>5</v>
      </c>
      <c r="S545" s="81">
        <v>0.78</v>
      </c>
      <c r="T545" s="134">
        <v>520</v>
      </c>
      <c r="U545" s="93">
        <f t="shared" si="199"/>
        <v>1.95E-2</v>
      </c>
      <c r="V545" s="69">
        <v>50</v>
      </c>
      <c r="W545" s="135">
        <f t="shared" si="198"/>
        <v>77.927205772294812</v>
      </c>
      <c r="X545" s="140"/>
      <c r="Y545" s="76"/>
      <c r="Z545" s="47">
        <f t="shared" si="202"/>
        <v>40.288365384276418</v>
      </c>
      <c r="AA545" s="77"/>
      <c r="AB545" s="47">
        <f t="shared" si="203"/>
        <v>512.9674</v>
      </c>
      <c r="AC545" s="47">
        <v>517</v>
      </c>
      <c r="AD545" s="70"/>
      <c r="AE545" s="70"/>
      <c r="AF545" s="64"/>
      <c r="AG545" s="45">
        <v>4.5999999999999996</v>
      </c>
      <c r="AH545" s="78"/>
      <c r="AI545" s="46">
        <f t="shared" si="204"/>
        <v>9.1999999999999998E-2</v>
      </c>
      <c r="AJ545" s="52"/>
      <c r="AK545" s="52"/>
      <c r="AL545" s="121"/>
      <c r="AM545" s="121"/>
      <c r="AN545" s="52"/>
      <c r="AO545" s="137" t="s">
        <v>1212</v>
      </c>
      <c r="AT545" s="4"/>
    </row>
    <row r="546" spans="1:46" s="1" customFormat="1" ht="45" x14ac:dyDescent="0.25">
      <c r="A546" s="30">
        <v>545</v>
      </c>
      <c r="B546" s="110" t="s">
        <v>1593</v>
      </c>
      <c r="C546" s="48" t="s">
        <v>1211</v>
      </c>
      <c r="D546" s="48" t="s">
        <v>135</v>
      </c>
      <c r="E546" s="48" t="s">
        <v>148</v>
      </c>
      <c r="F546" s="48" t="s">
        <v>139</v>
      </c>
      <c r="G546" s="48" t="s">
        <v>6</v>
      </c>
      <c r="H546" s="48" t="s">
        <v>1069</v>
      </c>
      <c r="I546" s="48" t="s">
        <v>395</v>
      </c>
      <c r="J546" s="48">
        <v>10</v>
      </c>
      <c r="K546" s="48">
        <v>150</v>
      </c>
      <c r="L546" s="60">
        <f t="shared" si="200"/>
        <v>3.3333333333333333E-2</v>
      </c>
      <c r="M546" s="105" t="s">
        <v>431</v>
      </c>
      <c r="N546" s="105" t="s">
        <v>1251</v>
      </c>
      <c r="O546" s="105" t="s">
        <v>432</v>
      </c>
      <c r="P546" s="81">
        <f t="shared" si="201"/>
        <v>38.178806629520565</v>
      </c>
      <c r="Q546" s="95">
        <v>20</v>
      </c>
      <c r="R546" s="48">
        <v>5</v>
      </c>
      <c r="S546" s="81">
        <v>0.96</v>
      </c>
      <c r="T546" s="134">
        <v>520</v>
      </c>
      <c r="U546" s="93">
        <f t="shared" si="199"/>
        <v>2.3999999999999997E-2</v>
      </c>
      <c r="V546" s="69">
        <v>50</v>
      </c>
      <c r="W546" s="135">
        <f t="shared" si="198"/>
        <v>77.785834102883257</v>
      </c>
      <c r="X546" s="140"/>
      <c r="Y546" s="76"/>
      <c r="Z546" s="47">
        <f t="shared" si="202"/>
        <v>39.826347060676227</v>
      </c>
      <c r="AA546" s="77"/>
      <c r="AB546" s="47">
        <f t="shared" si="203"/>
        <v>507.08479999999986</v>
      </c>
      <c r="AC546" s="47">
        <v>512</v>
      </c>
      <c r="AD546" s="70"/>
      <c r="AE546" s="70"/>
      <c r="AF546" s="64"/>
      <c r="AG546" s="45">
        <v>5.85</v>
      </c>
      <c r="AH546" s="78"/>
      <c r="AI546" s="46">
        <f t="shared" si="204"/>
        <v>0.11699999999999999</v>
      </c>
      <c r="AJ546" s="52"/>
      <c r="AK546" s="52"/>
      <c r="AL546" s="121"/>
      <c r="AM546" s="121"/>
      <c r="AN546" s="52"/>
      <c r="AO546" s="137" t="s">
        <v>1212</v>
      </c>
      <c r="AT546" s="4"/>
    </row>
    <row r="547" spans="1:46" s="1" customFormat="1" ht="45" x14ac:dyDescent="0.25">
      <c r="A547" s="30">
        <v>546</v>
      </c>
      <c r="B547" s="110" t="s">
        <v>1594</v>
      </c>
      <c r="C547" s="48" t="s">
        <v>1211</v>
      </c>
      <c r="D547" s="48" t="s">
        <v>135</v>
      </c>
      <c r="E547" s="48" t="s">
        <v>148</v>
      </c>
      <c r="F547" s="48" t="s">
        <v>139</v>
      </c>
      <c r="G547" s="48" t="s">
        <v>6</v>
      </c>
      <c r="H547" s="48" t="s">
        <v>1069</v>
      </c>
      <c r="I547" s="48" t="s">
        <v>395</v>
      </c>
      <c r="J547" s="48">
        <v>10</v>
      </c>
      <c r="K547" s="48">
        <v>150</v>
      </c>
      <c r="L547" s="60">
        <f t="shared" si="200"/>
        <v>3.3333333333333333E-2</v>
      </c>
      <c r="M547" s="105" t="s">
        <v>431</v>
      </c>
      <c r="N547" s="105" t="s">
        <v>1251</v>
      </c>
      <c r="O547" s="105" t="s">
        <v>432</v>
      </c>
      <c r="P547" s="81">
        <f t="shared" si="201"/>
        <v>27.024280513282942</v>
      </c>
      <c r="Q547" s="95">
        <v>20</v>
      </c>
      <c r="R547" s="48">
        <v>5</v>
      </c>
      <c r="S547" s="81">
        <v>0.68</v>
      </c>
      <c r="T547" s="134">
        <v>520</v>
      </c>
      <c r="U547" s="93">
        <f t="shared" si="199"/>
        <v>1.7000000000000001E-2</v>
      </c>
      <c r="V547" s="69">
        <v>50</v>
      </c>
      <c r="W547" s="135">
        <f t="shared" si="198"/>
        <v>78.005745588634568</v>
      </c>
      <c r="X547" s="140"/>
      <c r="Y547" s="76"/>
      <c r="Z547" s="47">
        <f t="shared" si="202"/>
        <v>41.421050907564954</v>
      </c>
      <c r="AA547" s="77"/>
      <c r="AB547" s="47">
        <f t="shared" si="203"/>
        <v>527.38919999999996</v>
      </c>
      <c r="AC547" s="47">
        <v>531</v>
      </c>
      <c r="AD547" s="70"/>
      <c r="AE547" s="70"/>
      <c r="AF547" s="64"/>
      <c r="AG547" s="45">
        <v>5.2</v>
      </c>
      <c r="AH547" s="78"/>
      <c r="AI547" s="46">
        <f t="shared" si="204"/>
        <v>0.10400000000000001</v>
      </c>
      <c r="AJ547" s="52"/>
      <c r="AK547" s="52"/>
      <c r="AL547" s="121"/>
      <c r="AM547" s="121"/>
      <c r="AN547" s="52"/>
      <c r="AO547" s="137" t="s">
        <v>1212</v>
      </c>
      <c r="AT547" s="4"/>
    </row>
    <row r="548" spans="1:46" s="1" customFormat="1" ht="45" x14ac:dyDescent="0.25">
      <c r="A548" s="30">
        <v>547</v>
      </c>
      <c r="B548" s="110" t="s">
        <v>1595</v>
      </c>
      <c r="C548" s="48" t="s">
        <v>1211</v>
      </c>
      <c r="D548" s="48" t="s">
        <v>135</v>
      </c>
      <c r="E548" s="48" t="s">
        <v>148</v>
      </c>
      <c r="F548" s="48" t="s">
        <v>139</v>
      </c>
      <c r="G548" s="48" t="s">
        <v>6</v>
      </c>
      <c r="H548" s="48" t="s">
        <v>1069</v>
      </c>
      <c r="I548" s="48" t="s">
        <v>395</v>
      </c>
      <c r="J548" s="48">
        <v>10</v>
      </c>
      <c r="K548" s="48">
        <v>150</v>
      </c>
      <c r="L548" s="60">
        <f t="shared" si="200"/>
        <v>3.3333333333333333E-2</v>
      </c>
      <c r="M548" s="105" t="s">
        <v>431</v>
      </c>
      <c r="N548" s="105" t="s">
        <v>1251</v>
      </c>
      <c r="O548" s="105" t="s">
        <v>432</v>
      </c>
      <c r="P548" s="81">
        <f t="shared" si="201"/>
        <v>31.132321956086379</v>
      </c>
      <c r="Q548" s="95">
        <v>90</v>
      </c>
      <c r="R548" s="48">
        <v>5</v>
      </c>
      <c r="S548" s="81">
        <v>3.5</v>
      </c>
      <c r="T548" s="134">
        <v>520</v>
      </c>
      <c r="U548" s="93">
        <f t="shared" si="199"/>
        <v>8.7500000000000008E-2</v>
      </c>
      <c r="V548" s="69">
        <v>50</v>
      </c>
      <c r="W548" s="135">
        <f t="shared" si="198"/>
        <v>75.790922767853743</v>
      </c>
      <c r="X548" s="140"/>
      <c r="Y548" s="76"/>
      <c r="Z548" s="47">
        <f t="shared" si="202"/>
        <v>38.501788766069701</v>
      </c>
      <c r="AA548" s="77"/>
      <c r="AB548" s="47">
        <f t="shared" si="203"/>
        <v>490.21999999999991</v>
      </c>
      <c r="AC548" s="47">
        <v>508</v>
      </c>
      <c r="AD548" s="70"/>
      <c r="AE548" s="70"/>
      <c r="AF548" s="64"/>
      <c r="AG548" s="45">
        <v>3.5249999999999999</v>
      </c>
      <c r="AH548" s="78"/>
      <c r="AI548" s="46">
        <f t="shared" si="204"/>
        <v>7.0499999999999993E-2</v>
      </c>
      <c r="AJ548" s="52"/>
      <c r="AK548" s="52"/>
      <c r="AL548" s="121"/>
      <c r="AM548" s="121"/>
      <c r="AN548" s="52"/>
      <c r="AO548" s="137" t="s">
        <v>1212</v>
      </c>
      <c r="AT548" s="4"/>
    </row>
    <row r="549" spans="1:46" s="1" customFormat="1" ht="45" x14ac:dyDescent="0.25">
      <c r="A549" s="30">
        <v>548</v>
      </c>
      <c r="B549" s="110" t="s">
        <v>1596</v>
      </c>
      <c r="C549" s="48" t="s">
        <v>1211</v>
      </c>
      <c r="D549" s="48" t="s">
        <v>135</v>
      </c>
      <c r="E549" s="48" t="s">
        <v>148</v>
      </c>
      <c r="F549" s="48" t="s">
        <v>139</v>
      </c>
      <c r="G549" s="48" t="s">
        <v>6</v>
      </c>
      <c r="H549" s="48" t="s">
        <v>1069</v>
      </c>
      <c r="I549" s="48" t="s">
        <v>395</v>
      </c>
      <c r="J549" s="48">
        <v>10</v>
      </c>
      <c r="K549" s="48">
        <v>150</v>
      </c>
      <c r="L549" s="60">
        <f t="shared" si="200"/>
        <v>3.3333333333333333E-2</v>
      </c>
      <c r="M549" s="105" t="s">
        <v>431</v>
      </c>
      <c r="N549" s="105" t="s">
        <v>1251</v>
      </c>
      <c r="O549" s="105" t="s">
        <v>432</v>
      </c>
      <c r="P549" s="81">
        <f t="shared" si="201"/>
        <v>43.743065764545896</v>
      </c>
      <c r="Q549" s="95">
        <v>90</v>
      </c>
      <c r="R549" s="48">
        <v>5</v>
      </c>
      <c r="S549" s="81">
        <v>4.9000000000000004</v>
      </c>
      <c r="T549" s="134">
        <v>520</v>
      </c>
      <c r="U549" s="93">
        <f t="shared" si="199"/>
        <v>0.1225</v>
      </c>
      <c r="V549" s="69">
        <v>50</v>
      </c>
      <c r="W549" s="135">
        <f t="shared" si="198"/>
        <v>74.691365339097345</v>
      </c>
      <c r="X549" s="140"/>
      <c r="Y549" s="76"/>
      <c r="Z549" s="47">
        <f t="shared" si="202"/>
        <v>36.748151746835894</v>
      </c>
      <c r="AA549" s="77"/>
      <c r="AB549" s="47">
        <f t="shared" si="203"/>
        <v>467.89200000000011</v>
      </c>
      <c r="AC549" s="47">
        <v>492</v>
      </c>
      <c r="AD549" s="70"/>
      <c r="AE549" s="70"/>
      <c r="AF549" s="64"/>
      <c r="AG549" s="45">
        <v>4.1900000000000004</v>
      </c>
      <c r="AH549" s="78"/>
      <c r="AI549" s="46">
        <f t="shared" si="204"/>
        <v>8.3800000000000013E-2</v>
      </c>
      <c r="AJ549" s="52"/>
      <c r="AK549" s="52"/>
      <c r="AL549" s="121"/>
      <c r="AM549" s="121"/>
      <c r="AN549" s="52"/>
      <c r="AO549" s="137" t="s">
        <v>1212</v>
      </c>
      <c r="AT549" s="4"/>
    </row>
    <row r="550" spans="1:46" s="1" customFormat="1" ht="45" x14ac:dyDescent="0.25">
      <c r="A550" s="30">
        <v>549</v>
      </c>
      <c r="B550" s="110" t="s">
        <v>1597</v>
      </c>
      <c r="C550" s="48" t="s">
        <v>1211</v>
      </c>
      <c r="D550" s="48" t="s">
        <v>135</v>
      </c>
      <c r="E550" s="48" t="s">
        <v>148</v>
      </c>
      <c r="F550" s="48" t="s">
        <v>139</v>
      </c>
      <c r="G550" s="48" t="s">
        <v>6</v>
      </c>
      <c r="H550" s="48" t="s">
        <v>1069</v>
      </c>
      <c r="I550" s="48" t="s">
        <v>395</v>
      </c>
      <c r="J550" s="48">
        <v>10</v>
      </c>
      <c r="K550" s="48">
        <v>150</v>
      </c>
      <c r="L550" s="60">
        <f t="shared" si="200"/>
        <v>3.3333333333333333E-2</v>
      </c>
      <c r="M550" s="105" t="s">
        <v>431</v>
      </c>
      <c r="N550" s="105" t="s">
        <v>1251</v>
      </c>
      <c r="O550" s="105" t="s">
        <v>432</v>
      </c>
      <c r="P550" s="81">
        <f t="shared" si="201"/>
        <v>32.479078180586114</v>
      </c>
      <c r="Q550" s="95">
        <v>90</v>
      </c>
      <c r="R550" s="48">
        <v>5</v>
      </c>
      <c r="S550" s="81">
        <v>3.65</v>
      </c>
      <c r="T550" s="134">
        <v>520</v>
      </c>
      <c r="U550" s="93">
        <f t="shared" si="199"/>
        <v>9.1249999999999998E-2</v>
      </c>
      <c r="V550" s="69">
        <v>50</v>
      </c>
      <c r="W550" s="135">
        <f t="shared" si="198"/>
        <v>75.673113043344131</v>
      </c>
      <c r="X550" s="140"/>
      <c r="Y550" s="76"/>
      <c r="Z550" s="47">
        <f t="shared" si="202"/>
        <v>39.009489773843896</v>
      </c>
      <c r="AA550" s="77"/>
      <c r="AB550" s="47">
        <f t="shared" si="203"/>
        <v>496.68424999999991</v>
      </c>
      <c r="AC550" s="47">
        <v>515.5</v>
      </c>
      <c r="AD550" s="70"/>
      <c r="AE550" s="70"/>
      <c r="AF550" s="64"/>
      <c r="AG550" s="45">
        <v>3.8</v>
      </c>
      <c r="AH550" s="78"/>
      <c r="AI550" s="46">
        <f t="shared" si="204"/>
        <v>7.5999999999999998E-2</v>
      </c>
      <c r="AJ550" s="52"/>
      <c r="AK550" s="52"/>
      <c r="AL550" s="121"/>
      <c r="AM550" s="121"/>
      <c r="AN550" s="52"/>
      <c r="AO550" s="137" t="s">
        <v>1212</v>
      </c>
      <c r="AT550" s="4"/>
    </row>
    <row r="551" spans="1:46" s="1" customFormat="1" ht="45" x14ac:dyDescent="0.25">
      <c r="A551" s="30">
        <v>550</v>
      </c>
      <c r="B551" s="110" t="s">
        <v>1598</v>
      </c>
      <c r="C551" s="48" t="s">
        <v>1211</v>
      </c>
      <c r="D551" s="48" t="s">
        <v>135</v>
      </c>
      <c r="E551" s="48" t="s">
        <v>148</v>
      </c>
      <c r="F551" s="48" t="s">
        <v>139</v>
      </c>
      <c r="G551" s="48" t="s">
        <v>6</v>
      </c>
      <c r="H551" s="48" t="s">
        <v>1069</v>
      </c>
      <c r="I551" s="48" t="s">
        <v>395</v>
      </c>
      <c r="J551" s="48">
        <v>10</v>
      </c>
      <c r="K551" s="48">
        <v>150</v>
      </c>
      <c r="L551" s="60">
        <f t="shared" si="200"/>
        <v>3.3333333333333333E-2</v>
      </c>
      <c r="M551" s="105" t="s">
        <v>431</v>
      </c>
      <c r="N551" s="105" t="s">
        <v>1251</v>
      </c>
      <c r="O551" s="105" t="s">
        <v>432</v>
      </c>
      <c r="P551" s="81">
        <f t="shared" si="201"/>
        <v>38.3271721702828</v>
      </c>
      <c r="Q551" s="95">
        <v>90</v>
      </c>
      <c r="R551" s="48">
        <v>5</v>
      </c>
      <c r="S551" s="81">
        <v>4.3</v>
      </c>
      <c r="T551" s="134">
        <v>520</v>
      </c>
      <c r="U551" s="93">
        <f t="shared" si="199"/>
        <v>0.10749999999999998</v>
      </c>
      <c r="V551" s="69">
        <v>50</v>
      </c>
      <c r="W551" s="135">
        <f t="shared" si="198"/>
        <v>75.162604237135795</v>
      </c>
      <c r="X551" s="140"/>
      <c r="Y551" s="76"/>
      <c r="Z551" s="47">
        <f t="shared" si="202"/>
        <v>37.957115139753583</v>
      </c>
      <c r="AA551" s="77"/>
      <c r="AB551" s="47">
        <f t="shared" si="203"/>
        <v>483.28500000000003</v>
      </c>
      <c r="AC551" s="47">
        <v>505</v>
      </c>
      <c r="AD551" s="70"/>
      <c r="AE551" s="70"/>
      <c r="AF551" s="64"/>
      <c r="AG551" s="45">
        <v>3.7</v>
      </c>
      <c r="AH551" s="78"/>
      <c r="AI551" s="46">
        <f t="shared" si="204"/>
        <v>7.400000000000001E-2</v>
      </c>
      <c r="AJ551" s="52"/>
      <c r="AK551" s="52"/>
      <c r="AL551" s="121"/>
      <c r="AM551" s="121"/>
      <c r="AN551" s="52"/>
      <c r="AO551" s="137" t="s">
        <v>1212</v>
      </c>
      <c r="AT551" s="4"/>
    </row>
    <row r="552" spans="1:46" s="1" customFormat="1" ht="45" x14ac:dyDescent="0.25">
      <c r="A552" s="30">
        <v>551</v>
      </c>
      <c r="B552" s="110" t="s">
        <v>1598</v>
      </c>
      <c r="C552" s="48" t="s">
        <v>1211</v>
      </c>
      <c r="D552" s="48" t="s">
        <v>135</v>
      </c>
      <c r="E552" s="48" t="s">
        <v>148</v>
      </c>
      <c r="F552" s="48" t="s">
        <v>139</v>
      </c>
      <c r="G552" s="48" t="s">
        <v>6</v>
      </c>
      <c r="H552" s="48" t="s">
        <v>1069</v>
      </c>
      <c r="I552" s="48" t="s">
        <v>395</v>
      </c>
      <c r="J552" s="48">
        <v>10</v>
      </c>
      <c r="K552" s="48">
        <v>150</v>
      </c>
      <c r="L552" s="60">
        <f t="shared" si="200"/>
        <v>3.3333333333333333E-2</v>
      </c>
      <c r="M552" s="105" t="s">
        <v>431</v>
      </c>
      <c r="N552" s="105" t="s">
        <v>1251</v>
      </c>
      <c r="O552" s="105" t="s">
        <v>432</v>
      </c>
      <c r="P552" s="81">
        <f t="shared" si="201"/>
        <v>35.175739303153527</v>
      </c>
      <c r="Q552" s="95">
        <v>90</v>
      </c>
      <c r="R552" s="48">
        <v>5</v>
      </c>
      <c r="S552" s="81">
        <v>3.95</v>
      </c>
      <c r="T552" s="134">
        <v>520</v>
      </c>
      <c r="U552" s="93">
        <f t="shared" si="199"/>
        <v>9.8750000000000004E-2</v>
      </c>
      <c r="V552" s="69">
        <v>51</v>
      </c>
      <c r="W552" s="135">
        <f t="shared" si="198"/>
        <v>75.43749359432492</v>
      </c>
      <c r="X552" s="140"/>
      <c r="Y552" s="76"/>
      <c r="Z552" s="47">
        <f t="shared" si="202"/>
        <v>37.869621784351111</v>
      </c>
      <c r="AA552" s="77"/>
      <c r="AB552" s="47">
        <f t="shared" si="203"/>
        <v>482.17100000000011</v>
      </c>
      <c r="AC552" s="47">
        <v>502</v>
      </c>
      <c r="AD552" s="70"/>
      <c r="AE552" s="70"/>
      <c r="AF552" s="64"/>
      <c r="AG552" s="45">
        <v>3.7230000000000003</v>
      </c>
      <c r="AH552" s="78"/>
      <c r="AI552" s="46">
        <f t="shared" si="204"/>
        <v>7.4460000000000012E-2</v>
      </c>
      <c r="AJ552" s="52"/>
      <c r="AK552" s="78"/>
      <c r="AL552" s="121"/>
      <c r="AM552" s="121"/>
      <c r="AN552" s="52"/>
      <c r="AO552" s="137" t="s">
        <v>1212</v>
      </c>
      <c r="AT552" s="4"/>
    </row>
    <row r="553" spans="1:46" s="1" customFormat="1" x14ac:dyDescent="0.25">
      <c r="A553" s="30">
        <v>552</v>
      </c>
      <c r="B553" s="110" t="s">
        <v>460</v>
      </c>
      <c r="C553" s="30" t="s">
        <v>7</v>
      </c>
      <c r="D553" s="48" t="s">
        <v>135</v>
      </c>
      <c r="E553" s="48" t="s">
        <v>147</v>
      </c>
      <c r="F553" s="48" t="s">
        <v>139</v>
      </c>
      <c r="G553" s="48" t="s">
        <v>6</v>
      </c>
      <c r="H553" s="48" t="s">
        <v>1245</v>
      </c>
      <c r="I553" s="103"/>
      <c r="J553" s="48">
        <v>16</v>
      </c>
      <c r="K553" s="48">
        <v>160</v>
      </c>
      <c r="L553" s="103"/>
      <c r="M553" s="105" t="s">
        <v>2</v>
      </c>
      <c r="N553" s="105" t="s">
        <v>2</v>
      </c>
      <c r="O553" s="105" t="s">
        <v>4</v>
      </c>
      <c r="P553" s="47">
        <v>0</v>
      </c>
      <c r="Q553" s="95">
        <v>0</v>
      </c>
      <c r="R553" s="48">
        <v>0</v>
      </c>
      <c r="S553" s="47">
        <v>0</v>
      </c>
      <c r="T553" s="96">
        <v>0</v>
      </c>
      <c r="U553" s="97">
        <v>0</v>
      </c>
      <c r="V553" s="69">
        <v>50</v>
      </c>
      <c r="W553" s="75">
        <f>J553^2*PI()/4</f>
        <v>201.06192982974676</v>
      </c>
      <c r="X553" s="141"/>
      <c r="Y553" s="76"/>
      <c r="Z553" s="47">
        <f>AB553*(J553^2*PI()/4*10^-3)</f>
        <v>52.619917655743023</v>
      </c>
      <c r="AA553" s="77"/>
      <c r="AB553" s="45">
        <v>261.70999999999998</v>
      </c>
      <c r="AC553" s="47">
        <f t="shared" ref="AC553:AC584" si="205">Z553/(W553*10^-3)</f>
        <v>261.70999999999998</v>
      </c>
      <c r="AD553" s="56">
        <f t="shared" ref="AD553:AE557" si="206">AB553/AB553*100</f>
        <v>100</v>
      </c>
      <c r="AE553" s="56">
        <f t="shared" si="206"/>
        <v>100</v>
      </c>
      <c r="AF553" s="64"/>
      <c r="AG553" s="78"/>
      <c r="AH553" s="47">
        <f>AJ553*(J553^2*PI()/4*10^-3)</f>
        <v>72.412454028183291</v>
      </c>
      <c r="AI553" s="77"/>
      <c r="AJ553" s="45">
        <v>360.15</v>
      </c>
      <c r="AK553" s="47">
        <f t="shared" ref="AK553:AK584" si="207">AH553/(W553*10^-3)</f>
        <v>360.15</v>
      </c>
      <c r="AL553" s="56">
        <f>AJ553/AJ553*100</f>
        <v>100</v>
      </c>
      <c r="AM553" s="56">
        <f>AK553/AK553*100</f>
        <v>100</v>
      </c>
      <c r="AN553" s="78"/>
      <c r="AO553" s="137"/>
      <c r="AT553" s="4"/>
    </row>
    <row r="554" spans="1:46" s="1" customFormat="1" x14ac:dyDescent="0.25">
      <c r="A554" s="30">
        <v>553</v>
      </c>
      <c r="B554" s="110" t="s">
        <v>461</v>
      </c>
      <c r="C554" s="30" t="s">
        <v>7</v>
      </c>
      <c r="D554" s="48" t="s">
        <v>135</v>
      </c>
      <c r="E554" s="48" t="s">
        <v>147</v>
      </c>
      <c r="F554" s="48" t="s">
        <v>139</v>
      </c>
      <c r="G554" s="48" t="s">
        <v>6</v>
      </c>
      <c r="H554" s="48" t="s">
        <v>1245</v>
      </c>
      <c r="I554" s="103"/>
      <c r="J554" s="48">
        <v>16</v>
      </c>
      <c r="K554" s="48">
        <v>160</v>
      </c>
      <c r="L554" s="103"/>
      <c r="M554" s="105" t="s">
        <v>2</v>
      </c>
      <c r="N554" s="105" t="s">
        <v>2</v>
      </c>
      <c r="O554" s="105" t="s">
        <v>4</v>
      </c>
      <c r="P554" s="47">
        <v>0</v>
      </c>
      <c r="Q554" s="95">
        <v>0</v>
      </c>
      <c r="R554" s="48">
        <v>0</v>
      </c>
      <c r="S554" s="47">
        <v>0</v>
      </c>
      <c r="T554" s="96">
        <v>0</v>
      </c>
      <c r="U554" s="97">
        <v>0</v>
      </c>
      <c r="V554" s="69">
        <v>50</v>
      </c>
      <c r="W554" s="75">
        <f>J554^2*PI()/4</f>
        <v>201.06192982974676</v>
      </c>
      <c r="X554" s="141"/>
      <c r="Y554" s="76"/>
      <c r="Z554" s="47">
        <f>AB554*(J554^2*PI()/4*10^-3)</f>
        <v>55.495103252308404</v>
      </c>
      <c r="AA554" s="77"/>
      <c r="AB554" s="45">
        <v>276.01</v>
      </c>
      <c r="AC554" s="47">
        <f t="shared" si="205"/>
        <v>276.01</v>
      </c>
      <c r="AD554" s="56">
        <f t="shared" si="206"/>
        <v>100</v>
      </c>
      <c r="AE554" s="56">
        <f t="shared" si="206"/>
        <v>100</v>
      </c>
      <c r="AF554" s="64"/>
      <c r="AG554" s="47">
        <f>AI554*50</f>
        <v>14.95</v>
      </c>
      <c r="AH554" s="47">
        <f>AJ554*(J554^2*PI()/4*10^-3)</f>
        <v>72.677855775558569</v>
      </c>
      <c r="AI554" s="46">
        <v>0.29899999999999999</v>
      </c>
      <c r="AJ554" s="45">
        <v>361.47</v>
      </c>
      <c r="AK554" s="47">
        <f t="shared" si="207"/>
        <v>361.47</v>
      </c>
      <c r="AL554" s="56">
        <f t="shared" ref="AL554:AM557" si="208">AJ554/AJ554*100</f>
        <v>100</v>
      </c>
      <c r="AM554" s="56">
        <f t="shared" si="208"/>
        <v>100</v>
      </c>
      <c r="AN554" s="78"/>
      <c r="AO554" s="137"/>
      <c r="AT554" s="4"/>
    </row>
    <row r="555" spans="1:46" s="1" customFormat="1" x14ac:dyDescent="0.25">
      <c r="A555" s="30">
        <v>554</v>
      </c>
      <c r="B555" s="110" t="s">
        <v>462</v>
      </c>
      <c r="C555" s="30" t="s">
        <v>7</v>
      </c>
      <c r="D555" s="48" t="s">
        <v>135</v>
      </c>
      <c r="E555" s="48" t="s">
        <v>147</v>
      </c>
      <c r="F555" s="48" t="s">
        <v>139</v>
      </c>
      <c r="G555" s="48" t="s">
        <v>6</v>
      </c>
      <c r="H555" s="48" t="s">
        <v>1245</v>
      </c>
      <c r="I555" s="103"/>
      <c r="J555" s="48">
        <v>16</v>
      </c>
      <c r="K555" s="48">
        <v>160</v>
      </c>
      <c r="L555" s="103"/>
      <c r="M555" s="105" t="s">
        <v>2</v>
      </c>
      <c r="N555" s="105" t="s">
        <v>2</v>
      </c>
      <c r="O555" s="105" t="s">
        <v>4</v>
      </c>
      <c r="P555" s="47">
        <v>0</v>
      </c>
      <c r="Q555" s="95">
        <v>0</v>
      </c>
      <c r="R555" s="48">
        <v>0</v>
      </c>
      <c r="S555" s="47">
        <v>0</v>
      </c>
      <c r="T555" s="96">
        <v>0</v>
      </c>
      <c r="U555" s="97">
        <v>0</v>
      </c>
      <c r="V555" s="69">
        <v>50</v>
      </c>
      <c r="W555" s="75">
        <f>J555^2*PI()/4</f>
        <v>201.06192982974676</v>
      </c>
      <c r="X555" s="141"/>
      <c r="Y555" s="76"/>
      <c r="Z555" s="47">
        <f>AB555*(J555^2*PI()/4*10^-3)</f>
        <v>55.109064347035286</v>
      </c>
      <c r="AA555" s="77"/>
      <c r="AB555" s="45">
        <v>274.08999999999997</v>
      </c>
      <c r="AC555" s="47">
        <f t="shared" si="205"/>
        <v>274.08999999999997</v>
      </c>
      <c r="AD555" s="56">
        <f t="shared" si="206"/>
        <v>100</v>
      </c>
      <c r="AE555" s="56">
        <f t="shared" si="206"/>
        <v>100</v>
      </c>
      <c r="AF555" s="64"/>
      <c r="AG555" s="47">
        <f t="shared" ref="AG555:AG557" si="209">AI555*50</f>
        <v>15.45</v>
      </c>
      <c r="AH555" s="47">
        <f>AJ555*(J555^2*PI()/4*10^-3)</f>
        <v>74.899590100177264</v>
      </c>
      <c r="AI555" s="46">
        <v>0.309</v>
      </c>
      <c r="AJ555" s="45">
        <v>372.52</v>
      </c>
      <c r="AK555" s="47">
        <f t="shared" si="207"/>
        <v>372.52</v>
      </c>
      <c r="AL555" s="56">
        <f t="shared" si="208"/>
        <v>100</v>
      </c>
      <c r="AM555" s="56">
        <f t="shared" si="208"/>
        <v>100</v>
      </c>
      <c r="AN555" s="78"/>
      <c r="AO555" s="137"/>
      <c r="AT555" s="4"/>
    </row>
    <row r="556" spans="1:46" s="1" customFormat="1" x14ac:dyDescent="0.25">
      <c r="A556" s="30">
        <v>555</v>
      </c>
      <c r="B556" s="110" t="s">
        <v>463</v>
      </c>
      <c r="C556" s="30" t="s">
        <v>7</v>
      </c>
      <c r="D556" s="48" t="s">
        <v>135</v>
      </c>
      <c r="E556" s="48" t="s">
        <v>147</v>
      </c>
      <c r="F556" s="48" t="s">
        <v>139</v>
      </c>
      <c r="G556" s="48" t="s">
        <v>6</v>
      </c>
      <c r="H556" s="48" t="s">
        <v>1245</v>
      </c>
      <c r="I556" s="103"/>
      <c r="J556" s="48">
        <v>16</v>
      </c>
      <c r="K556" s="48">
        <v>160</v>
      </c>
      <c r="L556" s="103"/>
      <c r="M556" s="105" t="s">
        <v>2</v>
      </c>
      <c r="N556" s="105" t="s">
        <v>2</v>
      </c>
      <c r="O556" s="105" t="s">
        <v>4</v>
      </c>
      <c r="P556" s="47">
        <v>0</v>
      </c>
      <c r="Q556" s="95">
        <v>0</v>
      </c>
      <c r="R556" s="48">
        <v>0</v>
      </c>
      <c r="S556" s="47">
        <v>0</v>
      </c>
      <c r="T556" s="96">
        <v>0</v>
      </c>
      <c r="U556" s="97">
        <v>0</v>
      </c>
      <c r="V556" s="69">
        <v>50</v>
      </c>
      <c r="W556" s="75">
        <f>J556^2*PI()/4</f>
        <v>201.06192982974676</v>
      </c>
      <c r="X556" s="141"/>
      <c r="Y556" s="76"/>
      <c r="Z556" s="47">
        <f>AB556*(J556^2*PI()/4*10^-3)</f>
        <v>53.635280401383248</v>
      </c>
      <c r="AA556" s="77"/>
      <c r="AB556" s="45">
        <v>266.76</v>
      </c>
      <c r="AC556" s="47">
        <f t="shared" si="205"/>
        <v>266.76</v>
      </c>
      <c r="AD556" s="56">
        <f t="shared" si="206"/>
        <v>100</v>
      </c>
      <c r="AE556" s="56">
        <f t="shared" si="206"/>
        <v>100</v>
      </c>
      <c r="AF556" s="64"/>
      <c r="AG556" s="47">
        <f t="shared" si="209"/>
        <v>14.799999999999999</v>
      </c>
      <c r="AH556" s="47">
        <f>AJ556*(J556^2*PI()/4*10^-3)</f>
        <v>73.208659270309099</v>
      </c>
      <c r="AI556" s="46">
        <v>0.29599999999999999</v>
      </c>
      <c r="AJ556" s="45">
        <v>364.11</v>
      </c>
      <c r="AK556" s="47">
        <f t="shared" si="207"/>
        <v>364.11</v>
      </c>
      <c r="AL556" s="56">
        <f t="shared" si="208"/>
        <v>100</v>
      </c>
      <c r="AM556" s="56">
        <f t="shared" si="208"/>
        <v>100</v>
      </c>
      <c r="AN556" s="78"/>
      <c r="AO556" s="137"/>
      <c r="AT556" s="4"/>
    </row>
    <row r="557" spans="1:46" s="1" customFormat="1" x14ac:dyDescent="0.25">
      <c r="A557" s="30">
        <v>556</v>
      </c>
      <c r="B557" s="110" t="s">
        <v>464</v>
      </c>
      <c r="C557" s="30" t="s">
        <v>7</v>
      </c>
      <c r="D557" s="48" t="s">
        <v>135</v>
      </c>
      <c r="E557" s="48" t="s">
        <v>147</v>
      </c>
      <c r="F557" s="48" t="s">
        <v>139</v>
      </c>
      <c r="G557" s="48" t="s">
        <v>6</v>
      </c>
      <c r="H557" s="48" t="s">
        <v>1245</v>
      </c>
      <c r="I557" s="103"/>
      <c r="J557" s="48">
        <v>16</v>
      </c>
      <c r="K557" s="48">
        <v>160</v>
      </c>
      <c r="L557" s="103"/>
      <c r="M557" s="105" t="s">
        <v>2</v>
      </c>
      <c r="N557" s="105" t="s">
        <v>2</v>
      </c>
      <c r="O557" s="105" t="s">
        <v>4</v>
      </c>
      <c r="P557" s="47">
        <v>0</v>
      </c>
      <c r="Q557" s="95">
        <v>0</v>
      </c>
      <c r="R557" s="48">
        <v>0</v>
      </c>
      <c r="S557" s="47">
        <v>0</v>
      </c>
      <c r="T557" s="96">
        <v>0</v>
      </c>
      <c r="U557" s="97">
        <v>0</v>
      </c>
      <c r="V557" s="69">
        <v>50</v>
      </c>
      <c r="W557" s="75">
        <f>J557^2*PI()/4</f>
        <v>201.06192982974676</v>
      </c>
      <c r="X557" s="141"/>
      <c r="Y557" s="76"/>
      <c r="Z557" s="47">
        <f>AB557*(J557^2*PI()/4*10^-3)</f>
        <v>52.812937108379586</v>
      </c>
      <c r="AA557" s="77"/>
      <c r="AB557" s="45">
        <v>262.67</v>
      </c>
      <c r="AC557" s="47">
        <f t="shared" si="205"/>
        <v>262.67</v>
      </c>
      <c r="AD557" s="56">
        <f t="shared" si="206"/>
        <v>100</v>
      </c>
      <c r="AE557" s="56">
        <f t="shared" si="206"/>
        <v>100</v>
      </c>
      <c r="AF557" s="64"/>
      <c r="AG557" s="47">
        <f t="shared" si="209"/>
        <v>14.75</v>
      </c>
      <c r="AH557" s="47">
        <f>AJ557*(J557^2*PI()/4*10^-3)</f>
        <v>71.736885943955357</v>
      </c>
      <c r="AI557" s="46">
        <v>0.29499999999999998</v>
      </c>
      <c r="AJ557" s="45">
        <v>356.79</v>
      </c>
      <c r="AK557" s="47">
        <f t="shared" si="207"/>
        <v>356.79</v>
      </c>
      <c r="AL557" s="56">
        <f t="shared" si="208"/>
        <v>100</v>
      </c>
      <c r="AM557" s="56">
        <f t="shared" si="208"/>
        <v>100</v>
      </c>
      <c r="AN557" s="78"/>
      <c r="AO557" s="137"/>
      <c r="AT557" s="4"/>
    </row>
    <row r="558" spans="1:46" s="1" customFormat="1" ht="30" x14ac:dyDescent="0.25">
      <c r="A558" s="30">
        <v>557</v>
      </c>
      <c r="B558" s="110" t="s">
        <v>465</v>
      </c>
      <c r="C558" s="30" t="s">
        <v>466</v>
      </c>
      <c r="D558" s="48" t="s">
        <v>135</v>
      </c>
      <c r="E558" s="48" t="s">
        <v>147</v>
      </c>
      <c r="F558" s="48" t="s">
        <v>139</v>
      </c>
      <c r="G558" s="48" t="s">
        <v>6</v>
      </c>
      <c r="H558" s="48" t="s">
        <v>1245</v>
      </c>
      <c r="I558" s="103"/>
      <c r="J558" s="48">
        <v>16</v>
      </c>
      <c r="K558" s="48">
        <v>160</v>
      </c>
      <c r="L558" s="103"/>
      <c r="M558" s="105" t="s">
        <v>141</v>
      </c>
      <c r="N558" s="105" t="s">
        <v>1251</v>
      </c>
      <c r="O558" s="105" t="s">
        <v>432</v>
      </c>
      <c r="P558" s="115">
        <f t="shared" ref="P558:P577" si="210">(J558*(1-SQRT(1-S558*0.01)))/(2*0.0115*Q558/365)</f>
        <v>8.8976590605732986E-2</v>
      </c>
      <c r="Q558" s="95">
        <f>60*365+15</f>
        <v>21915</v>
      </c>
      <c r="R558" s="48">
        <v>1</v>
      </c>
      <c r="S558" s="133">
        <v>1.53</v>
      </c>
      <c r="T558" s="134">
        <v>330</v>
      </c>
      <c r="U558" s="93">
        <f t="shared" ref="U558:U621" si="211">S558/100*J558/4</f>
        <v>6.1200000000000004E-2</v>
      </c>
      <c r="V558" s="69">
        <v>50</v>
      </c>
      <c r="W558" s="75">
        <v>170.410117167018</v>
      </c>
      <c r="X558" s="140"/>
      <c r="Y558" s="76"/>
      <c r="Z558" s="47">
        <v>55.353000000000002</v>
      </c>
      <c r="AA558" s="77"/>
      <c r="AB558" s="47">
        <v>279.49</v>
      </c>
      <c r="AC558" s="47">
        <f t="shared" si="205"/>
        <v>324.82226360861449</v>
      </c>
      <c r="AD558" s="56">
        <f>AB558/(AVERAGE(AB553:AB557))*100</f>
        <v>104.1908979750082</v>
      </c>
      <c r="AE558" s="56">
        <f>AC558/(AVERAGE(AC553:AC557))*100</f>
        <v>121.09028347224005</v>
      </c>
      <c r="AF558" s="64"/>
      <c r="AG558" s="45">
        <v>11.385</v>
      </c>
      <c r="AH558" s="50">
        <v>69.938999999999993</v>
      </c>
      <c r="AI558" s="43">
        <v>0.22769999999999999</v>
      </c>
      <c r="AJ558" s="45">
        <v>353.14</v>
      </c>
      <c r="AK558" s="47">
        <f t="shared" si="207"/>
        <v>410.41577321053751</v>
      </c>
      <c r="AL558" s="56">
        <f>AJ558/(AVERAGE(AJ553:AJ557))*100</f>
        <v>97.281602609308877</v>
      </c>
      <c r="AM558" s="56">
        <f>AK558/(AVERAGE(AK553:AK557))*100</f>
        <v>113.05970480279706</v>
      </c>
      <c r="AN558" s="52"/>
      <c r="AO558" s="137" t="s">
        <v>1282</v>
      </c>
      <c r="AT558" s="4"/>
    </row>
    <row r="559" spans="1:46" s="1" customFormat="1" ht="30" x14ac:dyDescent="0.25">
      <c r="A559" s="30">
        <v>558</v>
      </c>
      <c r="B559" s="110" t="s">
        <v>467</v>
      </c>
      <c r="C559" s="30" t="s">
        <v>466</v>
      </c>
      <c r="D559" s="48" t="s">
        <v>135</v>
      </c>
      <c r="E559" s="48" t="s">
        <v>147</v>
      </c>
      <c r="F559" s="48" t="s">
        <v>139</v>
      </c>
      <c r="G559" s="48" t="s">
        <v>6</v>
      </c>
      <c r="H559" s="48" t="s">
        <v>1245</v>
      </c>
      <c r="I559" s="103"/>
      <c r="J559" s="48">
        <v>16</v>
      </c>
      <c r="K559" s="48">
        <v>160</v>
      </c>
      <c r="L559" s="103"/>
      <c r="M559" s="105" t="s">
        <v>141</v>
      </c>
      <c r="N559" s="105" t="s">
        <v>1251</v>
      </c>
      <c r="O559" s="105" t="s">
        <v>432</v>
      </c>
      <c r="P559" s="115">
        <f t="shared" si="210"/>
        <v>0.24710529620005375</v>
      </c>
      <c r="Q559" s="95">
        <f t="shared" ref="Q559:Q577" si="212">60*365+15</f>
        <v>21915</v>
      </c>
      <c r="R559" s="48">
        <v>1</v>
      </c>
      <c r="S559" s="133">
        <v>4.22</v>
      </c>
      <c r="T559" s="134">
        <v>330</v>
      </c>
      <c r="U559" s="93">
        <f t="shared" si="211"/>
        <v>0.16879999999999998</v>
      </c>
      <c r="V559" s="69">
        <v>50</v>
      </c>
      <c r="W559" s="75">
        <v>160.83077284769223</v>
      </c>
      <c r="X559" s="140"/>
      <c r="Y559" s="76"/>
      <c r="Z559" s="47">
        <v>52.728999999999999</v>
      </c>
      <c r="AA559" s="77"/>
      <c r="AB559" s="47">
        <v>266.24</v>
      </c>
      <c r="AC559" s="47">
        <f t="shared" si="205"/>
        <v>327.8539241363635</v>
      </c>
      <c r="AD559" s="56">
        <f>AB559/(AVERAGE(AB553:AB557))*100</f>
        <v>99.251438966926131</v>
      </c>
      <c r="AE559" s="56">
        <f>AC559/(AVERAGE(AC553:AC557))*100</f>
        <v>122.22045425738999</v>
      </c>
      <c r="AF559" s="64"/>
      <c r="AG559" s="45">
        <v>11.065</v>
      </c>
      <c r="AH559" s="50">
        <v>69.340999999999994</v>
      </c>
      <c r="AI559" s="43">
        <v>0.2213</v>
      </c>
      <c r="AJ559" s="45">
        <v>350.12</v>
      </c>
      <c r="AK559" s="47">
        <f t="shared" si="207"/>
        <v>431.14261513663411</v>
      </c>
      <c r="AL559" s="56">
        <f>AJ559/(AVERAGE(AJ553:AJ557))*100</f>
        <v>96.449665021156562</v>
      </c>
      <c r="AM559" s="56">
        <f>AK559/(AVERAGE(AK553:AK557))*100</f>
        <v>118.769452776973</v>
      </c>
      <c r="AN559" s="52"/>
      <c r="AO559" s="137" t="s">
        <v>1282</v>
      </c>
      <c r="AT559" s="4"/>
    </row>
    <row r="560" spans="1:46" s="1" customFormat="1" ht="30" x14ac:dyDescent="0.25">
      <c r="A560" s="30">
        <v>559</v>
      </c>
      <c r="B560" s="110" t="s">
        <v>468</v>
      </c>
      <c r="C560" s="30" t="s">
        <v>466</v>
      </c>
      <c r="D560" s="48" t="s">
        <v>135</v>
      </c>
      <c r="E560" s="48" t="s">
        <v>147</v>
      </c>
      <c r="F560" s="48" t="s">
        <v>139</v>
      </c>
      <c r="G560" s="48" t="s">
        <v>6</v>
      </c>
      <c r="H560" s="48" t="s">
        <v>1245</v>
      </c>
      <c r="I560" s="103"/>
      <c r="J560" s="48">
        <v>16</v>
      </c>
      <c r="K560" s="48">
        <v>160</v>
      </c>
      <c r="L560" s="103"/>
      <c r="M560" s="105" t="s">
        <v>141</v>
      </c>
      <c r="N560" s="105" t="s">
        <v>1251</v>
      </c>
      <c r="O560" s="105" t="s">
        <v>432</v>
      </c>
      <c r="P560" s="115">
        <f t="shared" si="210"/>
        <v>0.24888124888049573</v>
      </c>
      <c r="Q560" s="95">
        <f t="shared" si="212"/>
        <v>21915</v>
      </c>
      <c r="R560" s="48">
        <v>1</v>
      </c>
      <c r="S560" s="81">
        <v>4.25</v>
      </c>
      <c r="T560" s="134">
        <v>330</v>
      </c>
      <c r="U560" s="93">
        <f t="shared" si="211"/>
        <v>0.17</v>
      </c>
      <c r="V560" s="69">
        <v>50</v>
      </c>
      <c r="W560" s="75">
        <v>151.96519837926181</v>
      </c>
      <c r="X560" s="140"/>
      <c r="Y560" s="76"/>
      <c r="Z560" s="47">
        <v>48.850999999999999</v>
      </c>
      <c r="AA560" s="77"/>
      <c r="AB560" s="47">
        <v>246.67</v>
      </c>
      <c r="AC560" s="47">
        <f t="shared" si="205"/>
        <v>321.46175914620812</v>
      </c>
      <c r="AD560" s="56">
        <f>AB560/(AVERAGE(AB553:AB557))*100</f>
        <v>91.955951209328674</v>
      </c>
      <c r="AE560" s="56">
        <f>AC560/(AVERAGE(AC553:AC557))*100</f>
        <v>119.8375231674451</v>
      </c>
      <c r="AF560" s="64"/>
      <c r="AG560" s="45">
        <v>11.795</v>
      </c>
      <c r="AH560" s="50">
        <v>68.125</v>
      </c>
      <c r="AI560" s="43">
        <v>0.2359</v>
      </c>
      <c r="AJ560" s="45">
        <v>343.98</v>
      </c>
      <c r="AK560" s="47">
        <f t="shared" si="207"/>
        <v>448.2934298547712</v>
      </c>
      <c r="AL560" s="56">
        <f>AJ560/(AVERAGE(AJ553:AJ557))*100</f>
        <v>94.758242242595216</v>
      </c>
      <c r="AM560" s="56">
        <f>AK560/(AVERAGE(AK553:AK557))*100</f>
        <v>123.49409099930891</v>
      </c>
      <c r="AN560" s="52"/>
      <c r="AO560" s="137" t="s">
        <v>1282</v>
      </c>
      <c r="AT560" s="4"/>
    </row>
    <row r="561" spans="1:46" s="1" customFormat="1" ht="30" x14ac:dyDescent="0.25">
      <c r="A561" s="30">
        <v>560</v>
      </c>
      <c r="B561" s="110" t="s">
        <v>469</v>
      </c>
      <c r="C561" s="30" t="s">
        <v>466</v>
      </c>
      <c r="D561" s="48" t="s">
        <v>135</v>
      </c>
      <c r="E561" s="48" t="s">
        <v>147</v>
      </c>
      <c r="F561" s="48" t="s">
        <v>139</v>
      </c>
      <c r="G561" s="48" t="s">
        <v>6</v>
      </c>
      <c r="H561" s="48" t="s">
        <v>1245</v>
      </c>
      <c r="I561" s="103"/>
      <c r="J561" s="48">
        <v>16</v>
      </c>
      <c r="K561" s="48">
        <v>160</v>
      </c>
      <c r="L561" s="103"/>
      <c r="M561" s="105" t="s">
        <v>141</v>
      </c>
      <c r="N561" s="105" t="s">
        <v>1251</v>
      </c>
      <c r="O561" s="105" t="s">
        <v>432</v>
      </c>
      <c r="P561" s="115">
        <f t="shared" si="210"/>
        <v>0.26428450791937919</v>
      </c>
      <c r="Q561" s="95">
        <f t="shared" si="212"/>
        <v>21915</v>
      </c>
      <c r="R561" s="48">
        <v>1</v>
      </c>
      <c r="S561" s="81">
        <v>4.51</v>
      </c>
      <c r="T561" s="134">
        <v>330</v>
      </c>
      <c r="U561" s="93">
        <f t="shared" si="211"/>
        <v>0.1804</v>
      </c>
      <c r="V561" s="69">
        <v>50</v>
      </c>
      <c r="W561" s="75">
        <v>166.49938409201332</v>
      </c>
      <c r="X561" s="140"/>
      <c r="Y561" s="76"/>
      <c r="Z561" s="47">
        <v>59.942999999999998</v>
      </c>
      <c r="AA561" s="77"/>
      <c r="AB561" s="47">
        <v>302.67</v>
      </c>
      <c r="AC561" s="47">
        <f t="shared" si="205"/>
        <v>360.0193497825399</v>
      </c>
      <c r="AD561" s="56">
        <f>AB561/(AVERAGE(AB553:AB557))*100</f>
        <v>112.83215531895858</v>
      </c>
      <c r="AE561" s="56">
        <f>AC561/(AVERAGE(AC553:AC557))*100</f>
        <v>134.21138266922398</v>
      </c>
      <c r="AF561" s="64"/>
      <c r="AG561" s="45">
        <v>7.41</v>
      </c>
      <c r="AH561" s="50">
        <v>74.914000000000001</v>
      </c>
      <c r="AI561" s="43">
        <v>0.1482</v>
      </c>
      <c r="AJ561" s="45">
        <v>378.26</v>
      </c>
      <c r="AK561" s="47">
        <f t="shared" si="207"/>
        <v>449.93559831188287</v>
      </c>
      <c r="AL561" s="56">
        <f>AJ561/(AVERAGE(AJ553:AJ557))*100</f>
        <v>104.20156029619183</v>
      </c>
      <c r="AM561" s="56">
        <f>AK561/(AVERAGE(AK553:AK557))*100</f>
        <v>123.94646903425898</v>
      </c>
      <c r="AN561" s="52"/>
      <c r="AO561" s="137" t="s">
        <v>1282</v>
      </c>
      <c r="AT561" s="4"/>
    </row>
    <row r="562" spans="1:46" s="1" customFormat="1" ht="30" x14ac:dyDescent="0.25">
      <c r="A562" s="30">
        <v>561</v>
      </c>
      <c r="B562" s="110" t="s">
        <v>470</v>
      </c>
      <c r="C562" s="30" t="s">
        <v>466</v>
      </c>
      <c r="D562" s="48" t="s">
        <v>135</v>
      </c>
      <c r="E562" s="48" t="s">
        <v>147</v>
      </c>
      <c r="F562" s="48" t="s">
        <v>139</v>
      </c>
      <c r="G562" s="48" t="s">
        <v>6</v>
      </c>
      <c r="H562" s="48" t="s">
        <v>1245</v>
      </c>
      <c r="I562" s="103"/>
      <c r="J562" s="48">
        <v>16</v>
      </c>
      <c r="K562" s="48">
        <v>160</v>
      </c>
      <c r="L562" s="103"/>
      <c r="M562" s="105" t="s">
        <v>141</v>
      </c>
      <c r="N562" s="105" t="s">
        <v>1251</v>
      </c>
      <c r="O562" s="105" t="s">
        <v>432</v>
      </c>
      <c r="P562" s="115">
        <f t="shared" si="210"/>
        <v>0.26724907621697169</v>
      </c>
      <c r="Q562" s="95">
        <f t="shared" si="212"/>
        <v>21915</v>
      </c>
      <c r="R562" s="48">
        <v>1</v>
      </c>
      <c r="S562" s="81">
        <v>4.5599999999999996</v>
      </c>
      <c r="T562" s="134">
        <v>330</v>
      </c>
      <c r="U562" s="93">
        <f t="shared" si="211"/>
        <v>0.18239999999999998</v>
      </c>
      <c r="V562" s="69">
        <v>50</v>
      </c>
      <c r="W562" s="75">
        <v>173.89846310974801</v>
      </c>
      <c r="X562" s="140"/>
      <c r="Y562" s="76"/>
      <c r="Z562" s="47">
        <v>48.356000000000002</v>
      </c>
      <c r="AA562" s="77"/>
      <c r="AB562" s="47">
        <v>244.11</v>
      </c>
      <c r="AC562" s="47">
        <f t="shared" si="205"/>
        <v>278.07031261387476</v>
      </c>
      <c r="AD562" s="56">
        <f>AB562/(AVERAGE(AB553:AB557))*100</f>
        <v>91.001610450031322</v>
      </c>
      <c r="AE562" s="56">
        <f>AC562/(AVERAGE(AC553:AC557))*100</f>
        <v>103.66165362421147</v>
      </c>
      <c r="AF562" s="64"/>
      <c r="AG562" s="45">
        <v>9.7799999999999994</v>
      </c>
      <c r="AH562" s="50">
        <v>78.739999999999995</v>
      </c>
      <c r="AI562" s="43">
        <v>0.1956</v>
      </c>
      <c r="AJ562" s="45">
        <v>396.06</v>
      </c>
      <c r="AK562" s="47">
        <f t="shared" si="207"/>
        <v>452.79296085731858</v>
      </c>
      <c r="AL562" s="56">
        <f>AJ562/(AVERAGE(AJ553:AJ557))*100</f>
        <v>109.10503349788434</v>
      </c>
      <c r="AM562" s="56">
        <f>AK562/(AVERAGE(AK553:AK557))*100</f>
        <v>124.73360390330753</v>
      </c>
      <c r="AN562" s="52"/>
      <c r="AO562" s="137" t="s">
        <v>1282</v>
      </c>
      <c r="AT562" s="4"/>
    </row>
    <row r="563" spans="1:46" s="1" customFormat="1" ht="30" x14ac:dyDescent="0.25">
      <c r="A563" s="30">
        <v>562</v>
      </c>
      <c r="B563" s="110" t="s">
        <v>471</v>
      </c>
      <c r="C563" s="30" t="s">
        <v>466</v>
      </c>
      <c r="D563" s="48" t="s">
        <v>135</v>
      </c>
      <c r="E563" s="48" t="s">
        <v>147</v>
      </c>
      <c r="F563" s="48" t="s">
        <v>139</v>
      </c>
      <c r="G563" s="48" t="s">
        <v>6</v>
      </c>
      <c r="H563" s="48" t="s">
        <v>1245</v>
      </c>
      <c r="I563" s="103"/>
      <c r="J563" s="48">
        <v>16</v>
      </c>
      <c r="K563" s="48">
        <v>160</v>
      </c>
      <c r="L563" s="103"/>
      <c r="M563" s="105" t="s">
        <v>141</v>
      </c>
      <c r="N563" s="105" t="s">
        <v>1251</v>
      </c>
      <c r="O563" s="105" t="s">
        <v>432</v>
      </c>
      <c r="P563" s="115">
        <f t="shared" si="210"/>
        <v>0.28505281715341446</v>
      </c>
      <c r="Q563" s="95">
        <f t="shared" si="212"/>
        <v>21915</v>
      </c>
      <c r="R563" s="48">
        <v>1</v>
      </c>
      <c r="S563" s="81">
        <v>4.8600000000000003</v>
      </c>
      <c r="T563" s="134">
        <v>330</v>
      </c>
      <c r="U563" s="93">
        <f t="shared" si="211"/>
        <v>0.19440000000000002</v>
      </c>
      <c r="V563" s="69">
        <v>50</v>
      </c>
      <c r="W563" s="75">
        <v>145.26724430199201</v>
      </c>
      <c r="X563" s="140"/>
      <c r="Y563" s="76"/>
      <c r="Z563" s="47">
        <v>52.542999999999999</v>
      </c>
      <c r="AA563" s="77"/>
      <c r="AB563" s="47">
        <v>265.3</v>
      </c>
      <c r="AC563" s="47">
        <f t="shared" si="205"/>
        <v>361.69888299642986</v>
      </c>
      <c r="AD563" s="56">
        <f>AB563/(AVERAGE(AB553:AB557))*100</f>
        <v>98.901016969371639</v>
      </c>
      <c r="AE563" s="56">
        <f>AC563/(AVERAGE(AC553:AC557))*100</f>
        <v>134.83749477961805</v>
      </c>
      <c r="AF563" s="64"/>
      <c r="AG563" s="45">
        <v>9.0150000000000006</v>
      </c>
      <c r="AH563" s="50">
        <v>71.341999999999999</v>
      </c>
      <c r="AI563" s="43">
        <v>0.18030000000000002</v>
      </c>
      <c r="AJ563" s="45">
        <v>360.22</v>
      </c>
      <c r="AK563" s="47">
        <f t="shared" si="207"/>
        <v>491.10864835908302</v>
      </c>
      <c r="AL563" s="56">
        <f>AJ563/(AVERAGE(AJ553:AJ557))*100</f>
        <v>99.231972849083235</v>
      </c>
      <c r="AM563" s="56">
        <f>AK563/(AVERAGE(AK553:AK557))*100</f>
        <v>135.28865709821355</v>
      </c>
      <c r="AN563" s="52"/>
      <c r="AO563" s="137" t="s">
        <v>1282</v>
      </c>
      <c r="AT563" s="4"/>
    </row>
    <row r="564" spans="1:46" s="1" customFormat="1" ht="30" x14ac:dyDescent="0.25">
      <c r="A564" s="30">
        <v>563</v>
      </c>
      <c r="B564" s="110" t="s">
        <v>472</v>
      </c>
      <c r="C564" s="30" t="s">
        <v>466</v>
      </c>
      <c r="D564" s="48" t="s">
        <v>135</v>
      </c>
      <c r="E564" s="48" t="s">
        <v>147</v>
      </c>
      <c r="F564" s="48" t="s">
        <v>139</v>
      </c>
      <c r="G564" s="48" t="s">
        <v>6</v>
      </c>
      <c r="H564" s="48" t="s">
        <v>1245</v>
      </c>
      <c r="I564" s="103"/>
      <c r="J564" s="48">
        <v>16</v>
      </c>
      <c r="K564" s="48">
        <v>160</v>
      </c>
      <c r="L564" s="103"/>
      <c r="M564" s="105" t="s">
        <v>141</v>
      </c>
      <c r="N564" s="105" t="s">
        <v>1251</v>
      </c>
      <c r="O564" s="105" t="s">
        <v>432</v>
      </c>
      <c r="P564" s="115">
        <f t="shared" si="210"/>
        <v>0.34937984660364785</v>
      </c>
      <c r="Q564" s="95">
        <f t="shared" si="212"/>
        <v>21915</v>
      </c>
      <c r="R564" s="48">
        <v>1</v>
      </c>
      <c r="S564" s="81">
        <v>5.94</v>
      </c>
      <c r="T564" s="134">
        <v>330</v>
      </c>
      <c r="U564" s="93">
        <f t="shared" si="211"/>
        <v>0.23760000000000001</v>
      </c>
      <c r="V564" s="69">
        <v>50</v>
      </c>
      <c r="W564" s="75">
        <v>152.18377468813532</v>
      </c>
      <c r="X564" s="140"/>
      <c r="Y564" s="76"/>
      <c r="Z564" s="47">
        <v>46.942</v>
      </c>
      <c r="AA564" s="77"/>
      <c r="AB564" s="47">
        <v>237.17</v>
      </c>
      <c r="AC564" s="47">
        <f t="shared" si="205"/>
        <v>308.45601047941238</v>
      </c>
      <c r="AD564" s="56">
        <f>AB564/(AVERAGE(AB553:AB557))*100</f>
        <v>88.414452297873609</v>
      </c>
      <c r="AE564" s="56">
        <f>AC564/(AVERAGE(AC553:AC557))*100</f>
        <v>114.98911845732769</v>
      </c>
      <c r="AF564" s="64"/>
      <c r="AG564" s="45">
        <v>8.8149999999999995</v>
      </c>
      <c r="AH564" s="50">
        <v>66.551000000000002</v>
      </c>
      <c r="AI564" s="43">
        <v>0.17629999999999998</v>
      </c>
      <c r="AJ564" s="45">
        <v>336.03</v>
      </c>
      <c r="AK564" s="47">
        <f t="shared" si="207"/>
        <v>437.30680314889383</v>
      </c>
      <c r="AL564" s="56">
        <f>AJ564/(AVERAGE(AJ553:AJ557))*100</f>
        <v>92.568207863187595</v>
      </c>
      <c r="AM564" s="56">
        <f>AK564/(AVERAGE(AK553:AK557))*100</f>
        <v>120.46753877294547</v>
      </c>
      <c r="AN564" s="52"/>
      <c r="AO564" s="137" t="s">
        <v>1282</v>
      </c>
      <c r="AT564" s="4"/>
    </row>
    <row r="565" spans="1:46" s="1" customFormat="1" ht="30" x14ac:dyDescent="0.25">
      <c r="A565" s="30">
        <v>564</v>
      </c>
      <c r="B565" s="110" t="s">
        <v>473</v>
      </c>
      <c r="C565" s="30" t="s">
        <v>466</v>
      </c>
      <c r="D565" s="48" t="s">
        <v>135</v>
      </c>
      <c r="E565" s="48" t="s">
        <v>147</v>
      </c>
      <c r="F565" s="48" t="s">
        <v>139</v>
      </c>
      <c r="G565" s="48" t="s">
        <v>6</v>
      </c>
      <c r="H565" s="48" t="s">
        <v>1245</v>
      </c>
      <c r="I565" s="103"/>
      <c r="J565" s="48">
        <v>16</v>
      </c>
      <c r="K565" s="48">
        <v>160</v>
      </c>
      <c r="L565" s="103"/>
      <c r="M565" s="105" t="s">
        <v>141</v>
      </c>
      <c r="N565" s="105" t="s">
        <v>1251</v>
      </c>
      <c r="O565" s="105" t="s">
        <v>432</v>
      </c>
      <c r="P565" s="115">
        <f t="shared" si="210"/>
        <v>0.39067117093265985</v>
      </c>
      <c r="Q565" s="95">
        <f t="shared" si="212"/>
        <v>21915</v>
      </c>
      <c r="R565" s="48">
        <v>1</v>
      </c>
      <c r="S565" s="81">
        <v>6.63</v>
      </c>
      <c r="T565" s="134">
        <v>330</v>
      </c>
      <c r="U565" s="93">
        <f t="shared" si="211"/>
        <v>0.26519999999999999</v>
      </c>
      <c r="V565" s="69">
        <v>50</v>
      </c>
      <c r="W565" s="75">
        <v>142.71501443021569</v>
      </c>
      <c r="X565" s="140"/>
      <c r="Y565" s="76"/>
      <c r="Z565" s="47">
        <v>50.017000000000003</v>
      </c>
      <c r="AA565" s="77"/>
      <c r="AB565" s="47">
        <v>252.55</v>
      </c>
      <c r="AC565" s="47">
        <f t="shared" si="205"/>
        <v>350.46767994027107</v>
      </c>
      <c r="AD565" s="56">
        <f>AB565/(AVERAGE(AB553:AB557))*100</f>
        <v>94.147952640839833</v>
      </c>
      <c r="AE565" s="56">
        <f>AC565/(AVERAGE(AC553:AC557))*100</f>
        <v>130.65062179038466</v>
      </c>
      <c r="AF565" s="64"/>
      <c r="AG565" s="45">
        <v>7.9450000000000003</v>
      </c>
      <c r="AH565" s="50">
        <v>61.417000000000002</v>
      </c>
      <c r="AI565" s="43">
        <v>0.15890000000000001</v>
      </c>
      <c r="AJ565" s="45">
        <v>310.11</v>
      </c>
      <c r="AK565" s="47">
        <f t="shared" si="207"/>
        <v>430.34715194617087</v>
      </c>
      <c r="AL565" s="56">
        <f>AJ565/(AVERAGE(AJ553:AJ557))*100</f>
        <v>85.427869358251058</v>
      </c>
      <c r="AM565" s="56">
        <f>AK565/(AVERAGE(AK553:AK557))*100</f>
        <v>118.55032174116573</v>
      </c>
      <c r="AN565" s="52"/>
      <c r="AO565" s="137" t="s">
        <v>1282</v>
      </c>
      <c r="AT565" s="4"/>
    </row>
    <row r="566" spans="1:46" s="1" customFormat="1" ht="30" x14ac:dyDescent="0.25">
      <c r="A566" s="30">
        <v>565</v>
      </c>
      <c r="B566" s="110" t="s">
        <v>474</v>
      </c>
      <c r="C566" s="30" t="s">
        <v>466</v>
      </c>
      <c r="D566" s="48" t="s">
        <v>135</v>
      </c>
      <c r="E566" s="48" t="s">
        <v>147</v>
      </c>
      <c r="F566" s="48" t="s">
        <v>139</v>
      </c>
      <c r="G566" s="48" t="s">
        <v>6</v>
      </c>
      <c r="H566" s="48" t="s">
        <v>1245</v>
      </c>
      <c r="I566" s="103"/>
      <c r="J566" s="48">
        <v>16</v>
      </c>
      <c r="K566" s="48">
        <v>160</v>
      </c>
      <c r="L566" s="103"/>
      <c r="M566" s="105" t="s">
        <v>141</v>
      </c>
      <c r="N566" s="105" t="s">
        <v>1251</v>
      </c>
      <c r="O566" s="105" t="s">
        <v>432</v>
      </c>
      <c r="P566" s="115">
        <f t="shared" si="210"/>
        <v>0.41768254003517852</v>
      </c>
      <c r="Q566" s="95">
        <f t="shared" si="212"/>
        <v>21915</v>
      </c>
      <c r="R566" s="48">
        <v>1</v>
      </c>
      <c r="S566" s="81">
        <v>7.08</v>
      </c>
      <c r="T566" s="134">
        <v>330</v>
      </c>
      <c r="U566" s="93">
        <f t="shared" si="211"/>
        <v>0.28320000000000001</v>
      </c>
      <c r="V566" s="69">
        <v>50</v>
      </c>
      <c r="W566" s="75">
        <v>159.03755176102317</v>
      </c>
      <c r="X566" s="140"/>
      <c r="Y566" s="76"/>
      <c r="Z566" s="47">
        <v>49.84</v>
      </c>
      <c r="AA566" s="77"/>
      <c r="AB566" s="47">
        <v>251.66</v>
      </c>
      <c r="AC566" s="47">
        <f t="shared" si="205"/>
        <v>313.38510589556728</v>
      </c>
      <c r="AD566" s="56">
        <f>AB566/(AVERAGE(AB553:AB557))*100</f>
        <v>93.816170111240353</v>
      </c>
      <c r="AE566" s="56">
        <f>AC566/(AVERAGE(AC553:AC557))*100</f>
        <v>116.82663277846146</v>
      </c>
      <c r="AF566" s="64"/>
      <c r="AG566" s="45">
        <v>7.1800000000000006</v>
      </c>
      <c r="AH566" s="50">
        <v>60.55</v>
      </c>
      <c r="AI566" s="43">
        <v>0.14360000000000001</v>
      </c>
      <c r="AJ566" s="45">
        <v>305.73</v>
      </c>
      <c r="AK566" s="47">
        <f t="shared" si="207"/>
        <v>380.727691853463</v>
      </c>
      <c r="AL566" s="56">
        <f>AJ566/(AVERAGE(AJ553:AJ557))*100</f>
        <v>84.221284379407621</v>
      </c>
      <c r="AM566" s="56">
        <f>AK566/(AVERAGE(AK553:AK557))*100</f>
        <v>104.88135023290479</v>
      </c>
      <c r="AN566" s="52"/>
      <c r="AO566" s="137" t="s">
        <v>1282</v>
      </c>
      <c r="AT566" s="4"/>
    </row>
    <row r="567" spans="1:46" s="1" customFormat="1" ht="30" x14ac:dyDescent="0.25">
      <c r="A567" s="30">
        <v>566</v>
      </c>
      <c r="B567" s="110" t="s">
        <v>475</v>
      </c>
      <c r="C567" s="30" t="s">
        <v>466</v>
      </c>
      <c r="D567" s="48" t="s">
        <v>135</v>
      </c>
      <c r="E567" s="48" t="s">
        <v>147</v>
      </c>
      <c r="F567" s="48" t="s">
        <v>139</v>
      </c>
      <c r="G567" s="48" t="s">
        <v>6</v>
      </c>
      <c r="H567" s="48" t="s">
        <v>1245</v>
      </c>
      <c r="I567" s="103"/>
      <c r="J567" s="48">
        <v>16</v>
      </c>
      <c r="K567" s="48">
        <v>160</v>
      </c>
      <c r="L567" s="103"/>
      <c r="M567" s="105" t="s">
        <v>141</v>
      </c>
      <c r="N567" s="105" t="s">
        <v>1251</v>
      </c>
      <c r="O567" s="105" t="s">
        <v>432</v>
      </c>
      <c r="P567" s="115">
        <f t="shared" si="210"/>
        <v>0.4182835347114891</v>
      </c>
      <c r="Q567" s="95">
        <f t="shared" si="212"/>
        <v>21915</v>
      </c>
      <c r="R567" s="48">
        <v>1</v>
      </c>
      <c r="S567" s="81">
        <v>7.09</v>
      </c>
      <c r="T567" s="134">
        <v>330</v>
      </c>
      <c r="U567" s="93">
        <f t="shared" si="211"/>
        <v>0.28360000000000002</v>
      </c>
      <c r="V567" s="69">
        <v>50</v>
      </c>
      <c r="W567" s="75">
        <v>161.95664111492243</v>
      </c>
      <c r="X567" s="140"/>
      <c r="Y567" s="76"/>
      <c r="Z567" s="47">
        <v>51.42</v>
      </c>
      <c r="AA567" s="77"/>
      <c r="AB567" s="47">
        <v>259.63</v>
      </c>
      <c r="AC567" s="47">
        <f t="shared" si="205"/>
        <v>317.49238343065537</v>
      </c>
      <c r="AD567" s="56">
        <f>AB567/(AVERAGE(AB553:AB557))*100</f>
        <v>96.787301303271605</v>
      </c>
      <c r="AE567" s="56">
        <f>AC567/(AVERAGE(AC553:AC557))*100</f>
        <v>118.35778213841496</v>
      </c>
      <c r="AF567" s="64"/>
      <c r="AG567" s="45">
        <v>12.809999999999999</v>
      </c>
      <c r="AH567" s="50">
        <v>69.525000000000006</v>
      </c>
      <c r="AI567" s="43">
        <v>0.25619999999999998</v>
      </c>
      <c r="AJ567" s="45">
        <v>351.05</v>
      </c>
      <c r="AK567" s="47">
        <f t="shared" si="207"/>
        <v>429.28156277744682</v>
      </c>
      <c r="AL567" s="56">
        <f>AJ567/(AVERAGE(AJ553:AJ557))*100</f>
        <v>96.705857722143875</v>
      </c>
      <c r="AM567" s="56">
        <f>AK567/(AVERAGE(AK553:AK557))*100</f>
        <v>118.25677747527517</v>
      </c>
      <c r="AN567" s="52"/>
      <c r="AO567" s="137" t="s">
        <v>1282</v>
      </c>
      <c r="AT567" s="4"/>
    </row>
    <row r="568" spans="1:46" s="1" customFormat="1" ht="30" x14ac:dyDescent="0.25">
      <c r="A568" s="30">
        <v>567</v>
      </c>
      <c r="B568" s="110" t="s">
        <v>476</v>
      </c>
      <c r="C568" s="30" t="s">
        <v>466</v>
      </c>
      <c r="D568" s="48" t="s">
        <v>135</v>
      </c>
      <c r="E568" s="48" t="s">
        <v>147</v>
      </c>
      <c r="F568" s="48" t="s">
        <v>139</v>
      </c>
      <c r="G568" s="48" t="s">
        <v>6</v>
      </c>
      <c r="H568" s="48" t="s">
        <v>1245</v>
      </c>
      <c r="I568" s="103"/>
      <c r="J568" s="48">
        <v>16</v>
      </c>
      <c r="K568" s="48">
        <v>160</v>
      </c>
      <c r="L568" s="108"/>
      <c r="M568" s="105" t="s">
        <v>141</v>
      </c>
      <c r="N568" s="105" t="s">
        <v>1251</v>
      </c>
      <c r="O568" s="105" t="s">
        <v>432</v>
      </c>
      <c r="P568" s="115">
        <f t="shared" si="210"/>
        <v>0.4212889933531877</v>
      </c>
      <c r="Q568" s="95">
        <f t="shared" si="212"/>
        <v>21915</v>
      </c>
      <c r="R568" s="48">
        <v>1</v>
      </c>
      <c r="S568" s="81">
        <v>7.14</v>
      </c>
      <c r="T568" s="134">
        <v>330</v>
      </c>
      <c r="U568" s="93">
        <f t="shared" si="211"/>
        <v>0.28559999999999997</v>
      </c>
      <c r="V568" s="69">
        <v>50</v>
      </c>
      <c r="W568" s="75">
        <v>154.15803005146748</v>
      </c>
      <c r="X568" s="140"/>
      <c r="Y568" s="76"/>
      <c r="Z568" s="47">
        <v>46.639000000000003</v>
      </c>
      <c r="AA568" s="77"/>
      <c r="AB568" s="47">
        <v>235.49</v>
      </c>
      <c r="AC568" s="47">
        <f t="shared" si="205"/>
        <v>302.54019193440018</v>
      </c>
      <c r="AD568" s="56">
        <f>AB568/(AVERAGE(AB553:AB557))*100</f>
        <v>87.788166174584717</v>
      </c>
      <c r="AE568" s="56">
        <f>AC568/(AVERAGE(AC553:AC557))*100</f>
        <v>112.78376425337756</v>
      </c>
      <c r="AF568" s="64"/>
      <c r="AG568" s="45">
        <v>9.24</v>
      </c>
      <c r="AH568" s="50">
        <v>63.375999999999998</v>
      </c>
      <c r="AI568" s="43">
        <v>0.18479999999999999</v>
      </c>
      <c r="AJ568" s="45">
        <v>320</v>
      </c>
      <c r="AK568" s="47">
        <f t="shared" si="207"/>
        <v>411.11059851271563</v>
      </c>
      <c r="AL568" s="56">
        <f>AJ568/(AVERAGE(AJ553:AJ557))*100</f>
        <v>88.152327221438654</v>
      </c>
      <c r="AM568" s="56">
        <f>AK568/(AVERAGE(AK553:AK557))*100</f>
        <v>113.25111251342</v>
      </c>
      <c r="AN568" s="52"/>
      <c r="AO568" s="137" t="s">
        <v>1282</v>
      </c>
      <c r="AT568" s="4"/>
    </row>
    <row r="569" spans="1:46" s="1" customFormat="1" ht="30" x14ac:dyDescent="0.25">
      <c r="A569" s="30">
        <v>568</v>
      </c>
      <c r="B569" s="110" t="s">
        <v>477</v>
      </c>
      <c r="C569" s="30" t="s">
        <v>466</v>
      </c>
      <c r="D569" s="48" t="s">
        <v>135</v>
      </c>
      <c r="E569" s="48" t="s">
        <v>147</v>
      </c>
      <c r="F569" s="48" t="s">
        <v>139</v>
      </c>
      <c r="G569" s="48" t="s">
        <v>6</v>
      </c>
      <c r="H569" s="48" t="s">
        <v>1245</v>
      </c>
      <c r="I569" s="103"/>
      <c r="J569" s="48">
        <v>16</v>
      </c>
      <c r="K569" s="48">
        <v>160</v>
      </c>
      <c r="L569" s="108"/>
      <c r="M569" s="105" t="s">
        <v>141</v>
      </c>
      <c r="N569" s="105" t="s">
        <v>1251</v>
      </c>
      <c r="O569" s="105" t="s">
        <v>432</v>
      </c>
      <c r="P569" s="115">
        <f t="shared" si="210"/>
        <v>0.54339355645275933</v>
      </c>
      <c r="Q569" s="95">
        <f t="shared" si="212"/>
        <v>21915</v>
      </c>
      <c r="R569" s="48">
        <v>1</v>
      </c>
      <c r="S569" s="81">
        <v>9.16</v>
      </c>
      <c r="T569" s="134">
        <v>330</v>
      </c>
      <c r="U569" s="93">
        <f t="shared" si="211"/>
        <v>0.3664</v>
      </c>
      <c r="V569" s="69">
        <v>50</v>
      </c>
      <c r="W569" s="75">
        <v>143.35095132311858</v>
      </c>
      <c r="X569" s="140"/>
      <c r="Y569" s="76"/>
      <c r="Z569" s="47">
        <v>51.686999999999998</v>
      </c>
      <c r="AA569" s="77"/>
      <c r="AB569" s="47">
        <v>260.98</v>
      </c>
      <c r="AC569" s="47">
        <f t="shared" si="205"/>
        <v>360.56265774961969</v>
      </c>
      <c r="AD569" s="56">
        <f>AB569/(AVERAGE(AB553:AB557))*100</f>
        <v>97.290566938057339</v>
      </c>
      <c r="AE569" s="56">
        <f>AC569/(AVERAGE(AC553:AC557))*100</f>
        <v>134.41392209806585</v>
      </c>
      <c r="AF569" s="64"/>
      <c r="AG569" s="45">
        <v>8.6649999999999991</v>
      </c>
      <c r="AH569" s="50">
        <v>68.977000000000004</v>
      </c>
      <c r="AI569" s="43">
        <v>0.17329999999999998</v>
      </c>
      <c r="AJ569" s="45">
        <v>348.28</v>
      </c>
      <c r="AK569" s="47">
        <f t="shared" si="207"/>
        <v>481.17573942375293</v>
      </c>
      <c r="AL569" s="56">
        <f>AJ569/(AVERAGE(AJ553:AJ557))*100</f>
        <v>95.942789139633291</v>
      </c>
      <c r="AM569" s="56">
        <f>AK569/(AVERAGE(AK553:AK557))*100</f>
        <v>132.55237885218864</v>
      </c>
      <c r="AN569" s="52"/>
      <c r="AO569" s="137" t="s">
        <v>1282</v>
      </c>
      <c r="AT569" s="4"/>
    </row>
    <row r="570" spans="1:46" s="1" customFormat="1" ht="30" x14ac:dyDescent="0.25">
      <c r="A570" s="30">
        <v>569</v>
      </c>
      <c r="B570" s="110" t="s">
        <v>478</v>
      </c>
      <c r="C570" s="30" t="s">
        <v>466</v>
      </c>
      <c r="D570" s="48" t="s">
        <v>135</v>
      </c>
      <c r="E570" s="48" t="s">
        <v>147</v>
      </c>
      <c r="F570" s="48" t="s">
        <v>139</v>
      </c>
      <c r="G570" s="48" t="s">
        <v>6</v>
      </c>
      <c r="H570" s="48" t="s">
        <v>1245</v>
      </c>
      <c r="I570" s="103"/>
      <c r="J570" s="48">
        <v>16</v>
      </c>
      <c r="K570" s="48">
        <v>160</v>
      </c>
      <c r="L570" s="108"/>
      <c r="M570" s="105" t="s">
        <v>141</v>
      </c>
      <c r="N570" s="105" t="s">
        <v>1251</v>
      </c>
      <c r="O570" s="105" t="s">
        <v>432</v>
      </c>
      <c r="P570" s="115">
        <f t="shared" si="210"/>
        <v>0.58846421180771857</v>
      </c>
      <c r="Q570" s="95">
        <f t="shared" si="212"/>
        <v>21915</v>
      </c>
      <c r="R570" s="48">
        <v>1</v>
      </c>
      <c r="S570" s="81">
        <v>9.9</v>
      </c>
      <c r="T570" s="134">
        <v>330</v>
      </c>
      <c r="U570" s="93">
        <f t="shared" si="211"/>
        <v>0.39600000000000002</v>
      </c>
      <c r="V570" s="69">
        <v>50</v>
      </c>
      <c r="W570" s="75">
        <v>144.84030186036918</v>
      </c>
      <c r="X570" s="140"/>
      <c r="Y570" s="76"/>
      <c r="Z570" s="47">
        <v>55.109000000000002</v>
      </c>
      <c r="AA570" s="77"/>
      <c r="AB570" s="47">
        <v>278.26</v>
      </c>
      <c r="AC570" s="47">
        <f t="shared" si="205"/>
        <v>380.48111811536324</v>
      </c>
      <c r="AD570" s="56">
        <f>AB570/(AVERAGE(AB553:AB557))*100</f>
        <v>103.73236706331454</v>
      </c>
      <c r="AE570" s="56">
        <f>AC570/(AVERAGE(AC553:AC557))*100</f>
        <v>141.83931217208078</v>
      </c>
      <c r="AF570" s="64"/>
      <c r="AG570" s="45">
        <v>7.0149999999999988</v>
      </c>
      <c r="AH570" s="50">
        <v>66.591999999999999</v>
      </c>
      <c r="AI570" s="43">
        <v>0.14029999999999998</v>
      </c>
      <c r="AJ570" s="45">
        <v>336.24</v>
      </c>
      <c r="AK570" s="47">
        <f t="shared" si="207"/>
        <v>459.76153836103487</v>
      </c>
      <c r="AL570" s="56">
        <f>AJ570/(AVERAGE(AJ553:AJ557))*100</f>
        <v>92.626057827926672</v>
      </c>
      <c r="AM570" s="56">
        <f>AK570/(AVERAGE(AK553:AK557))*100</f>
        <v>126.65327991698115</v>
      </c>
      <c r="AN570" s="52"/>
      <c r="AO570" s="137" t="s">
        <v>1282</v>
      </c>
      <c r="AT570" s="4"/>
    </row>
    <row r="571" spans="1:46" s="1" customFormat="1" ht="30" x14ac:dyDescent="0.25">
      <c r="A571" s="30">
        <v>570</v>
      </c>
      <c r="B571" s="110" t="s">
        <v>479</v>
      </c>
      <c r="C571" s="30" t="s">
        <v>466</v>
      </c>
      <c r="D571" s="48" t="s">
        <v>135</v>
      </c>
      <c r="E571" s="48" t="s">
        <v>147</v>
      </c>
      <c r="F571" s="48" t="s">
        <v>139</v>
      </c>
      <c r="G571" s="48" t="s">
        <v>6</v>
      </c>
      <c r="H571" s="48" t="s">
        <v>1245</v>
      </c>
      <c r="I571" s="103"/>
      <c r="J571" s="48">
        <v>16</v>
      </c>
      <c r="K571" s="48">
        <v>160</v>
      </c>
      <c r="L571" s="108"/>
      <c r="M571" s="105" t="s">
        <v>141</v>
      </c>
      <c r="N571" s="105" t="s">
        <v>1251</v>
      </c>
      <c r="O571" s="105" t="s">
        <v>432</v>
      </c>
      <c r="P571" s="115">
        <f t="shared" si="210"/>
        <v>0.69455975258285929</v>
      </c>
      <c r="Q571" s="95">
        <f t="shared" si="212"/>
        <v>21915</v>
      </c>
      <c r="R571" s="48">
        <v>1</v>
      </c>
      <c r="S571" s="81">
        <v>11.63</v>
      </c>
      <c r="T571" s="134">
        <v>330</v>
      </c>
      <c r="U571" s="93">
        <f t="shared" si="211"/>
        <v>0.46520000000000006</v>
      </c>
      <c r="V571" s="69">
        <v>50</v>
      </c>
      <c r="W571" s="75">
        <v>135.40020863541358</v>
      </c>
      <c r="X571" s="140"/>
      <c r="Y571" s="76"/>
      <c r="Z571" s="47">
        <v>61.256999999999998</v>
      </c>
      <c r="AA571" s="77"/>
      <c r="AB571" s="47">
        <v>309.3</v>
      </c>
      <c r="AC571" s="47">
        <f t="shared" si="205"/>
        <v>452.41436935259185</v>
      </c>
      <c r="AD571" s="56">
        <f>AB571/(AVERAGE(AB553:AB557))*100</f>
        <v>115.30374876979512</v>
      </c>
      <c r="AE571" s="56">
        <f>AC571/(AVERAGE(AC553:AC557))*100</f>
        <v>168.65526279882494</v>
      </c>
      <c r="AF571" s="64"/>
      <c r="AG571" s="45">
        <v>7.3800000000000008</v>
      </c>
      <c r="AH571" s="50">
        <v>76.296999999999997</v>
      </c>
      <c r="AI571" s="43">
        <v>0.14760000000000001</v>
      </c>
      <c r="AJ571" s="45">
        <v>385.24</v>
      </c>
      <c r="AK571" s="47">
        <f t="shared" si="207"/>
        <v>563.49248475267643</v>
      </c>
      <c r="AL571" s="56">
        <f>AJ571/(AVERAGE(AJ553:AJ557))*100</f>
        <v>106.12438293370946</v>
      </c>
      <c r="AM571" s="56">
        <f>AK571/(AVERAGE(AK553:AK557))*100</f>
        <v>155.22866844606082</v>
      </c>
      <c r="AN571" s="52"/>
      <c r="AO571" s="137" t="s">
        <v>1282</v>
      </c>
      <c r="AT571" s="4"/>
    </row>
    <row r="572" spans="1:46" s="1" customFormat="1" ht="30" x14ac:dyDescent="0.25">
      <c r="A572" s="30">
        <v>571</v>
      </c>
      <c r="B572" s="110" t="s">
        <v>480</v>
      </c>
      <c r="C572" s="30" t="s">
        <v>466</v>
      </c>
      <c r="D572" s="48" t="s">
        <v>135</v>
      </c>
      <c r="E572" s="48" t="s">
        <v>147</v>
      </c>
      <c r="F572" s="48" t="s">
        <v>139</v>
      </c>
      <c r="G572" s="48" t="s">
        <v>6</v>
      </c>
      <c r="H572" s="48" t="s">
        <v>1245</v>
      </c>
      <c r="I572" s="103"/>
      <c r="J572" s="48">
        <v>16</v>
      </c>
      <c r="K572" s="48">
        <v>160</v>
      </c>
      <c r="L572" s="108"/>
      <c r="M572" s="105" t="s">
        <v>141</v>
      </c>
      <c r="N572" s="105" t="s">
        <v>1251</v>
      </c>
      <c r="O572" s="105" t="s">
        <v>432</v>
      </c>
      <c r="P572" s="115">
        <f t="shared" si="210"/>
        <v>0.75202313936954035</v>
      </c>
      <c r="Q572" s="95">
        <f t="shared" si="212"/>
        <v>21915</v>
      </c>
      <c r="R572" s="48">
        <v>1</v>
      </c>
      <c r="S572" s="81">
        <v>12.56</v>
      </c>
      <c r="T572" s="134">
        <v>330</v>
      </c>
      <c r="U572" s="93">
        <f t="shared" si="211"/>
        <v>0.50240000000000007</v>
      </c>
      <c r="V572" s="69">
        <v>50</v>
      </c>
      <c r="W572" s="75">
        <v>146.12301414082992</v>
      </c>
      <c r="X572" s="140"/>
      <c r="Y572" s="76"/>
      <c r="Z572" s="47">
        <v>53.201999999999998</v>
      </c>
      <c r="AA572" s="77"/>
      <c r="AB572" s="47">
        <v>268.63</v>
      </c>
      <c r="AC572" s="47">
        <f t="shared" si="205"/>
        <v>364.09049123997102</v>
      </c>
      <c r="AD572" s="56">
        <f>AB572/(AVERAGE(AB553:AB557))*100</f>
        <v>100.14240553517641</v>
      </c>
      <c r="AE572" s="56">
        <f>AC572/(AVERAGE(AC553:AC557))*100</f>
        <v>135.72906088394734</v>
      </c>
      <c r="AF572" s="64"/>
      <c r="AG572" s="45">
        <v>8.3049999999999997</v>
      </c>
      <c r="AH572" s="50">
        <v>75.216999999999999</v>
      </c>
      <c r="AI572" s="43">
        <v>0.1661</v>
      </c>
      <c r="AJ572" s="45">
        <v>379.79</v>
      </c>
      <c r="AK572" s="47">
        <f t="shared" si="207"/>
        <v>514.75122137507799</v>
      </c>
      <c r="AL572" s="56">
        <f>AJ572/(AVERAGE(AJ553:AJ557))*100</f>
        <v>104.62303861071933</v>
      </c>
      <c r="AM572" s="56">
        <f>AK572/(AVERAGE(AK553:AK557))*100</f>
        <v>141.80161907590963</v>
      </c>
      <c r="AN572" s="52"/>
      <c r="AO572" s="137" t="s">
        <v>1282</v>
      </c>
      <c r="AT572" s="4"/>
    </row>
    <row r="573" spans="1:46" s="1" customFormat="1" ht="30" x14ac:dyDescent="0.25">
      <c r="A573" s="30">
        <v>572</v>
      </c>
      <c r="B573" s="110" t="s">
        <v>481</v>
      </c>
      <c r="C573" s="30" t="s">
        <v>466</v>
      </c>
      <c r="D573" s="48" t="s">
        <v>135</v>
      </c>
      <c r="E573" s="48" t="s">
        <v>147</v>
      </c>
      <c r="F573" s="48" t="s">
        <v>139</v>
      </c>
      <c r="G573" s="48" t="s">
        <v>6</v>
      </c>
      <c r="H573" s="48" t="s">
        <v>1245</v>
      </c>
      <c r="I573" s="103"/>
      <c r="J573" s="48">
        <v>16</v>
      </c>
      <c r="K573" s="48">
        <v>160</v>
      </c>
      <c r="L573" s="108"/>
      <c r="M573" s="105" t="s">
        <v>141</v>
      </c>
      <c r="N573" s="105" t="s">
        <v>1251</v>
      </c>
      <c r="O573" s="105" t="s">
        <v>432</v>
      </c>
      <c r="P573" s="115">
        <f t="shared" si="210"/>
        <v>0.77310748736015655</v>
      </c>
      <c r="Q573" s="95">
        <f t="shared" si="212"/>
        <v>21915</v>
      </c>
      <c r="R573" s="48">
        <v>1</v>
      </c>
      <c r="S573" s="81">
        <v>12.9</v>
      </c>
      <c r="T573" s="134">
        <v>330</v>
      </c>
      <c r="U573" s="93">
        <f t="shared" si="211"/>
        <v>0.51600000000000001</v>
      </c>
      <c r="V573" s="69">
        <v>50</v>
      </c>
      <c r="W573" s="75">
        <v>130.69810837096938</v>
      </c>
      <c r="X573" s="140"/>
      <c r="Y573" s="76"/>
      <c r="Z573" s="47">
        <v>50</v>
      </c>
      <c r="AA573" s="77"/>
      <c r="AB573" s="47">
        <v>252.46</v>
      </c>
      <c r="AC573" s="47">
        <f t="shared" si="205"/>
        <v>382.56100737190155</v>
      </c>
      <c r="AD573" s="56">
        <f>AB573/(AVERAGE(AB553:AB557))*100</f>
        <v>94.114401598520786</v>
      </c>
      <c r="AE573" s="56">
        <f>AC573/(AVERAGE(AC553:AC557))*100</f>
        <v>142.61467275502579</v>
      </c>
      <c r="AF573" s="64"/>
      <c r="AG573" s="45">
        <v>3.3849999999999998</v>
      </c>
      <c r="AH573" s="50">
        <v>55.383000000000003</v>
      </c>
      <c r="AI573" s="43">
        <v>6.7699999999999996E-2</v>
      </c>
      <c r="AJ573" s="45">
        <v>279.64</v>
      </c>
      <c r="AK573" s="47">
        <f t="shared" si="207"/>
        <v>423.74752542556047</v>
      </c>
      <c r="AL573" s="56">
        <f>AJ573/(AVERAGE(AJ553:AJ557))*100</f>
        <v>77.034114950634702</v>
      </c>
      <c r="AM573" s="56">
        <f>AK573/(AVERAGE(AK553:AK557))*100</f>
        <v>116.73228287684032</v>
      </c>
      <c r="AN573" s="52"/>
      <c r="AO573" s="137" t="s">
        <v>1282</v>
      </c>
      <c r="AT573" s="4"/>
    </row>
    <row r="574" spans="1:46" s="1" customFormat="1" ht="30" x14ac:dyDescent="0.25">
      <c r="A574" s="30">
        <v>573</v>
      </c>
      <c r="B574" s="110" t="s">
        <v>482</v>
      </c>
      <c r="C574" s="30" t="s">
        <v>466</v>
      </c>
      <c r="D574" s="48" t="s">
        <v>135</v>
      </c>
      <c r="E574" s="48" t="s">
        <v>147</v>
      </c>
      <c r="F574" s="48" t="s">
        <v>139</v>
      </c>
      <c r="G574" s="48" t="s">
        <v>6</v>
      </c>
      <c r="H574" s="48" t="s">
        <v>1245</v>
      </c>
      <c r="I574" s="103"/>
      <c r="J574" s="48">
        <v>16</v>
      </c>
      <c r="K574" s="48">
        <v>160</v>
      </c>
      <c r="L574" s="108"/>
      <c r="M574" s="105" t="s">
        <v>141</v>
      </c>
      <c r="N574" s="105" t="s">
        <v>1251</v>
      </c>
      <c r="O574" s="105" t="s">
        <v>432</v>
      </c>
      <c r="P574" s="115">
        <f t="shared" si="210"/>
        <v>0.79174552410259347</v>
      </c>
      <c r="Q574" s="95">
        <f t="shared" si="212"/>
        <v>21915</v>
      </c>
      <c r="R574" s="48">
        <v>1</v>
      </c>
      <c r="S574" s="81">
        <v>13.2</v>
      </c>
      <c r="T574" s="134">
        <v>330</v>
      </c>
      <c r="U574" s="93">
        <f t="shared" si="211"/>
        <v>0.52800000000000002</v>
      </c>
      <c r="V574" s="69">
        <v>50</v>
      </c>
      <c r="W574" s="75">
        <v>141.23665946725268</v>
      </c>
      <c r="X574" s="140"/>
      <c r="Y574" s="76"/>
      <c r="Z574" s="47">
        <v>51.698999999999998</v>
      </c>
      <c r="AA574" s="77"/>
      <c r="AB574" s="47">
        <v>261.04000000000002</v>
      </c>
      <c r="AC574" s="47">
        <f t="shared" si="205"/>
        <v>366.04519106448413</v>
      </c>
      <c r="AD574" s="56">
        <f>AB574/(AVERAGE(AB553:AB557))*100</f>
        <v>97.312934299603356</v>
      </c>
      <c r="AE574" s="56">
        <f>AC574/(AVERAGE(AC553:AC557))*100</f>
        <v>136.4577521787615</v>
      </c>
      <c r="AF574" s="64"/>
      <c r="AG574" s="45">
        <v>8.3149999999999995</v>
      </c>
      <c r="AH574" s="50">
        <v>73.147999999999996</v>
      </c>
      <c r="AI574" s="43">
        <v>0.1663</v>
      </c>
      <c r="AJ574" s="45">
        <v>369.34</v>
      </c>
      <c r="AK574" s="47">
        <f t="shared" si="207"/>
        <v>517.9108616411321</v>
      </c>
      <c r="AL574" s="56">
        <f>AJ574/(AVERAGE(AJ553:AJ557))*100</f>
        <v>101.74431417489423</v>
      </c>
      <c r="AM574" s="56">
        <f>AK574/(AVERAGE(AK553:AK557))*100</f>
        <v>142.67202420914472</v>
      </c>
      <c r="AN574" s="52"/>
      <c r="AO574" s="137" t="s">
        <v>1282</v>
      </c>
      <c r="AT574" s="4"/>
    </row>
    <row r="575" spans="1:46" s="1" customFormat="1" ht="30" x14ac:dyDescent="0.25">
      <c r="A575" s="30">
        <v>574</v>
      </c>
      <c r="B575" s="110" t="s">
        <v>483</v>
      </c>
      <c r="C575" s="30" t="s">
        <v>466</v>
      </c>
      <c r="D575" s="48" t="s">
        <v>135</v>
      </c>
      <c r="E575" s="48" t="s">
        <v>147</v>
      </c>
      <c r="F575" s="48" t="s">
        <v>139</v>
      </c>
      <c r="G575" s="48" t="s">
        <v>6</v>
      </c>
      <c r="H575" s="48" t="s">
        <v>1245</v>
      </c>
      <c r="I575" s="103"/>
      <c r="J575" s="48">
        <v>16</v>
      </c>
      <c r="K575" s="48">
        <v>160</v>
      </c>
      <c r="L575" s="108"/>
      <c r="M575" s="105" t="s">
        <v>141</v>
      </c>
      <c r="N575" s="105" t="s">
        <v>1251</v>
      </c>
      <c r="O575" s="105" t="s">
        <v>432</v>
      </c>
      <c r="P575" s="115">
        <f t="shared" si="210"/>
        <v>0.79174552410259347</v>
      </c>
      <c r="Q575" s="95">
        <f t="shared" si="212"/>
        <v>21915</v>
      </c>
      <c r="R575" s="48">
        <v>1</v>
      </c>
      <c r="S575" s="81">
        <v>13.2</v>
      </c>
      <c r="T575" s="134">
        <v>330</v>
      </c>
      <c r="U575" s="93">
        <f t="shared" si="211"/>
        <v>0.52800000000000002</v>
      </c>
      <c r="V575" s="69">
        <v>50</v>
      </c>
      <c r="W575" s="75">
        <v>145.48095114225245</v>
      </c>
      <c r="X575" s="140"/>
      <c r="Y575" s="76"/>
      <c r="Z575" s="47">
        <v>43.841999999999999</v>
      </c>
      <c r="AA575" s="77"/>
      <c r="AB575" s="47">
        <v>221.37</v>
      </c>
      <c r="AC575" s="47">
        <f t="shared" si="205"/>
        <v>301.35904154992039</v>
      </c>
      <c r="AD575" s="56">
        <f>AB575/(AVERAGE(AB553:AB557))*100</f>
        <v>82.52438042408518</v>
      </c>
      <c r="AE575" s="56">
        <f>AC575/(AVERAGE(AC553:AC557))*100</f>
        <v>112.34344395854596</v>
      </c>
      <c r="AF575" s="64"/>
      <c r="AG575" s="45">
        <v>9.6150000000000002</v>
      </c>
      <c r="AH575" s="50">
        <v>65.278999999999996</v>
      </c>
      <c r="AI575" s="43">
        <v>0.1923</v>
      </c>
      <c r="AJ575" s="45">
        <v>329.61</v>
      </c>
      <c r="AK575" s="47">
        <f t="shared" si="207"/>
        <v>448.71166628660313</v>
      </c>
      <c r="AL575" s="56">
        <f>AJ575/(AVERAGE(AJ553:AJ557))*100</f>
        <v>90.79965179830748</v>
      </c>
      <c r="AM575" s="56">
        <f>AK575/(AVERAGE(AK553:AK557))*100</f>
        <v>123.60930510804255</v>
      </c>
      <c r="AN575" s="52"/>
      <c r="AO575" s="137" t="s">
        <v>1282</v>
      </c>
      <c r="AT575" s="4"/>
    </row>
    <row r="576" spans="1:46" s="1" customFormat="1" ht="30" x14ac:dyDescent="0.25">
      <c r="A576" s="30">
        <v>575</v>
      </c>
      <c r="B576" s="110" t="s">
        <v>484</v>
      </c>
      <c r="C576" s="30" t="s">
        <v>466</v>
      </c>
      <c r="D576" s="48" t="s">
        <v>135</v>
      </c>
      <c r="E576" s="48" t="s">
        <v>147</v>
      </c>
      <c r="F576" s="48" t="s">
        <v>139</v>
      </c>
      <c r="G576" s="48" t="s">
        <v>6</v>
      </c>
      <c r="H576" s="48" t="s">
        <v>1245</v>
      </c>
      <c r="I576" s="103"/>
      <c r="J576" s="48">
        <v>16</v>
      </c>
      <c r="K576" s="48">
        <v>160</v>
      </c>
      <c r="L576" s="108"/>
      <c r="M576" s="105" t="s">
        <v>141</v>
      </c>
      <c r="N576" s="105" t="s">
        <v>1251</v>
      </c>
      <c r="O576" s="105" t="s">
        <v>432</v>
      </c>
      <c r="P576" s="115">
        <f t="shared" si="210"/>
        <v>1.4955663085915307</v>
      </c>
      <c r="Q576" s="95">
        <f t="shared" si="212"/>
        <v>21915</v>
      </c>
      <c r="R576" s="48">
        <v>1</v>
      </c>
      <c r="S576" s="81">
        <v>24.15</v>
      </c>
      <c r="T576" s="134">
        <v>330</v>
      </c>
      <c r="U576" s="93">
        <f t="shared" si="211"/>
        <v>0.96599999999999997</v>
      </c>
      <c r="V576" s="69">
        <v>50</v>
      </c>
      <c r="W576" s="75">
        <v>122.91489111151699</v>
      </c>
      <c r="X576" s="140"/>
      <c r="Y576" s="76"/>
      <c r="Z576" s="47">
        <v>41.688000000000002</v>
      </c>
      <c r="AA576" s="77"/>
      <c r="AB576" s="47">
        <v>210.49</v>
      </c>
      <c r="AC576" s="47">
        <f t="shared" si="205"/>
        <v>339.16150942344103</v>
      </c>
      <c r="AD576" s="56">
        <f>AB576/(AVERAGE(AB553:AB557))*100</f>
        <v>78.468432197071365</v>
      </c>
      <c r="AE576" s="56">
        <f>AC576/(AVERAGE(AC553:AC557))*100</f>
        <v>126.43580172953426</v>
      </c>
      <c r="AF576" s="64"/>
      <c r="AG576" s="45">
        <v>10.78</v>
      </c>
      <c r="AH576" s="50">
        <v>55.677999999999997</v>
      </c>
      <c r="AI576" s="43">
        <v>0.21559999999999999</v>
      </c>
      <c r="AJ576" s="45">
        <v>281.13</v>
      </c>
      <c r="AK576" s="47">
        <f t="shared" si="207"/>
        <v>452.98010270769402</v>
      </c>
      <c r="AL576" s="56">
        <f>AJ576/(AVERAGE(AJ553:AJ557))*100</f>
        <v>77.444574224259526</v>
      </c>
      <c r="AM576" s="56">
        <f>AK576/(AVERAGE(AK553:AK557))*100</f>
        <v>124.78515699590477</v>
      </c>
      <c r="AN576" s="52"/>
      <c r="AO576" s="137" t="s">
        <v>1282</v>
      </c>
      <c r="AT576" s="4"/>
    </row>
    <row r="577" spans="1:46" s="1" customFormat="1" ht="30" x14ac:dyDescent="0.25">
      <c r="A577" s="30">
        <v>576</v>
      </c>
      <c r="B577" s="110" t="s">
        <v>485</v>
      </c>
      <c r="C577" s="30" t="s">
        <v>466</v>
      </c>
      <c r="D577" s="48" t="s">
        <v>135</v>
      </c>
      <c r="E577" s="48" t="s">
        <v>147</v>
      </c>
      <c r="F577" s="48" t="s">
        <v>139</v>
      </c>
      <c r="G577" s="48" t="s">
        <v>6</v>
      </c>
      <c r="H577" s="48" t="s">
        <v>1245</v>
      </c>
      <c r="I577" s="103"/>
      <c r="J577" s="48">
        <v>16</v>
      </c>
      <c r="K577" s="48">
        <v>160</v>
      </c>
      <c r="L577" s="108"/>
      <c r="M577" s="105" t="s">
        <v>141</v>
      </c>
      <c r="N577" s="105" t="s">
        <v>1251</v>
      </c>
      <c r="O577" s="105" t="s">
        <v>432</v>
      </c>
      <c r="P577" s="115">
        <f t="shared" si="210"/>
        <v>1.5075465657167071</v>
      </c>
      <c r="Q577" s="95">
        <f t="shared" si="212"/>
        <v>21915</v>
      </c>
      <c r="R577" s="48">
        <v>1</v>
      </c>
      <c r="S577" s="81">
        <v>24.33</v>
      </c>
      <c r="T577" s="134">
        <v>330</v>
      </c>
      <c r="U577" s="93">
        <f t="shared" si="211"/>
        <v>0.97319999999999995</v>
      </c>
      <c r="V577" s="69">
        <v>50</v>
      </c>
      <c r="W577" s="75">
        <v>110.66016648839393</v>
      </c>
      <c r="X577" s="140"/>
      <c r="Y577" s="76"/>
      <c r="Z577" s="47">
        <v>39.064999999999998</v>
      </c>
      <c r="AA577" s="77"/>
      <c r="AB577" s="47">
        <v>197.25</v>
      </c>
      <c r="AC577" s="47">
        <f t="shared" si="205"/>
        <v>353.01772299517683</v>
      </c>
      <c r="AD577" s="56">
        <f>AB577/(AVERAGE(AB553:AB557))*100</f>
        <v>73.532701082580303</v>
      </c>
      <c r="AE577" s="56">
        <f>AC577/(AVERAGE(AC553:AC557))*100</f>
        <v>131.60125070650176</v>
      </c>
      <c r="AF577" s="64"/>
      <c r="AG577" s="45">
        <v>6.4</v>
      </c>
      <c r="AH577" s="50">
        <v>47.045000000000002</v>
      </c>
      <c r="AI577" s="43">
        <v>0.128</v>
      </c>
      <c r="AJ577" s="45">
        <v>237.54</v>
      </c>
      <c r="AK577" s="47">
        <f t="shared" si="207"/>
        <v>425.13039237957497</v>
      </c>
      <c r="AL577" s="56">
        <f>AJ577/(AVERAGE(AJ553:AJ557))*100</f>
        <v>65.436574400564169</v>
      </c>
      <c r="AM577" s="56">
        <f>AK577/(AVERAGE(AK553:AK557))*100</f>
        <v>117.11322956507158</v>
      </c>
      <c r="AN577" s="52"/>
      <c r="AO577" s="137" t="s">
        <v>1282</v>
      </c>
      <c r="AT577" s="4"/>
    </row>
    <row r="578" spans="1:46" s="40" customFormat="1" x14ac:dyDescent="0.25">
      <c r="A578" s="30">
        <v>577</v>
      </c>
      <c r="B578" s="110" t="s">
        <v>1033</v>
      </c>
      <c r="C578" s="30" t="s">
        <v>7</v>
      </c>
      <c r="D578" s="48" t="s">
        <v>135</v>
      </c>
      <c r="E578" s="48" t="s">
        <v>148</v>
      </c>
      <c r="F578" s="48" t="s">
        <v>139</v>
      </c>
      <c r="G578" s="48" t="s">
        <v>6</v>
      </c>
      <c r="H578" s="48" t="s">
        <v>35</v>
      </c>
      <c r="I578" s="48" t="s">
        <v>1034</v>
      </c>
      <c r="J578" s="48">
        <v>16</v>
      </c>
      <c r="K578" s="48">
        <v>160</v>
      </c>
      <c r="L578" s="60">
        <f>2/60</f>
        <v>3.3333333333333333E-2</v>
      </c>
      <c r="M578" s="105" t="s">
        <v>2</v>
      </c>
      <c r="N578" s="105" t="s">
        <v>2</v>
      </c>
      <c r="O578" s="105" t="s">
        <v>4</v>
      </c>
      <c r="P578" s="81">
        <v>0</v>
      </c>
      <c r="Q578" s="95">
        <v>0</v>
      </c>
      <c r="R578" s="48">
        <v>0</v>
      </c>
      <c r="S578" s="133">
        <v>0</v>
      </c>
      <c r="T578" s="134">
        <v>0</v>
      </c>
      <c r="U578" s="93">
        <f t="shared" si="211"/>
        <v>0</v>
      </c>
      <c r="V578" s="79"/>
      <c r="W578" s="135">
        <f t="shared" ref="W578:W641" si="213">(J578-J578*(1-SQRT(1-S578*0.01)))^2*(PI()/4)</f>
        <v>201.06192982974676</v>
      </c>
      <c r="X578" s="136"/>
      <c r="Y578" s="76"/>
      <c r="Z578" s="47">
        <f t="shared" ref="Z578:Z608" si="214">AB578*(J578^2*PI()/4)*10^-3</f>
        <v>94.700168949810731</v>
      </c>
      <c r="AA578" s="77"/>
      <c r="AB578" s="47">
        <v>471</v>
      </c>
      <c r="AC578" s="47">
        <f t="shared" si="205"/>
        <v>471</v>
      </c>
      <c r="AD578" s="56">
        <f>AB578/AB578*100</f>
        <v>100</v>
      </c>
      <c r="AE578" s="56">
        <f>AC578/AC578*100</f>
        <v>100</v>
      </c>
      <c r="AF578" s="64"/>
      <c r="AG578" s="52"/>
      <c r="AH578" s="47">
        <f t="shared" ref="AH578:AH608" si="215">AJ578*(J578^2*PI()/4)*10^-3</f>
        <v>136.72211228422779</v>
      </c>
      <c r="AI578" s="53"/>
      <c r="AJ578" s="45">
        <v>680</v>
      </c>
      <c r="AK578" s="47">
        <f t="shared" si="207"/>
        <v>679.99999999999989</v>
      </c>
      <c r="AL578" s="96">
        <f>AJ578/AJ578*100</f>
        <v>100</v>
      </c>
      <c r="AM578" s="96">
        <f>AK578/AK578*100</f>
        <v>100</v>
      </c>
      <c r="AN578" s="52"/>
      <c r="AO578" s="137" t="s">
        <v>1066</v>
      </c>
      <c r="AT578" s="41"/>
    </row>
    <row r="579" spans="1:46" s="40" customFormat="1" ht="30" x14ac:dyDescent="0.25">
      <c r="A579" s="30">
        <v>578</v>
      </c>
      <c r="B579" s="110" t="s">
        <v>1035</v>
      </c>
      <c r="C579" s="48"/>
      <c r="D579" s="48" t="s">
        <v>135</v>
      </c>
      <c r="E579" s="48" t="s">
        <v>148</v>
      </c>
      <c r="F579" s="48" t="s">
        <v>139</v>
      </c>
      <c r="G579" s="48" t="s">
        <v>6</v>
      </c>
      <c r="H579" s="48" t="s">
        <v>35</v>
      </c>
      <c r="I579" s="48" t="s">
        <v>1034</v>
      </c>
      <c r="J579" s="48">
        <v>16</v>
      </c>
      <c r="K579" s="48">
        <v>160</v>
      </c>
      <c r="L579" s="60">
        <f t="shared" ref="L579:L608" si="216">2/60</f>
        <v>3.3333333333333333E-2</v>
      </c>
      <c r="M579" s="105" t="s">
        <v>431</v>
      </c>
      <c r="N579" s="105" t="s">
        <v>1251</v>
      </c>
      <c r="O579" s="105" t="s">
        <v>150</v>
      </c>
      <c r="P579" s="81">
        <f t="shared" ref="P579:P608" si="217">(J579*(1-SQRT(1-S579*0.01)))/(2*0.0115*Q579/365)</f>
        <v>2.8321317030893707</v>
      </c>
      <c r="Q579" s="95">
        <f>3*365+1</f>
        <v>1096</v>
      </c>
      <c r="R579" s="48">
        <v>5</v>
      </c>
      <c r="S579" s="133">
        <v>2.4300000000000002</v>
      </c>
      <c r="T579" s="134">
        <v>500</v>
      </c>
      <c r="U579" s="93">
        <f t="shared" si="211"/>
        <v>9.7200000000000009E-2</v>
      </c>
      <c r="V579" s="79"/>
      <c r="W579" s="135">
        <f t="shared" si="213"/>
        <v>196.17612493488394</v>
      </c>
      <c r="X579" s="136"/>
      <c r="Y579" s="76"/>
      <c r="Z579" s="47">
        <f t="shared" si="214"/>
        <v>96.91185017793795</v>
      </c>
      <c r="AA579" s="77"/>
      <c r="AB579" s="47">
        <v>482</v>
      </c>
      <c r="AC579" s="47">
        <f t="shared" si="205"/>
        <v>494.00430460182429</v>
      </c>
      <c r="AD579" s="56">
        <f>AB579/AB578*100</f>
        <v>102.33545647558387</v>
      </c>
      <c r="AE579" s="56">
        <f>AC579/AC578*100</f>
        <v>104.8841411044213</v>
      </c>
      <c r="AF579" s="64"/>
      <c r="AG579" s="52"/>
      <c r="AH579" s="47">
        <f t="shared" si="215"/>
        <v>133.70618333678161</v>
      </c>
      <c r="AI579" s="53"/>
      <c r="AJ579" s="45">
        <v>665</v>
      </c>
      <c r="AK579" s="47">
        <f t="shared" si="207"/>
        <v>681.56195551911435</v>
      </c>
      <c r="AL579" s="96">
        <f>AJ579/AJ578*100</f>
        <v>97.794117647058826</v>
      </c>
      <c r="AM579" s="96">
        <f>AK579/AK578*100</f>
        <v>100.22969934104624</v>
      </c>
      <c r="AN579" s="52"/>
      <c r="AO579" s="137" t="s">
        <v>1067</v>
      </c>
      <c r="AT579" s="41"/>
    </row>
    <row r="580" spans="1:46" s="40" customFormat="1" ht="30" x14ac:dyDescent="0.25">
      <c r="A580" s="30">
        <v>579</v>
      </c>
      <c r="B580" s="110" t="s">
        <v>1036</v>
      </c>
      <c r="C580" s="48"/>
      <c r="D580" s="48" t="s">
        <v>135</v>
      </c>
      <c r="E580" s="48" t="s">
        <v>148</v>
      </c>
      <c r="F580" s="48" t="s">
        <v>139</v>
      </c>
      <c r="G580" s="48" t="s">
        <v>6</v>
      </c>
      <c r="H580" s="48" t="s">
        <v>35</v>
      </c>
      <c r="I580" s="48" t="s">
        <v>1034</v>
      </c>
      <c r="J580" s="48">
        <v>16</v>
      </c>
      <c r="K580" s="48">
        <v>160</v>
      </c>
      <c r="L580" s="60">
        <f t="shared" si="216"/>
        <v>3.3333333333333333E-2</v>
      </c>
      <c r="M580" s="105" t="s">
        <v>431</v>
      </c>
      <c r="N580" s="105" t="s">
        <v>1251</v>
      </c>
      <c r="O580" s="105" t="s">
        <v>150</v>
      </c>
      <c r="P580" s="81">
        <f t="shared" si="217"/>
        <v>3.2077033636830454</v>
      </c>
      <c r="Q580" s="95">
        <f t="shared" ref="Q580:Q608" si="218">3*365+1</f>
        <v>1096</v>
      </c>
      <c r="R580" s="48">
        <v>5</v>
      </c>
      <c r="S580" s="81">
        <v>2.75</v>
      </c>
      <c r="T580" s="134">
        <v>500</v>
      </c>
      <c r="U580" s="93">
        <f t="shared" si="211"/>
        <v>0.11</v>
      </c>
      <c r="V580" s="79"/>
      <c r="W580" s="135">
        <f t="shared" si="213"/>
        <v>195.53272675942873</v>
      </c>
      <c r="X580" s="136"/>
      <c r="Y580" s="76"/>
      <c r="Z580" s="47">
        <f t="shared" si="214"/>
        <v>94.096983160321486</v>
      </c>
      <c r="AA580" s="77"/>
      <c r="AB580" s="47">
        <v>468</v>
      </c>
      <c r="AC580" s="47">
        <f t="shared" si="205"/>
        <v>481.2339331619537</v>
      </c>
      <c r="AD580" s="56">
        <f>AB580/AB578*100</f>
        <v>99.363057324840767</v>
      </c>
      <c r="AE580" s="56">
        <f>AC580/AC578*100</f>
        <v>102.1728095885252</v>
      </c>
      <c r="AF580" s="64"/>
      <c r="AG580" s="52"/>
      <c r="AH580" s="47">
        <f t="shared" si="215"/>
        <v>135.5157407052493</v>
      </c>
      <c r="AI580" s="53"/>
      <c r="AJ580" s="45">
        <v>674</v>
      </c>
      <c r="AK580" s="47">
        <f t="shared" si="207"/>
        <v>693.05912596401015</v>
      </c>
      <c r="AL580" s="96">
        <f>AJ580/AJ578*100</f>
        <v>99.117647058823536</v>
      </c>
      <c r="AM580" s="96">
        <f>AK580/AK578*100</f>
        <v>101.92045970058973</v>
      </c>
      <c r="AN580" s="52"/>
      <c r="AO580" s="137" t="s">
        <v>1067</v>
      </c>
      <c r="AT580" s="41"/>
    </row>
    <row r="581" spans="1:46" s="40" customFormat="1" ht="30" x14ac:dyDescent="0.25">
      <c r="A581" s="30">
        <v>580</v>
      </c>
      <c r="B581" s="110" t="s">
        <v>1037</v>
      </c>
      <c r="C581" s="30"/>
      <c r="D581" s="48" t="s">
        <v>135</v>
      </c>
      <c r="E581" s="48" t="s">
        <v>148</v>
      </c>
      <c r="F581" s="48" t="s">
        <v>139</v>
      </c>
      <c r="G581" s="48" t="s">
        <v>6</v>
      </c>
      <c r="H581" s="48" t="s">
        <v>35</v>
      </c>
      <c r="I581" s="48" t="s">
        <v>1034</v>
      </c>
      <c r="J581" s="48">
        <v>16</v>
      </c>
      <c r="K581" s="48">
        <v>160</v>
      </c>
      <c r="L581" s="60">
        <f t="shared" si="216"/>
        <v>3.3333333333333333E-2</v>
      </c>
      <c r="M581" s="105" t="s">
        <v>431</v>
      </c>
      <c r="N581" s="105" t="s">
        <v>1251</v>
      </c>
      <c r="O581" s="105" t="s">
        <v>150</v>
      </c>
      <c r="P581" s="81">
        <f t="shared" si="217"/>
        <v>3.2781918051906</v>
      </c>
      <c r="Q581" s="95">
        <f t="shared" si="218"/>
        <v>1096</v>
      </c>
      <c r="R581" s="48">
        <v>5</v>
      </c>
      <c r="S581" s="81">
        <v>2.81</v>
      </c>
      <c r="T581" s="134">
        <v>500</v>
      </c>
      <c r="U581" s="93">
        <f t="shared" si="211"/>
        <v>0.1124</v>
      </c>
      <c r="V581" s="79"/>
      <c r="W581" s="135">
        <f t="shared" si="213"/>
        <v>195.41208960153085</v>
      </c>
      <c r="X581" s="136"/>
      <c r="Y581" s="76"/>
      <c r="Z581" s="47">
        <f t="shared" si="214"/>
        <v>95.504416669129711</v>
      </c>
      <c r="AA581" s="77"/>
      <c r="AB581" s="47">
        <v>475</v>
      </c>
      <c r="AC581" s="47">
        <f t="shared" si="205"/>
        <v>488.73340878691226</v>
      </c>
      <c r="AD581" s="56">
        <f>AB581/AB578*100</f>
        <v>100.84925690021231</v>
      </c>
      <c r="AE581" s="56">
        <f>AC581/AC578*100</f>
        <v>103.76505494414272</v>
      </c>
      <c r="AF581" s="64"/>
      <c r="AG581" s="52"/>
      <c r="AH581" s="47">
        <f t="shared" si="215"/>
        <v>136.11892649473856</v>
      </c>
      <c r="AI581" s="53"/>
      <c r="AJ581" s="45">
        <v>677</v>
      </c>
      <c r="AK581" s="47">
        <f t="shared" si="207"/>
        <v>696.57372157629391</v>
      </c>
      <c r="AL581" s="96">
        <f>AJ581/AJ578*100</f>
        <v>99.558823529411768</v>
      </c>
      <c r="AM581" s="96">
        <f>AK581/AK578*100</f>
        <v>102.43731199651383</v>
      </c>
      <c r="AN581" s="52"/>
      <c r="AO581" s="137" t="s">
        <v>1067</v>
      </c>
      <c r="AT581" s="41"/>
    </row>
    <row r="582" spans="1:46" s="40" customFormat="1" ht="30" x14ac:dyDescent="0.25">
      <c r="A582" s="30">
        <v>581</v>
      </c>
      <c r="B582" s="110" t="s">
        <v>1038</v>
      </c>
      <c r="C582" s="30"/>
      <c r="D582" s="48" t="s">
        <v>135</v>
      </c>
      <c r="E582" s="48" t="s">
        <v>148</v>
      </c>
      <c r="F582" s="48" t="s">
        <v>139</v>
      </c>
      <c r="G582" s="48" t="s">
        <v>6</v>
      </c>
      <c r="H582" s="48" t="s">
        <v>35</v>
      </c>
      <c r="I582" s="48" t="s">
        <v>1034</v>
      </c>
      <c r="J582" s="48">
        <v>16</v>
      </c>
      <c r="K582" s="48">
        <v>160</v>
      </c>
      <c r="L582" s="60">
        <f t="shared" si="216"/>
        <v>3.3333333333333333E-2</v>
      </c>
      <c r="M582" s="105" t="s">
        <v>431</v>
      </c>
      <c r="N582" s="105" t="s">
        <v>1251</v>
      </c>
      <c r="O582" s="105" t="s">
        <v>150</v>
      </c>
      <c r="P582" s="81">
        <f t="shared" si="217"/>
        <v>2.6797316661213704</v>
      </c>
      <c r="Q582" s="95">
        <f t="shared" si="218"/>
        <v>1096</v>
      </c>
      <c r="R582" s="48">
        <v>5</v>
      </c>
      <c r="S582" s="81">
        <v>2.2999999999999998</v>
      </c>
      <c r="T582" s="134">
        <v>500</v>
      </c>
      <c r="U582" s="93">
        <f t="shared" si="211"/>
        <v>9.1999999999999998E-2</v>
      </c>
      <c r="V582" s="79"/>
      <c r="W582" s="135">
        <f t="shared" si="213"/>
        <v>196.43750544366262</v>
      </c>
      <c r="X582" s="136"/>
      <c r="Y582" s="76"/>
      <c r="Z582" s="47">
        <f t="shared" si="214"/>
        <v>82.837515089855657</v>
      </c>
      <c r="AA582" s="77"/>
      <c r="AB582" s="47">
        <v>412</v>
      </c>
      <c r="AC582" s="47">
        <f t="shared" si="205"/>
        <v>421.69907881269182</v>
      </c>
      <c r="AD582" s="56">
        <f>AB582/AB578*100</f>
        <v>87.473460721868364</v>
      </c>
      <c r="AE582" s="56">
        <f>AC582/AC578*100</f>
        <v>89.532713123713762</v>
      </c>
      <c r="AF582" s="64"/>
      <c r="AG582" s="52"/>
      <c r="AH582" s="47">
        <f t="shared" si="215"/>
        <v>115.81167158193414</v>
      </c>
      <c r="AI582" s="53"/>
      <c r="AJ582" s="45">
        <v>576</v>
      </c>
      <c r="AK582" s="47">
        <f t="shared" si="207"/>
        <v>589.55987717502546</v>
      </c>
      <c r="AL582" s="96">
        <f>AJ582/AJ578*100</f>
        <v>84.705882352941174</v>
      </c>
      <c r="AM582" s="96">
        <f>AK582/AK578*100</f>
        <v>86.69998193750375</v>
      </c>
      <c r="AN582" s="52"/>
      <c r="AO582" s="137" t="s">
        <v>1067</v>
      </c>
      <c r="AT582" s="41"/>
    </row>
    <row r="583" spans="1:46" s="40" customFormat="1" ht="30" x14ac:dyDescent="0.25">
      <c r="A583" s="30">
        <v>582</v>
      </c>
      <c r="B583" s="110" t="s">
        <v>1039</v>
      </c>
      <c r="C583" s="30"/>
      <c r="D583" s="48" t="s">
        <v>135</v>
      </c>
      <c r="E583" s="48" t="s">
        <v>148</v>
      </c>
      <c r="F583" s="48" t="s">
        <v>139</v>
      </c>
      <c r="G583" s="48" t="s">
        <v>6</v>
      </c>
      <c r="H583" s="48" t="s">
        <v>35</v>
      </c>
      <c r="I583" s="48" t="s">
        <v>1034</v>
      </c>
      <c r="J583" s="48">
        <v>16</v>
      </c>
      <c r="K583" s="48">
        <v>160</v>
      </c>
      <c r="L583" s="60">
        <f t="shared" si="216"/>
        <v>3.3333333333333333E-2</v>
      </c>
      <c r="M583" s="105" t="s">
        <v>431</v>
      </c>
      <c r="N583" s="105" t="s">
        <v>1251</v>
      </c>
      <c r="O583" s="105" t="s">
        <v>150</v>
      </c>
      <c r="P583" s="81">
        <f t="shared" si="217"/>
        <v>2.1763602338654655</v>
      </c>
      <c r="Q583" s="95">
        <f t="shared" si="218"/>
        <v>1096</v>
      </c>
      <c r="R583" s="48">
        <v>5</v>
      </c>
      <c r="S583" s="81">
        <v>1.87</v>
      </c>
      <c r="T583" s="134">
        <v>500</v>
      </c>
      <c r="U583" s="93">
        <f t="shared" si="211"/>
        <v>7.4800000000000005E-2</v>
      </c>
      <c r="V583" s="79"/>
      <c r="W583" s="135">
        <f t="shared" si="213"/>
        <v>197.30207174193049</v>
      </c>
      <c r="X583" s="136"/>
      <c r="Y583" s="76"/>
      <c r="Z583" s="47">
        <f t="shared" si="214"/>
        <v>85.049196317982876</v>
      </c>
      <c r="AA583" s="77"/>
      <c r="AB583" s="47">
        <v>423</v>
      </c>
      <c r="AC583" s="47">
        <f t="shared" si="205"/>
        <v>431.06083766432283</v>
      </c>
      <c r="AD583" s="56">
        <f>AB583/AB578*100</f>
        <v>89.808917197452232</v>
      </c>
      <c r="AE583" s="56">
        <f>AC583/AC578*100</f>
        <v>91.520347699431596</v>
      </c>
      <c r="AF583" s="64"/>
      <c r="AG583" s="52"/>
      <c r="AH583" s="47">
        <f t="shared" si="215"/>
        <v>116.41485737142338</v>
      </c>
      <c r="AI583" s="53"/>
      <c r="AJ583" s="45">
        <v>579</v>
      </c>
      <c r="AK583" s="47">
        <f t="shared" si="207"/>
        <v>590.03362885967601</v>
      </c>
      <c r="AL583" s="96">
        <f>AJ583/AJ578*100</f>
        <v>85.147058823529406</v>
      </c>
      <c r="AM583" s="96">
        <f>AK583/AK578*100</f>
        <v>86.76965130289355</v>
      </c>
      <c r="AN583" s="52"/>
      <c r="AO583" s="137" t="s">
        <v>1067</v>
      </c>
      <c r="AT583" s="41"/>
    </row>
    <row r="584" spans="1:46" s="40" customFormat="1" ht="30" x14ac:dyDescent="0.25">
      <c r="A584" s="30">
        <v>583</v>
      </c>
      <c r="B584" s="110" t="s">
        <v>1040</v>
      </c>
      <c r="C584" s="30"/>
      <c r="D584" s="48" t="s">
        <v>135</v>
      </c>
      <c r="E584" s="48" t="s">
        <v>148</v>
      </c>
      <c r="F584" s="48" t="s">
        <v>139</v>
      </c>
      <c r="G584" s="48" t="s">
        <v>6</v>
      </c>
      <c r="H584" s="48" t="s">
        <v>35</v>
      </c>
      <c r="I584" s="48" t="s">
        <v>1034</v>
      </c>
      <c r="J584" s="48">
        <v>16</v>
      </c>
      <c r="K584" s="48">
        <v>160</v>
      </c>
      <c r="L584" s="60">
        <f t="shared" si="216"/>
        <v>3.3333333333333333E-2</v>
      </c>
      <c r="M584" s="105" t="s">
        <v>431</v>
      </c>
      <c r="N584" s="105" t="s">
        <v>1251</v>
      </c>
      <c r="O584" s="105" t="s">
        <v>150</v>
      </c>
      <c r="P584" s="81">
        <f t="shared" si="217"/>
        <v>3.2899419939119405</v>
      </c>
      <c r="Q584" s="95">
        <f t="shared" si="218"/>
        <v>1096</v>
      </c>
      <c r="R584" s="48">
        <v>5</v>
      </c>
      <c r="S584" s="81">
        <v>2.82</v>
      </c>
      <c r="T584" s="134">
        <v>500</v>
      </c>
      <c r="U584" s="93">
        <f t="shared" si="211"/>
        <v>0.1128</v>
      </c>
      <c r="V584" s="79"/>
      <c r="W584" s="135">
        <f t="shared" si="213"/>
        <v>195.3919834085479</v>
      </c>
      <c r="X584" s="136"/>
      <c r="Y584" s="76"/>
      <c r="Z584" s="47">
        <f t="shared" si="214"/>
        <v>83.842824739004399</v>
      </c>
      <c r="AA584" s="77"/>
      <c r="AB584" s="47">
        <v>417</v>
      </c>
      <c r="AC584" s="47">
        <f t="shared" si="205"/>
        <v>429.10063799135622</v>
      </c>
      <c r="AD584" s="56">
        <f>AB584/AB578*100</f>
        <v>88.535031847133766</v>
      </c>
      <c r="AE584" s="56">
        <f>AC584/AC578*100</f>
        <v>91.104169424916392</v>
      </c>
      <c r="AF584" s="64"/>
      <c r="AG584" s="52"/>
      <c r="AH584" s="47">
        <f t="shared" si="215"/>
        <v>115.00742386261516</v>
      </c>
      <c r="AI584" s="53"/>
      <c r="AJ584" s="45">
        <v>572</v>
      </c>
      <c r="AK584" s="47">
        <f t="shared" si="207"/>
        <v>588.59847705289155</v>
      </c>
      <c r="AL584" s="96">
        <f>AJ584/AJ578*100</f>
        <v>84.117647058823536</v>
      </c>
      <c r="AM584" s="96">
        <f>AK584/AK578*100</f>
        <v>86.558599566601714</v>
      </c>
      <c r="AN584" s="52"/>
      <c r="AO584" s="137" t="s">
        <v>1067</v>
      </c>
      <c r="AT584" s="41"/>
    </row>
    <row r="585" spans="1:46" s="40" customFormat="1" ht="30" x14ac:dyDescent="0.25">
      <c r="A585" s="30">
        <v>584</v>
      </c>
      <c r="B585" s="110" t="s">
        <v>1041</v>
      </c>
      <c r="C585" s="30"/>
      <c r="D585" s="48" t="s">
        <v>135</v>
      </c>
      <c r="E585" s="48" t="s">
        <v>1042</v>
      </c>
      <c r="F585" s="48" t="s">
        <v>139</v>
      </c>
      <c r="G585" s="48" t="s">
        <v>6</v>
      </c>
      <c r="H585" s="48" t="s">
        <v>35</v>
      </c>
      <c r="I585" s="48" t="s">
        <v>1034</v>
      </c>
      <c r="J585" s="48">
        <v>16</v>
      </c>
      <c r="K585" s="48">
        <v>160</v>
      </c>
      <c r="L585" s="60">
        <f t="shared" si="216"/>
        <v>3.3333333333333333E-2</v>
      </c>
      <c r="M585" s="105" t="s">
        <v>431</v>
      </c>
      <c r="N585" s="105" t="s">
        <v>1251</v>
      </c>
      <c r="O585" s="105" t="s">
        <v>150</v>
      </c>
      <c r="P585" s="81">
        <f t="shared" si="217"/>
        <v>4.4089801929559966</v>
      </c>
      <c r="Q585" s="95">
        <f t="shared" si="218"/>
        <v>1096</v>
      </c>
      <c r="R585" s="48">
        <v>5</v>
      </c>
      <c r="S585" s="81">
        <v>3.77</v>
      </c>
      <c r="T585" s="134">
        <v>500</v>
      </c>
      <c r="U585" s="93">
        <f t="shared" si="211"/>
        <v>0.15079999999999999</v>
      </c>
      <c r="V585" s="79"/>
      <c r="W585" s="135">
        <f t="shared" si="213"/>
        <v>193.48189507516531</v>
      </c>
      <c r="X585" s="136"/>
      <c r="Y585" s="76"/>
      <c r="Z585" s="47">
        <f t="shared" si="214"/>
        <v>92.689549651513261</v>
      </c>
      <c r="AA585" s="77"/>
      <c r="AB585" s="47">
        <v>461</v>
      </c>
      <c r="AC585" s="47">
        <f t="shared" ref="AC585:AC608" si="219">Z585/(W585*10^-3)</f>
        <v>479.06058401745821</v>
      </c>
      <c r="AD585" s="56">
        <f>AB585/AB578*100</f>
        <v>97.87685774946921</v>
      </c>
      <c r="AE585" s="56">
        <f>AC585/AC578*100</f>
        <v>101.71137664914187</v>
      </c>
      <c r="AF585" s="64"/>
      <c r="AG585" s="52"/>
      <c r="AH585" s="47">
        <f t="shared" si="215"/>
        <v>133.50512140695187</v>
      </c>
      <c r="AI585" s="53"/>
      <c r="AJ585" s="45">
        <v>664</v>
      </c>
      <c r="AK585" s="47">
        <f t="shared" ref="AK585:AK608" si="220">AH585/(W585*10^-3)</f>
        <v>690.01350930063404</v>
      </c>
      <c r="AL585" s="96">
        <f>AJ585/AJ578*100</f>
        <v>97.647058823529406</v>
      </c>
      <c r="AM585" s="96">
        <f>AK585/AK578*100</f>
        <v>101.47257489715209</v>
      </c>
      <c r="AN585" s="52"/>
      <c r="AO585" s="137" t="s">
        <v>1067</v>
      </c>
      <c r="AT585" s="41"/>
    </row>
    <row r="586" spans="1:46" s="40" customFormat="1" ht="30" x14ac:dyDescent="0.25">
      <c r="A586" s="30">
        <v>585</v>
      </c>
      <c r="B586" s="110" t="s">
        <v>1043</v>
      </c>
      <c r="C586" s="30"/>
      <c r="D586" s="48" t="s">
        <v>135</v>
      </c>
      <c r="E586" s="48" t="s">
        <v>1042</v>
      </c>
      <c r="F586" s="48" t="s">
        <v>139</v>
      </c>
      <c r="G586" s="48" t="s">
        <v>6</v>
      </c>
      <c r="H586" s="48" t="s">
        <v>35</v>
      </c>
      <c r="I586" s="48" t="s">
        <v>1034</v>
      </c>
      <c r="J586" s="48">
        <v>16</v>
      </c>
      <c r="K586" s="48">
        <v>160</v>
      </c>
      <c r="L586" s="60">
        <f t="shared" si="216"/>
        <v>3.3333333333333333E-2</v>
      </c>
      <c r="M586" s="105" t="s">
        <v>431</v>
      </c>
      <c r="N586" s="105" t="s">
        <v>1251</v>
      </c>
      <c r="O586" s="105" t="s">
        <v>150</v>
      </c>
      <c r="P586" s="81">
        <f t="shared" si="217"/>
        <v>4.4207888497789467</v>
      </c>
      <c r="Q586" s="95">
        <f t="shared" si="218"/>
        <v>1096</v>
      </c>
      <c r="R586" s="48">
        <v>5</v>
      </c>
      <c r="S586" s="81">
        <v>3.78</v>
      </c>
      <c r="T586" s="134">
        <v>500</v>
      </c>
      <c r="U586" s="93">
        <f t="shared" si="211"/>
        <v>0.1512</v>
      </c>
      <c r="V586" s="79"/>
      <c r="W586" s="135">
        <f t="shared" si="213"/>
        <v>193.46178888218233</v>
      </c>
      <c r="X586" s="136"/>
      <c r="Y586" s="76"/>
      <c r="Z586" s="47">
        <f t="shared" si="214"/>
        <v>91.885301932194267</v>
      </c>
      <c r="AA586" s="77"/>
      <c r="AB586" s="47">
        <v>457</v>
      </c>
      <c r="AC586" s="47">
        <f t="shared" si="219"/>
        <v>474.95323217626265</v>
      </c>
      <c r="AD586" s="56">
        <f>AB586/AB578*100</f>
        <v>97.027600849256899</v>
      </c>
      <c r="AE586" s="56">
        <f>AC586/AC578*100</f>
        <v>100.83932742595809</v>
      </c>
      <c r="AF586" s="64"/>
      <c r="AG586" s="52"/>
      <c r="AH586" s="47">
        <f t="shared" si="215"/>
        <v>134.30936912627084</v>
      </c>
      <c r="AI586" s="53"/>
      <c r="AJ586" s="45">
        <v>668</v>
      </c>
      <c r="AK586" s="47">
        <f t="shared" si="220"/>
        <v>694.24236125545622</v>
      </c>
      <c r="AL586" s="96">
        <f>AJ586/AJ578*100</f>
        <v>98.235294117647058</v>
      </c>
      <c r="AM586" s="96">
        <f>AK586/AK578*100</f>
        <v>102.09446489050829</v>
      </c>
      <c r="AN586" s="52"/>
      <c r="AO586" s="137" t="s">
        <v>1067</v>
      </c>
      <c r="AT586" s="41"/>
    </row>
    <row r="587" spans="1:46" s="40" customFormat="1" ht="30" x14ac:dyDescent="0.25">
      <c r="A587" s="30">
        <v>586</v>
      </c>
      <c r="B587" s="110" t="s">
        <v>1044</v>
      </c>
      <c r="C587" s="30"/>
      <c r="D587" s="48" t="s">
        <v>135</v>
      </c>
      <c r="E587" s="48" t="s">
        <v>1042</v>
      </c>
      <c r="F587" s="48" t="s">
        <v>139</v>
      </c>
      <c r="G587" s="48" t="s">
        <v>6</v>
      </c>
      <c r="H587" s="48" t="s">
        <v>35</v>
      </c>
      <c r="I587" s="48" t="s">
        <v>1034</v>
      </c>
      <c r="J587" s="48">
        <v>16</v>
      </c>
      <c r="K587" s="48">
        <v>160</v>
      </c>
      <c r="L587" s="60">
        <f t="shared" si="216"/>
        <v>3.3333333333333333E-2</v>
      </c>
      <c r="M587" s="105" t="s">
        <v>431</v>
      </c>
      <c r="N587" s="105" t="s">
        <v>1251</v>
      </c>
      <c r="O587" s="105" t="s">
        <v>150</v>
      </c>
      <c r="P587" s="81">
        <f t="shared" si="217"/>
        <v>4.1493448014316705</v>
      </c>
      <c r="Q587" s="95">
        <f t="shared" si="218"/>
        <v>1096</v>
      </c>
      <c r="R587" s="48">
        <v>5</v>
      </c>
      <c r="S587" s="81">
        <v>3.55</v>
      </c>
      <c r="T587" s="134">
        <v>500</v>
      </c>
      <c r="U587" s="93">
        <f t="shared" si="211"/>
        <v>0.14199999999999999</v>
      </c>
      <c r="V587" s="79"/>
      <c r="W587" s="135">
        <f t="shared" si="213"/>
        <v>193.92423132079074</v>
      </c>
      <c r="X587" s="136"/>
      <c r="Y587" s="76"/>
      <c r="Z587" s="47">
        <f t="shared" si="214"/>
        <v>91.081054212875287</v>
      </c>
      <c r="AA587" s="77"/>
      <c r="AB587" s="47">
        <v>453</v>
      </c>
      <c r="AC587" s="47">
        <f t="shared" si="219"/>
        <v>469.67340590979791</v>
      </c>
      <c r="AD587" s="56">
        <f>AB587/AB578*100</f>
        <v>96.178343949044589</v>
      </c>
      <c r="AE587" s="56">
        <f>AC587/AC578*100</f>
        <v>99.718345203778753</v>
      </c>
      <c r="AF587" s="64"/>
      <c r="AG587" s="52"/>
      <c r="AH587" s="47">
        <f t="shared" si="215"/>
        <v>133.70618333678161</v>
      </c>
      <c r="AI587" s="53"/>
      <c r="AJ587" s="45">
        <v>665</v>
      </c>
      <c r="AK587" s="47">
        <f t="shared" si="220"/>
        <v>689.47641264904109</v>
      </c>
      <c r="AL587" s="96">
        <f>AJ587/AJ578*100</f>
        <v>97.794117647058826</v>
      </c>
      <c r="AM587" s="96">
        <f>AK587/AK578*100</f>
        <v>101.39359009544724</v>
      </c>
      <c r="AN587" s="52"/>
      <c r="AO587" s="137" t="s">
        <v>1067</v>
      </c>
      <c r="AT587" s="41"/>
    </row>
    <row r="588" spans="1:46" s="40" customFormat="1" ht="30" x14ac:dyDescent="0.25">
      <c r="A588" s="30">
        <v>587</v>
      </c>
      <c r="B588" s="110" t="s">
        <v>1045</v>
      </c>
      <c r="C588" s="30"/>
      <c r="D588" s="48" t="s">
        <v>135</v>
      </c>
      <c r="E588" s="48" t="s">
        <v>1042</v>
      </c>
      <c r="F588" s="48" t="s">
        <v>139</v>
      </c>
      <c r="G588" s="48" t="s">
        <v>6</v>
      </c>
      <c r="H588" s="48" t="s">
        <v>35</v>
      </c>
      <c r="I588" s="48" t="s">
        <v>1034</v>
      </c>
      <c r="J588" s="48">
        <v>16</v>
      </c>
      <c r="K588" s="48">
        <v>160</v>
      </c>
      <c r="L588" s="60">
        <f t="shared" si="216"/>
        <v>3.3333333333333333E-2</v>
      </c>
      <c r="M588" s="105" t="s">
        <v>431</v>
      </c>
      <c r="N588" s="105" t="s">
        <v>1251</v>
      </c>
      <c r="O588" s="105" t="s">
        <v>150</v>
      </c>
      <c r="P588" s="81">
        <f t="shared" si="217"/>
        <v>5.9373968824219245</v>
      </c>
      <c r="Q588" s="95">
        <f t="shared" si="218"/>
        <v>1096</v>
      </c>
      <c r="R588" s="48">
        <v>5</v>
      </c>
      <c r="S588" s="81">
        <v>5.0599999999999996</v>
      </c>
      <c r="T588" s="134">
        <v>500</v>
      </c>
      <c r="U588" s="93">
        <f t="shared" si="211"/>
        <v>0.2024</v>
      </c>
      <c r="V588" s="79"/>
      <c r="W588" s="135">
        <f t="shared" si="213"/>
        <v>190.88819618036158</v>
      </c>
      <c r="X588" s="136"/>
      <c r="Y588" s="76"/>
      <c r="Z588" s="47">
        <f t="shared" si="214"/>
        <v>84.848134388153142</v>
      </c>
      <c r="AA588" s="77"/>
      <c r="AB588" s="47">
        <v>422</v>
      </c>
      <c r="AC588" s="47">
        <f t="shared" si="219"/>
        <v>444.491257636402</v>
      </c>
      <c r="AD588" s="56">
        <f>AB588/AB578*100</f>
        <v>89.596602972399154</v>
      </c>
      <c r="AE588" s="56">
        <f>AC588/AC578*100</f>
        <v>94.371816907940982</v>
      </c>
      <c r="AF588" s="64"/>
      <c r="AG588" s="52"/>
      <c r="AH588" s="47">
        <f t="shared" si="215"/>
        <v>111.79043298533919</v>
      </c>
      <c r="AI588" s="53"/>
      <c r="AJ588" s="45">
        <v>556</v>
      </c>
      <c r="AK588" s="47">
        <f t="shared" si="220"/>
        <v>585.63303138824517</v>
      </c>
      <c r="AL588" s="96">
        <f>AJ588/AJ578*100</f>
        <v>81.764705882352942</v>
      </c>
      <c r="AM588" s="96">
        <f>AK588/AK578*100</f>
        <v>86.12250461591843</v>
      </c>
      <c r="AN588" s="52"/>
      <c r="AO588" s="137" t="s">
        <v>1067</v>
      </c>
      <c r="AT588" s="41"/>
    </row>
    <row r="589" spans="1:46" s="40" customFormat="1" ht="30" x14ac:dyDescent="0.25">
      <c r="A589" s="30">
        <v>588</v>
      </c>
      <c r="B589" s="110" t="s">
        <v>1046</v>
      </c>
      <c r="C589" s="30"/>
      <c r="D589" s="48" t="s">
        <v>135</v>
      </c>
      <c r="E589" s="48" t="s">
        <v>1042</v>
      </c>
      <c r="F589" s="48" t="s">
        <v>139</v>
      </c>
      <c r="G589" s="48" t="s">
        <v>6</v>
      </c>
      <c r="H589" s="48" t="s">
        <v>35</v>
      </c>
      <c r="I589" s="48" t="s">
        <v>1034</v>
      </c>
      <c r="J589" s="48">
        <v>16</v>
      </c>
      <c r="K589" s="48">
        <v>160</v>
      </c>
      <c r="L589" s="60">
        <f t="shared" si="216"/>
        <v>3.3333333333333333E-2</v>
      </c>
      <c r="M589" s="105" t="s">
        <v>431</v>
      </c>
      <c r="N589" s="105" t="s">
        <v>1251</v>
      </c>
      <c r="O589" s="105" t="s">
        <v>150</v>
      </c>
      <c r="P589" s="81">
        <f t="shared" si="217"/>
        <v>5.2133715529695603</v>
      </c>
      <c r="Q589" s="95">
        <f t="shared" si="218"/>
        <v>1096</v>
      </c>
      <c r="R589" s="48">
        <v>5</v>
      </c>
      <c r="S589" s="81">
        <v>4.45</v>
      </c>
      <c r="T589" s="134">
        <v>500</v>
      </c>
      <c r="U589" s="93">
        <f t="shared" si="211"/>
        <v>0.17800000000000002</v>
      </c>
      <c r="V589" s="79"/>
      <c r="W589" s="135">
        <f t="shared" si="213"/>
        <v>192.11467395232305</v>
      </c>
      <c r="X589" s="136"/>
      <c r="Y589" s="76"/>
      <c r="Z589" s="47">
        <f t="shared" si="214"/>
        <v>87.86406333559934</v>
      </c>
      <c r="AA589" s="77"/>
      <c r="AB589" s="47">
        <v>437</v>
      </c>
      <c r="AC589" s="47">
        <f t="shared" si="219"/>
        <v>457.35217163788593</v>
      </c>
      <c r="AD589" s="56">
        <f>AB589/AB578*100</f>
        <v>92.781316348195332</v>
      </c>
      <c r="AE589" s="56">
        <f>AC589/AC578*100</f>
        <v>97.102371897640325</v>
      </c>
      <c r="AF589" s="64"/>
      <c r="AG589" s="52"/>
      <c r="AH589" s="47">
        <f t="shared" si="215"/>
        <v>128.47857316120817</v>
      </c>
      <c r="AI589" s="53"/>
      <c r="AJ589" s="45">
        <v>639</v>
      </c>
      <c r="AK589" s="47">
        <f t="shared" si="220"/>
        <v>668.75981161695438</v>
      </c>
      <c r="AL589" s="96">
        <f>AJ589/AJ578*100</f>
        <v>93.970588235294116</v>
      </c>
      <c r="AM589" s="96">
        <f>AK589/AK578*100</f>
        <v>98.347031120140372</v>
      </c>
      <c r="AN589" s="52"/>
      <c r="AO589" s="137" t="s">
        <v>1067</v>
      </c>
      <c r="AT589" s="41"/>
    </row>
    <row r="590" spans="1:46" s="40" customFormat="1" ht="30" x14ac:dyDescent="0.25">
      <c r="A590" s="30">
        <v>589</v>
      </c>
      <c r="B590" s="110" t="s">
        <v>1047</v>
      </c>
      <c r="C590" s="30"/>
      <c r="D590" s="48" t="s">
        <v>135</v>
      </c>
      <c r="E590" s="48" t="s">
        <v>1042</v>
      </c>
      <c r="F590" s="48" t="s">
        <v>139</v>
      </c>
      <c r="G590" s="48" t="s">
        <v>6</v>
      </c>
      <c r="H590" s="48" t="s">
        <v>35</v>
      </c>
      <c r="I590" s="48" t="s">
        <v>1034</v>
      </c>
      <c r="J590" s="48">
        <v>16</v>
      </c>
      <c r="K590" s="48">
        <v>160</v>
      </c>
      <c r="L590" s="60">
        <f t="shared" si="216"/>
        <v>3.3333333333333333E-2</v>
      </c>
      <c r="M590" s="105" t="s">
        <v>431</v>
      </c>
      <c r="N590" s="105" t="s">
        <v>1251</v>
      </c>
      <c r="O590" s="105" t="s">
        <v>150</v>
      </c>
      <c r="P590" s="81">
        <f t="shared" si="217"/>
        <v>5.3081937547074194</v>
      </c>
      <c r="Q590" s="95">
        <f t="shared" si="218"/>
        <v>1096</v>
      </c>
      <c r="R590" s="48">
        <v>5</v>
      </c>
      <c r="S590" s="81">
        <v>4.53</v>
      </c>
      <c r="T590" s="134">
        <v>500</v>
      </c>
      <c r="U590" s="93">
        <f t="shared" si="211"/>
        <v>0.1812</v>
      </c>
      <c r="V590" s="79"/>
      <c r="W590" s="135">
        <f t="shared" si="213"/>
        <v>191.95382440845924</v>
      </c>
      <c r="X590" s="136"/>
      <c r="Y590" s="76"/>
      <c r="Z590" s="47">
        <f t="shared" si="214"/>
        <v>86.456629826791101</v>
      </c>
      <c r="AA590" s="77"/>
      <c r="AB590" s="47">
        <v>430</v>
      </c>
      <c r="AC590" s="47">
        <f t="shared" si="219"/>
        <v>450.40326804231694</v>
      </c>
      <c r="AD590" s="56">
        <f>AB590/AB578*100</f>
        <v>91.295116772823775</v>
      </c>
      <c r="AE590" s="56">
        <f>AC590/AC578*100</f>
        <v>95.627020815778536</v>
      </c>
      <c r="AF590" s="64"/>
      <c r="AG590" s="52"/>
      <c r="AH590" s="47">
        <f t="shared" si="215"/>
        <v>129.68494474018667</v>
      </c>
      <c r="AI590" s="53"/>
      <c r="AJ590" s="45">
        <v>645</v>
      </c>
      <c r="AK590" s="47">
        <f t="shared" si="220"/>
        <v>675.60490206347549</v>
      </c>
      <c r="AL590" s="96">
        <f>AJ590/AJ578*100</f>
        <v>94.85294117647058</v>
      </c>
      <c r="AM590" s="96">
        <f>AK590/AK578*100</f>
        <v>99.353662068158172</v>
      </c>
      <c r="AN590" s="52"/>
      <c r="AO590" s="137" t="s">
        <v>1067</v>
      </c>
      <c r="AT590" s="41"/>
    </row>
    <row r="591" spans="1:46" s="40" customFormat="1" ht="30" x14ac:dyDescent="0.25">
      <c r="A591" s="30">
        <v>590</v>
      </c>
      <c r="B591" s="110" t="s">
        <v>1048</v>
      </c>
      <c r="C591" s="30"/>
      <c r="D591" s="48" t="s">
        <v>135</v>
      </c>
      <c r="E591" s="48" t="s">
        <v>1042</v>
      </c>
      <c r="F591" s="48" t="s">
        <v>139</v>
      </c>
      <c r="G591" s="48" t="s">
        <v>6</v>
      </c>
      <c r="H591" s="48" t="s">
        <v>35</v>
      </c>
      <c r="I591" s="48" t="s">
        <v>1034</v>
      </c>
      <c r="J591" s="48">
        <v>16</v>
      </c>
      <c r="K591" s="48">
        <v>160</v>
      </c>
      <c r="L591" s="60">
        <f t="shared" si="216"/>
        <v>3.3333333333333333E-2</v>
      </c>
      <c r="M591" s="105" t="s">
        <v>431</v>
      </c>
      <c r="N591" s="105" t="s">
        <v>1251</v>
      </c>
      <c r="O591" s="105" t="s">
        <v>150</v>
      </c>
      <c r="P591" s="81">
        <f t="shared" si="217"/>
        <v>5.1067440119254695</v>
      </c>
      <c r="Q591" s="95">
        <f t="shared" si="218"/>
        <v>1096</v>
      </c>
      <c r="R591" s="48">
        <v>5</v>
      </c>
      <c r="S591" s="81">
        <v>4.3600000000000003</v>
      </c>
      <c r="T591" s="134">
        <v>500</v>
      </c>
      <c r="U591" s="93">
        <f t="shared" si="211"/>
        <v>0.1744</v>
      </c>
      <c r="V591" s="79"/>
      <c r="W591" s="135">
        <f t="shared" si="213"/>
        <v>192.2956296891698</v>
      </c>
      <c r="X591" s="136"/>
      <c r="Y591" s="76"/>
      <c r="Z591" s="47">
        <f t="shared" si="214"/>
        <v>81.229019651217698</v>
      </c>
      <c r="AA591" s="77"/>
      <c r="AB591" s="47">
        <v>404</v>
      </c>
      <c r="AC591" s="47">
        <f t="shared" si="219"/>
        <v>422.41739857800087</v>
      </c>
      <c r="AD591" s="56">
        <f>AB591/AB578*100</f>
        <v>85.774946921443743</v>
      </c>
      <c r="AE591" s="56">
        <f>AC591/AC578*100</f>
        <v>89.685222628025656</v>
      </c>
      <c r="AF591" s="64"/>
      <c r="AG591" s="52"/>
      <c r="AH591" s="47">
        <f t="shared" si="215"/>
        <v>112.99680456431767</v>
      </c>
      <c r="AI591" s="53"/>
      <c r="AJ591" s="45">
        <v>562</v>
      </c>
      <c r="AK591" s="47">
        <f t="shared" si="220"/>
        <v>587.62024257632788</v>
      </c>
      <c r="AL591" s="96">
        <f>AJ591/AJ578*100</f>
        <v>82.647058823529406</v>
      </c>
      <c r="AM591" s="96">
        <f>AK591/AK578*100</f>
        <v>86.414741555342346</v>
      </c>
      <c r="AN591" s="52"/>
      <c r="AO591" s="137" t="s">
        <v>1067</v>
      </c>
      <c r="AT591" s="41"/>
    </row>
    <row r="592" spans="1:46" s="40" customFormat="1" ht="30" x14ac:dyDescent="0.25">
      <c r="A592" s="30">
        <v>591</v>
      </c>
      <c r="B592" s="110" t="s">
        <v>1049</v>
      </c>
      <c r="C592" s="110"/>
      <c r="D592" s="48" t="s">
        <v>135</v>
      </c>
      <c r="E592" s="48" t="s">
        <v>1042</v>
      </c>
      <c r="F592" s="48" t="s">
        <v>139</v>
      </c>
      <c r="G592" s="48" t="s">
        <v>6</v>
      </c>
      <c r="H592" s="48" t="s">
        <v>35</v>
      </c>
      <c r="I592" s="48" t="s">
        <v>1034</v>
      </c>
      <c r="J592" s="48">
        <v>16</v>
      </c>
      <c r="K592" s="48">
        <v>160</v>
      </c>
      <c r="L592" s="60">
        <f t="shared" si="216"/>
        <v>3.3333333333333333E-2</v>
      </c>
      <c r="M592" s="105" t="s">
        <v>431</v>
      </c>
      <c r="N592" s="105" t="s">
        <v>1251</v>
      </c>
      <c r="O592" s="105" t="s">
        <v>150</v>
      </c>
      <c r="P592" s="81">
        <f t="shared" si="217"/>
        <v>5.7710219594617174</v>
      </c>
      <c r="Q592" s="95">
        <f t="shared" si="218"/>
        <v>1096</v>
      </c>
      <c r="R592" s="48">
        <v>5</v>
      </c>
      <c r="S592" s="81">
        <v>4.92</v>
      </c>
      <c r="T592" s="134">
        <v>500</v>
      </c>
      <c r="U592" s="93">
        <f t="shared" si="211"/>
        <v>0.1968</v>
      </c>
      <c r="V592" s="79"/>
      <c r="W592" s="135">
        <f t="shared" si="213"/>
        <v>191.16968288212323</v>
      </c>
      <c r="X592" s="136"/>
      <c r="Y592" s="76"/>
      <c r="Z592" s="47">
        <f t="shared" si="214"/>
        <v>81.430081581047432</v>
      </c>
      <c r="AA592" s="77"/>
      <c r="AB592" s="47">
        <v>405</v>
      </c>
      <c r="AC592" s="47">
        <f t="shared" si="219"/>
        <v>425.9570887673537</v>
      </c>
      <c r="AD592" s="56">
        <f>AB592/AB578*100</f>
        <v>85.98726114649682</v>
      </c>
      <c r="AE592" s="56">
        <f>AC592/AC578*100</f>
        <v>90.436749207506097</v>
      </c>
      <c r="AF592" s="64"/>
      <c r="AG592" s="52"/>
      <c r="AH592" s="47">
        <f t="shared" si="215"/>
        <v>110.78512333619047</v>
      </c>
      <c r="AI592" s="53"/>
      <c r="AJ592" s="45">
        <v>551</v>
      </c>
      <c r="AK592" s="47">
        <f t="shared" si="220"/>
        <v>579.51198990323928</v>
      </c>
      <c r="AL592" s="96">
        <f>AJ592/AJ578*100</f>
        <v>81.029411764705884</v>
      </c>
      <c r="AM592" s="96">
        <f>AK592/AK578*100</f>
        <v>85.222351456358737</v>
      </c>
      <c r="AN592" s="52"/>
      <c r="AO592" s="137" t="s">
        <v>1067</v>
      </c>
      <c r="AT592" s="41"/>
    </row>
    <row r="593" spans="1:46" s="40" customFormat="1" ht="30" x14ac:dyDescent="0.25">
      <c r="A593" s="30">
        <v>592</v>
      </c>
      <c r="B593" s="110" t="s">
        <v>1050</v>
      </c>
      <c r="C593" s="30"/>
      <c r="D593" s="48" t="s">
        <v>135</v>
      </c>
      <c r="E593" s="48" t="s">
        <v>1042</v>
      </c>
      <c r="F593" s="48" t="s">
        <v>139</v>
      </c>
      <c r="G593" s="48" t="s">
        <v>6</v>
      </c>
      <c r="H593" s="48" t="s">
        <v>35</v>
      </c>
      <c r="I593" s="48" t="s">
        <v>1034</v>
      </c>
      <c r="J593" s="48">
        <v>16</v>
      </c>
      <c r="K593" s="48">
        <v>160</v>
      </c>
      <c r="L593" s="60">
        <f t="shared" si="216"/>
        <v>3.3333333333333333E-2</v>
      </c>
      <c r="M593" s="105" t="s">
        <v>431</v>
      </c>
      <c r="N593" s="105" t="s">
        <v>1251</v>
      </c>
      <c r="O593" s="105" t="s">
        <v>150</v>
      </c>
      <c r="P593" s="81">
        <f t="shared" si="217"/>
        <v>6.7830503628947918</v>
      </c>
      <c r="Q593" s="95">
        <f t="shared" si="218"/>
        <v>1096</v>
      </c>
      <c r="R593" s="48">
        <v>5</v>
      </c>
      <c r="S593" s="81">
        <v>5.77</v>
      </c>
      <c r="T593" s="134">
        <v>500</v>
      </c>
      <c r="U593" s="93">
        <f t="shared" si="211"/>
        <v>0.23079999999999998</v>
      </c>
      <c r="V593" s="79"/>
      <c r="W593" s="135">
        <f t="shared" si="213"/>
        <v>189.46065647857037</v>
      </c>
      <c r="X593" s="136"/>
      <c r="Y593" s="76"/>
      <c r="Z593" s="47">
        <f t="shared" si="214"/>
        <v>79.620524212579724</v>
      </c>
      <c r="AA593" s="77"/>
      <c r="AB593" s="47">
        <v>396</v>
      </c>
      <c r="AC593" s="47">
        <f t="shared" si="219"/>
        <v>420.24832855778413</v>
      </c>
      <c r="AD593" s="56">
        <f>AB593/AB578*100</f>
        <v>84.076433121019107</v>
      </c>
      <c r="AE593" s="56">
        <f>AC593/AC578*100</f>
        <v>89.224698207597484</v>
      </c>
      <c r="AF593" s="64"/>
      <c r="AG593" s="52"/>
      <c r="AH593" s="47">
        <f t="shared" si="215"/>
        <v>109.57875175721199</v>
      </c>
      <c r="AI593" s="53"/>
      <c r="AJ593" s="45">
        <v>545</v>
      </c>
      <c r="AK593" s="47">
        <f t="shared" si="220"/>
        <v>578.37206834341509</v>
      </c>
      <c r="AL593" s="96">
        <f>AJ593/AJ578*100</f>
        <v>80.14705882352942</v>
      </c>
      <c r="AM593" s="96">
        <f>AK593/AK578*100</f>
        <v>85.054715932855174</v>
      </c>
      <c r="AN593" s="52"/>
      <c r="AO593" s="137" t="s">
        <v>1067</v>
      </c>
      <c r="AT593" s="41"/>
    </row>
    <row r="594" spans="1:46" s="40" customFormat="1" ht="30" x14ac:dyDescent="0.25">
      <c r="A594" s="30">
        <v>593</v>
      </c>
      <c r="B594" s="110" t="s">
        <v>1051</v>
      </c>
      <c r="C594" s="30"/>
      <c r="D594" s="48" t="s">
        <v>135</v>
      </c>
      <c r="E594" s="48" t="s">
        <v>1042</v>
      </c>
      <c r="F594" s="48" t="s">
        <v>139</v>
      </c>
      <c r="G594" s="48" t="s">
        <v>6</v>
      </c>
      <c r="H594" s="48" t="s">
        <v>35</v>
      </c>
      <c r="I594" s="48" t="s">
        <v>1034</v>
      </c>
      <c r="J594" s="48">
        <v>16</v>
      </c>
      <c r="K594" s="48">
        <v>160</v>
      </c>
      <c r="L594" s="60">
        <f t="shared" si="216"/>
        <v>3.3333333333333333E-2</v>
      </c>
      <c r="M594" s="105" t="s">
        <v>431</v>
      </c>
      <c r="N594" s="105" t="s">
        <v>1251</v>
      </c>
      <c r="O594" s="105" t="s">
        <v>150</v>
      </c>
      <c r="P594" s="81">
        <f t="shared" si="217"/>
        <v>5.6047694803783044</v>
      </c>
      <c r="Q594" s="95">
        <f t="shared" si="218"/>
        <v>1096</v>
      </c>
      <c r="R594" s="48">
        <v>5</v>
      </c>
      <c r="S594" s="81">
        <v>4.78</v>
      </c>
      <c r="T594" s="134">
        <v>500</v>
      </c>
      <c r="U594" s="93">
        <f t="shared" si="211"/>
        <v>0.19120000000000001</v>
      </c>
      <c r="V594" s="79"/>
      <c r="W594" s="135">
        <f t="shared" si="213"/>
        <v>191.45116958388485</v>
      </c>
      <c r="X594" s="136"/>
      <c r="Y594" s="76"/>
      <c r="Z594" s="47">
        <f t="shared" si="214"/>
        <v>87.260877546110095</v>
      </c>
      <c r="AA594" s="77"/>
      <c r="AB594" s="47">
        <v>434</v>
      </c>
      <c r="AC594" s="47">
        <f t="shared" si="219"/>
        <v>455.78659945389626</v>
      </c>
      <c r="AD594" s="56">
        <f>AB594/AB578*100</f>
        <v>92.1443736730361</v>
      </c>
      <c r="AE594" s="56">
        <f>AC594/AC578*100</f>
        <v>96.769978652631906</v>
      </c>
      <c r="AF594" s="64"/>
      <c r="AG594" s="52"/>
      <c r="AH594" s="47">
        <f t="shared" si="215"/>
        <v>128.88069702086767</v>
      </c>
      <c r="AI594" s="53"/>
      <c r="AJ594" s="45">
        <v>641</v>
      </c>
      <c r="AK594" s="47">
        <f t="shared" si="220"/>
        <v>673.17790380172232</v>
      </c>
      <c r="AL594" s="96">
        <f>AJ594/AJ578*100</f>
        <v>94.264705882352942</v>
      </c>
      <c r="AM594" s="96">
        <f>AK594/AK578*100</f>
        <v>98.99675055907683</v>
      </c>
      <c r="AN594" s="52"/>
      <c r="AO594" s="137" t="s">
        <v>1067</v>
      </c>
      <c r="AT594" s="41"/>
    </row>
    <row r="595" spans="1:46" s="40" customFormat="1" ht="30" x14ac:dyDescent="0.25">
      <c r="A595" s="30">
        <v>594</v>
      </c>
      <c r="B595" s="110" t="s">
        <v>1052</v>
      </c>
      <c r="C595" s="30"/>
      <c r="D595" s="48" t="s">
        <v>135</v>
      </c>
      <c r="E595" s="48" t="s">
        <v>1042</v>
      </c>
      <c r="F595" s="48" t="s">
        <v>139</v>
      </c>
      <c r="G595" s="48" t="s">
        <v>6</v>
      </c>
      <c r="H595" s="48" t="s">
        <v>35</v>
      </c>
      <c r="I595" s="48" t="s">
        <v>1034</v>
      </c>
      <c r="J595" s="48">
        <v>16</v>
      </c>
      <c r="K595" s="48">
        <v>160</v>
      </c>
      <c r="L595" s="60">
        <f t="shared" si="216"/>
        <v>3.3333333333333333E-2</v>
      </c>
      <c r="M595" s="105" t="s">
        <v>431</v>
      </c>
      <c r="N595" s="105" t="s">
        <v>1251</v>
      </c>
      <c r="O595" s="105" t="s">
        <v>150</v>
      </c>
      <c r="P595" s="81">
        <f t="shared" si="217"/>
        <v>6.1514878513307831</v>
      </c>
      <c r="Q595" s="95">
        <f t="shared" si="218"/>
        <v>1096</v>
      </c>
      <c r="R595" s="48">
        <v>5</v>
      </c>
      <c r="S595" s="81">
        <v>5.24</v>
      </c>
      <c r="T595" s="134">
        <v>500</v>
      </c>
      <c r="U595" s="93">
        <f t="shared" si="211"/>
        <v>0.20960000000000001</v>
      </c>
      <c r="V595" s="79"/>
      <c r="W595" s="135">
        <f t="shared" si="213"/>
        <v>190.52628470666804</v>
      </c>
      <c r="X595" s="136"/>
      <c r="Y595" s="76"/>
      <c r="Z595" s="47">
        <f t="shared" si="214"/>
        <v>88.467249125088586</v>
      </c>
      <c r="AA595" s="77"/>
      <c r="AB595" s="47">
        <v>440</v>
      </c>
      <c r="AC595" s="47">
        <f t="shared" si="219"/>
        <v>464.33094132545381</v>
      </c>
      <c r="AD595" s="56">
        <f>AB595/AB578*100</f>
        <v>93.418259023354565</v>
      </c>
      <c r="AE595" s="56">
        <f>AC595/AC578*100</f>
        <v>98.584063975680209</v>
      </c>
      <c r="AF595" s="64"/>
      <c r="AG595" s="52"/>
      <c r="AH595" s="47">
        <f t="shared" si="215"/>
        <v>128.07644930154868</v>
      </c>
      <c r="AI595" s="53"/>
      <c r="AJ595" s="45">
        <v>637</v>
      </c>
      <c r="AK595" s="47">
        <f t="shared" si="220"/>
        <v>672.22456732798639</v>
      </c>
      <c r="AL595" s="96">
        <f>AJ595/AJ578*100</f>
        <v>93.67647058823529</v>
      </c>
      <c r="AM595" s="96">
        <f>AK595/AK578*100</f>
        <v>98.856554018821541</v>
      </c>
      <c r="AN595" s="52"/>
      <c r="AO595" s="137" t="s">
        <v>1067</v>
      </c>
      <c r="AT595" s="41"/>
    </row>
    <row r="596" spans="1:46" s="40" customFormat="1" ht="30" x14ac:dyDescent="0.25">
      <c r="A596" s="30">
        <v>595</v>
      </c>
      <c r="B596" s="110" t="s">
        <v>1053</v>
      </c>
      <c r="C596" s="30"/>
      <c r="D596" s="48" t="s">
        <v>135</v>
      </c>
      <c r="E596" s="48" t="s">
        <v>1042</v>
      </c>
      <c r="F596" s="48" t="s">
        <v>139</v>
      </c>
      <c r="G596" s="48" t="s">
        <v>6</v>
      </c>
      <c r="H596" s="48" t="s">
        <v>35</v>
      </c>
      <c r="I596" s="48" t="s">
        <v>1034</v>
      </c>
      <c r="J596" s="48">
        <v>16</v>
      </c>
      <c r="K596" s="48">
        <v>160</v>
      </c>
      <c r="L596" s="60">
        <f t="shared" si="216"/>
        <v>3.3333333333333333E-2</v>
      </c>
      <c r="M596" s="105" t="s">
        <v>431</v>
      </c>
      <c r="N596" s="105" t="s">
        <v>1251</v>
      </c>
      <c r="O596" s="105" t="s">
        <v>150</v>
      </c>
      <c r="P596" s="81">
        <f t="shared" si="217"/>
        <v>5.3200493229021539</v>
      </c>
      <c r="Q596" s="95">
        <f t="shared" si="218"/>
        <v>1096</v>
      </c>
      <c r="R596" s="48">
        <v>5</v>
      </c>
      <c r="S596" s="81">
        <v>4.54</v>
      </c>
      <c r="T596" s="134">
        <v>500</v>
      </c>
      <c r="U596" s="93">
        <f t="shared" si="211"/>
        <v>0.18160000000000001</v>
      </c>
      <c r="V596" s="79"/>
      <c r="W596" s="135">
        <f t="shared" si="213"/>
        <v>191.93371821547626</v>
      </c>
      <c r="X596" s="136"/>
      <c r="Y596" s="76"/>
      <c r="Z596" s="47">
        <f t="shared" si="214"/>
        <v>85.652382107472121</v>
      </c>
      <c r="AA596" s="77"/>
      <c r="AB596" s="47">
        <v>426</v>
      </c>
      <c r="AC596" s="47">
        <f t="shared" si="219"/>
        <v>446.26021370207411</v>
      </c>
      <c r="AD596" s="56">
        <f>AB596/AB578*100</f>
        <v>90.445859872611464</v>
      </c>
      <c r="AE596" s="56">
        <f>AC596/AC578*100</f>
        <v>94.747391444177097</v>
      </c>
      <c r="AF596" s="64"/>
      <c r="AG596" s="52"/>
      <c r="AH596" s="47">
        <f t="shared" si="215"/>
        <v>128.27751123137844</v>
      </c>
      <c r="AI596" s="53"/>
      <c r="AJ596" s="45">
        <v>638</v>
      </c>
      <c r="AK596" s="47">
        <f t="shared" si="220"/>
        <v>668.34276136601716</v>
      </c>
      <c r="AL596" s="96">
        <f>AJ596/AJ578*100</f>
        <v>93.82352941176471</v>
      </c>
      <c r="AM596" s="96">
        <f>AK596/AK578*100</f>
        <v>98.285700200884889</v>
      </c>
      <c r="AN596" s="52"/>
      <c r="AO596" s="137" t="s">
        <v>1067</v>
      </c>
      <c r="AT596" s="41"/>
    </row>
    <row r="597" spans="1:46" s="40" customFormat="1" ht="30" x14ac:dyDescent="0.25">
      <c r="A597" s="30">
        <v>596</v>
      </c>
      <c r="B597" s="110" t="s">
        <v>1054</v>
      </c>
      <c r="C597" s="30"/>
      <c r="D597" s="48" t="s">
        <v>135</v>
      </c>
      <c r="E597" s="48" t="s">
        <v>1042</v>
      </c>
      <c r="F597" s="48" t="s">
        <v>139</v>
      </c>
      <c r="G597" s="48" t="s">
        <v>6</v>
      </c>
      <c r="H597" s="48" t="s">
        <v>35</v>
      </c>
      <c r="I597" s="48" t="s">
        <v>1034</v>
      </c>
      <c r="J597" s="48">
        <v>16</v>
      </c>
      <c r="K597" s="48">
        <v>160</v>
      </c>
      <c r="L597" s="60">
        <f t="shared" si="216"/>
        <v>3.3333333333333333E-2</v>
      </c>
      <c r="M597" s="105" t="s">
        <v>431</v>
      </c>
      <c r="N597" s="105" t="s">
        <v>1251</v>
      </c>
      <c r="O597" s="105" t="s">
        <v>150</v>
      </c>
      <c r="P597" s="81">
        <f t="shared" si="217"/>
        <v>4.3381411331860962</v>
      </c>
      <c r="Q597" s="95">
        <f t="shared" si="218"/>
        <v>1096</v>
      </c>
      <c r="R597" s="48">
        <v>5</v>
      </c>
      <c r="S597" s="81">
        <v>3.71</v>
      </c>
      <c r="T597" s="134">
        <v>500</v>
      </c>
      <c r="U597" s="93">
        <f t="shared" si="211"/>
        <v>0.1484</v>
      </c>
      <c r="V597" s="79"/>
      <c r="W597" s="135">
        <f t="shared" si="213"/>
        <v>193.60253223306316</v>
      </c>
      <c r="X597" s="136"/>
      <c r="Y597" s="76"/>
      <c r="Z597" s="47">
        <f t="shared" si="214"/>
        <v>91.282116142705021</v>
      </c>
      <c r="AA597" s="77"/>
      <c r="AB597" s="47">
        <v>454</v>
      </c>
      <c r="AC597" s="47">
        <f t="shared" si="219"/>
        <v>471.49236680859894</v>
      </c>
      <c r="AD597" s="56">
        <f>AB597/AB578*100</f>
        <v>96.390658174097666</v>
      </c>
      <c r="AE597" s="56">
        <f>AC597/AC578*100</f>
        <v>100.10453647740954</v>
      </c>
      <c r="AF597" s="64"/>
      <c r="AG597" s="52"/>
      <c r="AH597" s="47">
        <f t="shared" si="215"/>
        <v>133.10299754729235</v>
      </c>
      <c r="AI597" s="53"/>
      <c r="AJ597" s="45">
        <v>662</v>
      </c>
      <c r="AK597" s="47">
        <f t="shared" si="220"/>
        <v>687.50649080901428</v>
      </c>
      <c r="AL597" s="96">
        <f>AJ597/AJ578*100</f>
        <v>97.35294117647058</v>
      </c>
      <c r="AM597" s="96">
        <f>AK597/AK578*100</f>
        <v>101.103895707208</v>
      </c>
      <c r="AN597" s="52"/>
      <c r="AO597" s="137" t="s">
        <v>1067</v>
      </c>
      <c r="AT597" s="41"/>
    </row>
    <row r="598" spans="1:46" s="40" customFormat="1" ht="30" x14ac:dyDescent="0.25">
      <c r="A598" s="30">
        <v>597</v>
      </c>
      <c r="B598" s="110" t="s">
        <v>1055</v>
      </c>
      <c r="C598" s="30"/>
      <c r="D598" s="48" t="s">
        <v>135</v>
      </c>
      <c r="E598" s="48" t="s">
        <v>1042</v>
      </c>
      <c r="F598" s="48" t="s">
        <v>139</v>
      </c>
      <c r="G598" s="48" t="s">
        <v>6</v>
      </c>
      <c r="H598" s="48" t="s">
        <v>35</v>
      </c>
      <c r="I598" s="48" t="s">
        <v>1034</v>
      </c>
      <c r="J598" s="48">
        <v>16</v>
      </c>
      <c r="K598" s="48">
        <v>160</v>
      </c>
      <c r="L598" s="60">
        <f t="shared" si="216"/>
        <v>3.3333333333333333E-2</v>
      </c>
      <c r="M598" s="105" t="s">
        <v>431</v>
      </c>
      <c r="N598" s="105" t="s">
        <v>1251</v>
      </c>
      <c r="O598" s="105" t="s">
        <v>150</v>
      </c>
      <c r="P598" s="81">
        <f t="shared" si="217"/>
        <v>4.1375502320696986</v>
      </c>
      <c r="Q598" s="95">
        <f t="shared" si="218"/>
        <v>1096</v>
      </c>
      <c r="R598" s="48">
        <v>5</v>
      </c>
      <c r="S598" s="81">
        <v>3.54</v>
      </c>
      <c r="T598" s="134">
        <v>500</v>
      </c>
      <c r="U598" s="93">
        <f t="shared" si="211"/>
        <v>0.1416</v>
      </c>
      <c r="V598" s="79"/>
      <c r="W598" s="135">
        <f t="shared" si="213"/>
        <v>193.94433751377375</v>
      </c>
      <c r="X598" s="136"/>
      <c r="Y598" s="76"/>
      <c r="Z598" s="47">
        <f t="shared" si="214"/>
        <v>90.879992283045539</v>
      </c>
      <c r="AA598" s="77"/>
      <c r="AB598" s="47">
        <v>452</v>
      </c>
      <c r="AC598" s="47">
        <f t="shared" si="219"/>
        <v>468.58801575782707</v>
      </c>
      <c r="AD598" s="56">
        <f>AB598/AB578*100</f>
        <v>95.966029723991511</v>
      </c>
      <c r="AE598" s="56">
        <f>AC598/AC578*100</f>
        <v>99.487901434782827</v>
      </c>
      <c r="AF598" s="64"/>
      <c r="AG598" s="52"/>
      <c r="AH598" s="47">
        <f t="shared" si="215"/>
        <v>132.29874982797338</v>
      </c>
      <c r="AI598" s="53"/>
      <c r="AJ598" s="45">
        <v>658</v>
      </c>
      <c r="AK598" s="47">
        <f t="shared" si="220"/>
        <v>682.14804063860674</v>
      </c>
      <c r="AL598" s="96">
        <f>AJ598/AJ578*100</f>
        <v>96.764705882352942</v>
      </c>
      <c r="AM598" s="96">
        <f>AK598/AK578*100</f>
        <v>100.31588832920689</v>
      </c>
      <c r="AN598" s="52"/>
      <c r="AO598" s="137" t="s">
        <v>1067</v>
      </c>
      <c r="AT598" s="41"/>
    </row>
    <row r="599" spans="1:46" s="40" customFormat="1" ht="30" x14ac:dyDescent="0.25">
      <c r="A599" s="30">
        <v>598</v>
      </c>
      <c r="B599" s="110" t="s">
        <v>1056</v>
      </c>
      <c r="C599" s="30"/>
      <c r="D599" s="48" t="s">
        <v>135</v>
      </c>
      <c r="E599" s="48" t="s">
        <v>1042</v>
      </c>
      <c r="F599" s="48" t="s">
        <v>139</v>
      </c>
      <c r="G599" s="48" t="s">
        <v>6</v>
      </c>
      <c r="H599" s="48" t="s">
        <v>35</v>
      </c>
      <c r="I599" s="48" t="s">
        <v>1034</v>
      </c>
      <c r="J599" s="48">
        <v>16</v>
      </c>
      <c r="K599" s="48">
        <v>160</v>
      </c>
      <c r="L599" s="60">
        <f t="shared" si="216"/>
        <v>3.3333333333333333E-2</v>
      </c>
      <c r="M599" s="105" t="s">
        <v>431</v>
      </c>
      <c r="N599" s="105" t="s">
        <v>1251</v>
      </c>
      <c r="O599" s="105" t="s">
        <v>150</v>
      </c>
      <c r="P599" s="81">
        <f t="shared" si="217"/>
        <v>4.0785865536865362</v>
      </c>
      <c r="Q599" s="95">
        <f t="shared" si="218"/>
        <v>1096</v>
      </c>
      <c r="R599" s="48">
        <v>5</v>
      </c>
      <c r="S599" s="81">
        <v>3.49</v>
      </c>
      <c r="T599" s="134">
        <v>500</v>
      </c>
      <c r="U599" s="93">
        <f t="shared" si="211"/>
        <v>0.1396</v>
      </c>
      <c r="V599" s="79"/>
      <c r="W599" s="135">
        <f t="shared" si="213"/>
        <v>194.04486847868858</v>
      </c>
      <c r="X599" s="136"/>
      <c r="Y599" s="76"/>
      <c r="Z599" s="47">
        <f t="shared" si="214"/>
        <v>92.689549651513261</v>
      </c>
      <c r="AA599" s="77"/>
      <c r="AB599" s="47">
        <v>461</v>
      </c>
      <c r="AC599" s="47">
        <f t="shared" si="219"/>
        <v>477.67070769868411</v>
      </c>
      <c r="AD599" s="56">
        <f>AB599/AB578*100</f>
        <v>97.87685774946921</v>
      </c>
      <c r="AE599" s="56">
        <f>AC599/AC578*100</f>
        <v>101.41628613560172</v>
      </c>
      <c r="AF599" s="64"/>
      <c r="AG599" s="52"/>
      <c r="AH599" s="47">
        <f t="shared" si="215"/>
        <v>136.92317421405755</v>
      </c>
      <c r="AI599" s="53"/>
      <c r="AJ599" s="45">
        <v>681</v>
      </c>
      <c r="AK599" s="47">
        <f t="shared" si="220"/>
        <v>705.62635996269819</v>
      </c>
      <c r="AL599" s="96">
        <f>AJ599/AJ578*100</f>
        <v>100.14705882352941</v>
      </c>
      <c r="AM599" s="96">
        <f>AK599/AK578*100</f>
        <v>103.76858234745563</v>
      </c>
      <c r="AN599" s="52"/>
      <c r="AO599" s="137" t="s">
        <v>1067</v>
      </c>
      <c r="AT599" s="41"/>
    </row>
    <row r="600" spans="1:46" s="40" customFormat="1" ht="30" x14ac:dyDescent="0.25">
      <c r="A600" s="30">
        <v>599</v>
      </c>
      <c r="B600" s="110" t="s">
        <v>1057</v>
      </c>
      <c r="C600" s="30"/>
      <c r="D600" s="48" t="s">
        <v>135</v>
      </c>
      <c r="E600" s="48" t="s">
        <v>1042</v>
      </c>
      <c r="F600" s="48" t="s">
        <v>139</v>
      </c>
      <c r="G600" s="48" t="s">
        <v>6</v>
      </c>
      <c r="H600" s="48" t="s">
        <v>35</v>
      </c>
      <c r="I600" s="48" t="s">
        <v>1034</v>
      </c>
      <c r="J600" s="48">
        <v>16</v>
      </c>
      <c r="K600" s="48">
        <v>160</v>
      </c>
      <c r="L600" s="60">
        <f t="shared" si="216"/>
        <v>3.3333333333333333E-2</v>
      </c>
      <c r="M600" s="105" t="s">
        <v>431</v>
      </c>
      <c r="N600" s="105" t="s">
        <v>1251</v>
      </c>
      <c r="O600" s="105" t="s">
        <v>150</v>
      </c>
      <c r="P600" s="81">
        <f t="shared" si="217"/>
        <v>4.7989903951274648</v>
      </c>
      <c r="Q600" s="95">
        <f t="shared" si="218"/>
        <v>1096</v>
      </c>
      <c r="R600" s="48">
        <v>5</v>
      </c>
      <c r="S600" s="81">
        <v>4.0999999999999996</v>
      </c>
      <c r="T600" s="134">
        <v>500</v>
      </c>
      <c r="U600" s="93">
        <f t="shared" si="211"/>
        <v>0.16399999999999998</v>
      </c>
      <c r="V600" s="79"/>
      <c r="W600" s="135">
        <f t="shared" si="213"/>
        <v>192.81839070672714</v>
      </c>
      <c r="X600" s="136"/>
      <c r="Y600" s="76"/>
      <c r="Z600" s="47">
        <f t="shared" si="214"/>
        <v>94.29804509015122</v>
      </c>
      <c r="AA600" s="77"/>
      <c r="AB600" s="47">
        <v>469</v>
      </c>
      <c r="AC600" s="47">
        <f t="shared" si="219"/>
        <v>489.05109489051085</v>
      </c>
      <c r="AD600" s="56">
        <f>AB600/AB578*100</f>
        <v>99.575371549893845</v>
      </c>
      <c r="AE600" s="56">
        <f>AC600/AC578*100</f>
        <v>103.8325042230384</v>
      </c>
      <c r="AF600" s="64"/>
      <c r="AG600" s="52"/>
      <c r="AH600" s="47">
        <f t="shared" si="215"/>
        <v>136.31998842456829</v>
      </c>
      <c r="AI600" s="53"/>
      <c r="AJ600" s="45">
        <v>678</v>
      </c>
      <c r="AK600" s="47">
        <f t="shared" si="220"/>
        <v>706.98644421272149</v>
      </c>
      <c r="AL600" s="96">
        <f>AJ600/AJ578*100</f>
        <v>99.705882352941174</v>
      </c>
      <c r="AM600" s="96">
        <f>AK600/AK578*100</f>
        <v>103.96859473716493</v>
      </c>
      <c r="AN600" s="52"/>
      <c r="AO600" s="137" t="s">
        <v>1067</v>
      </c>
      <c r="AT600" s="41"/>
    </row>
    <row r="601" spans="1:46" s="40" customFormat="1" ht="30" x14ac:dyDescent="0.25">
      <c r="A601" s="30">
        <v>600</v>
      </c>
      <c r="B601" s="110" t="s">
        <v>1058</v>
      </c>
      <c r="C601" s="30"/>
      <c r="D601" s="48" t="s">
        <v>135</v>
      </c>
      <c r="E601" s="48" t="s">
        <v>1042</v>
      </c>
      <c r="F601" s="48" t="s">
        <v>139</v>
      </c>
      <c r="G601" s="48" t="s">
        <v>6</v>
      </c>
      <c r="H601" s="48" t="s">
        <v>35</v>
      </c>
      <c r="I601" s="48" t="s">
        <v>1034</v>
      </c>
      <c r="J601" s="48">
        <v>16</v>
      </c>
      <c r="K601" s="48">
        <v>160</v>
      </c>
      <c r="L601" s="60">
        <f t="shared" si="216"/>
        <v>3.3333333333333333E-2</v>
      </c>
      <c r="M601" s="105" t="s">
        <v>431</v>
      </c>
      <c r="N601" s="105" t="s">
        <v>1251</v>
      </c>
      <c r="O601" s="105" t="s">
        <v>150</v>
      </c>
      <c r="P601" s="81">
        <f t="shared" si="217"/>
        <v>4.4444080044522538</v>
      </c>
      <c r="Q601" s="95">
        <f t="shared" si="218"/>
        <v>1096</v>
      </c>
      <c r="R601" s="48">
        <v>5</v>
      </c>
      <c r="S601" s="81">
        <v>3.8</v>
      </c>
      <c r="T601" s="134">
        <v>500</v>
      </c>
      <c r="U601" s="93">
        <f t="shared" si="211"/>
        <v>0.152</v>
      </c>
      <c r="V601" s="79"/>
      <c r="W601" s="135">
        <f t="shared" si="213"/>
        <v>193.4215764962164</v>
      </c>
      <c r="X601" s="136"/>
      <c r="Y601" s="76"/>
      <c r="Z601" s="47">
        <f t="shared" si="214"/>
        <v>95.102292809470228</v>
      </c>
      <c r="AA601" s="77"/>
      <c r="AB601" s="47">
        <v>473</v>
      </c>
      <c r="AC601" s="47">
        <f t="shared" si="219"/>
        <v>491.68399168399168</v>
      </c>
      <c r="AD601" s="56">
        <f>AB601/AB578*100</f>
        <v>100.42462845010616</v>
      </c>
      <c r="AE601" s="56">
        <f>AC601/AC578*100</f>
        <v>104.39150566539101</v>
      </c>
      <c r="AF601" s="64"/>
      <c r="AG601" s="52"/>
      <c r="AH601" s="47">
        <f t="shared" si="215"/>
        <v>137.12423614388729</v>
      </c>
      <c r="AI601" s="53"/>
      <c r="AJ601" s="45">
        <v>682</v>
      </c>
      <c r="AK601" s="47">
        <f t="shared" si="220"/>
        <v>708.93970893970879</v>
      </c>
      <c r="AL601" s="96">
        <f>AJ601/AJ578*100</f>
        <v>100.29411764705883</v>
      </c>
      <c r="AM601" s="96">
        <f>AK601/AK578*100</f>
        <v>104.25583954995719</v>
      </c>
      <c r="AN601" s="52"/>
      <c r="AO601" s="137" t="s">
        <v>1067</v>
      </c>
      <c r="AT601" s="41"/>
    </row>
    <row r="602" spans="1:46" s="40" customFormat="1" ht="30" x14ac:dyDescent="0.25">
      <c r="A602" s="30">
        <v>601</v>
      </c>
      <c r="B602" s="110" t="s">
        <v>1059</v>
      </c>
      <c r="C602" s="30"/>
      <c r="D602" s="48" t="s">
        <v>135</v>
      </c>
      <c r="E602" s="48" t="s">
        <v>1042</v>
      </c>
      <c r="F602" s="48" t="s">
        <v>139</v>
      </c>
      <c r="G602" s="48" t="s">
        <v>6</v>
      </c>
      <c r="H602" s="48" t="s">
        <v>35</v>
      </c>
      <c r="I602" s="48" t="s">
        <v>1034</v>
      </c>
      <c r="J602" s="48">
        <v>16</v>
      </c>
      <c r="K602" s="48">
        <v>160</v>
      </c>
      <c r="L602" s="60">
        <f t="shared" si="216"/>
        <v>3.3333333333333333E-2</v>
      </c>
      <c r="M602" s="105" t="s">
        <v>431</v>
      </c>
      <c r="N602" s="105" t="s">
        <v>1251</v>
      </c>
      <c r="O602" s="105" t="s">
        <v>150</v>
      </c>
      <c r="P602" s="81">
        <f t="shared" si="217"/>
        <v>4.019638147307651</v>
      </c>
      <c r="Q602" s="95">
        <f t="shared" si="218"/>
        <v>1096</v>
      </c>
      <c r="R602" s="48">
        <v>5</v>
      </c>
      <c r="S602" s="81">
        <v>3.44</v>
      </c>
      <c r="T602" s="134">
        <v>500</v>
      </c>
      <c r="U602" s="93">
        <f t="shared" si="211"/>
        <v>0.1376</v>
      </c>
      <c r="V602" s="79"/>
      <c r="W602" s="135">
        <f t="shared" si="213"/>
        <v>194.14539944360345</v>
      </c>
      <c r="X602" s="136"/>
      <c r="Y602" s="76"/>
      <c r="Z602" s="47">
        <f t="shared" si="214"/>
        <v>96.308664388448705</v>
      </c>
      <c r="AA602" s="77"/>
      <c r="AB602" s="47">
        <v>479</v>
      </c>
      <c r="AC602" s="47">
        <f t="shared" si="219"/>
        <v>496.0646230323116</v>
      </c>
      <c r="AD602" s="56">
        <f>AB602/AB578*100</f>
        <v>101.69851380042462</v>
      </c>
      <c r="AE602" s="56">
        <f>AC602/AC578*100</f>
        <v>105.32157601535279</v>
      </c>
      <c r="AF602" s="64"/>
      <c r="AG602" s="52"/>
      <c r="AH602" s="47">
        <f t="shared" si="215"/>
        <v>135.31467877541957</v>
      </c>
      <c r="AI602" s="53"/>
      <c r="AJ602" s="45">
        <v>673</v>
      </c>
      <c r="AK602" s="47">
        <f t="shared" si="220"/>
        <v>696.97597348798683</v>
      </c>
      <c r="AL602" s="96">
        <f>AJ602/AJ578*100</f>
        <v>98.970588235294116</v>
      </c>
      <c r="AM602" s="96">
        <f>AK602/AK578*100</f>
        <v>102.49646668940984</v>
      </c>
      <c r="AN602" s="52"/>
      <c r="AO602" s="137" t="s">
        <v>1067</v>
      </c>
      <c r="AT602" s="41"/>
    </row>
    <row r="603" spans="1:46" s="40" customFormat="1" ht="30" x14ac:dyDescent="0.25">
      <c r="A603" s="30">
        <v>602</v>
      </c>
      <c r="B603" s="110" t="s">
        <v>1060</v>
      </c>
      <c r="C603" s="30"/>
      <c r="D603" s="48" t="s">
        <v>135</v>
      </c>
      <c r="E603" s="48" t="s">
        <v>1042</v>
      </c>
      <c r="F603" s="48" t="s">
        <v>139</v>
      </c>
      <c r="G603" s="48" t="s">
        <v>6</v>
      </c>
      <c r="H603" s="48" t="s">
        <v>35</v>
      </c>
      <c r="I603" s="48" t="s">
        <v>1034</v>
      </c>
      <c r="J603" s="48">
        <v>16</v>
      </c>
      <c r="K603" s="48">
        <v>160</v>
      </c>
      <c r="L603" s="60">
        <f t="shared" si="216"/>
        <v>3.3333333333333333E-2</v>
      </c>
      <c r="M603" s="105" t="s">
        <v>431</v>
      </c>
      <c r="N603" s="105" t="s">
        <v>1251</v>
      </c>
      <c r="O603" s="105" t="s">
        <v>150</v>
      </c>
      <c r="P603" s="81">
        <f t="shared" si="217"/>
        <v>4.8226489273916275</v>
      </c>
      <c r="Q603" s="95">
        <f t="shared" si="218"/>
        <v>1096</v>
      </c>
      <c r="R603" s="48">
        <v>5</v>
      </c>
      <c r="S603" s="81">
        <v>4.12</v>
      </c>
      <c r="T603" s="134">
        <v>500</v>
      </c>
      <c r="U603" s="93">
        <f t="shared" si="211"/>
        <v>0.1648</v>
      </c>
      <c r="V603" s="79"/>
      <c r="W603" s="135">
        <f t="shared" si="213"/>
        <v>192.77817832076119</v>
      </c>
      <c r="X603" s="136"/>
      <c r="Y603" s="76"/>
      <c r="Z603" s="47">
        <f t="shared" si="214"/>
        <v>81.63114351087718</v>
      </c>
      <c r="AA603" s="77"/>
      <c r="AB603" s="47">
        <v>406</v>
      </c>
      <c r="AC603" s="47">
        <f t="shared" si="219"/>
        <v>423.44597413433456</v>
      </c>
      <c r="AD603" s="56">
        <f>AB603/AB578*100</f>
        <v>86.199575371549898</v>
      </c>
      <c r="AE603" s="56">
        <f>AC603/AC578*100</f>
        <v>89.903603850177191</v>
      </c>
      <c r="AF603" s="64"/>
      <c r="AG603" s="52"/>
      <c r="AH603" s="47">
        <f t="shared" si="215"/>
        <v>112.79574263448794</v>
      </c>
      <c r="AI603" s="53"/>
      <c r="AJ603" s="45">
        <v>561</v>
      </c>
      <c r="AK603" s="47">
        <f t="shared" si="220"/>
        <v>585.10638297872345</v>
      </c>
      <c r="AL603" s="96">
        <f>AJ603/AJ578*100</f>
        <v>82.5</v>
      </c>
      <c r="AM603" s="96">
        <f>AK603/AK578*100</f>
        <v>86.045056320400519</v>
      </c>
      <c r="AN603" s="52"/>
      <c r="AO603" s="137" t="s">
        <v>1067</v>
      </c>
      <c r="AT603" s="41"/>
    </row>
    <row r="604" spans="1:46" s="40" customFormat="1" ht="30" x14ac:dyDescent="0.25">
      <c r="A604" s="30">
        <v>603</v>
      </c>
      <c r="B604" s="110" t="s">
        <v>1061</v>
      </c>
      <c r="C604" s="30"/>
      <c r="D604" s="48" t="s">
        <v>135</v>
      </c>
      <c r="E604" s="48" t="s">
        <v>1042</v>
      </c>
      <c r="F604" s="48" t="s">
        <v>139</v>
      </c>
      <c r="G604" s="48" t="s">
        <v>6</v>
      </c>
      <c r="H604" s="48" t="s">
        <v>35</v>
      </c>
      <c r="I604" s="48" t="s">
        <v>1034</v>
      </c>
      <c r="J604" s="48">
        <v>16</v>
      </c>
      <c r="K604" s="48">
        <v>160</v>
      </c>
      <c r="L604" s="60">
        <f t="shared" si="216"/>
        <v>3.3333333333333333E-2</v>
      </c>
      <c r="M604" s="105" t="s">
        <v>431</v>
      </c>
      <c r="N604" s="105" t="s">
        <v>1251</v>
      </c>
      <c r="O604" s="105" t="s">
        <v>150</v>
      </c>
      <c r="P604" s="81">
        <f t="shared" si="217"/>
        <v>4.5743572649248225</v>
      </c>
      <c r="Q604" s="95">
        <f t="shared" si="218"/>
        <v>1096</v>
      </c>
      <c r="R604" s="48">
        <v>5</v>
      </c>
      <c r="S604" s="81">
        <v>3.91</v>
      </c>
      <c r="T604" s="134">
        <v>500</v>
      </c>
      <c r="U604" s="93">
        <f t="shared" si="211"/>
        <v>0.15640000000000001</v>
      </c>
      <c r="V604" s="79"/>
      <c r="W604" s="135">
        <f t="shared" si="213"/>
        <v>193.20040837340369</v>
      </c>
      <c r="X604" s="136"/>
      <c r="Y604" s="76"/>
      <c r="Z604" s="47">
        <f t="shared" si="214"/>
        <v>82.837515089855657</v>
      </c>
      <c r="AA604" s="77"/>
      <c r="AB604" s="47">
        <v>412</v>
      </c>
      <c r="AC604" s="47">
        <f t="shared" si="219"/>
        <v>428.76469976064095</v>
      </c>
      <c r="AD604" s="56">
        <f>AB604/AB578*100</f>
        <v>87.473460721868364</v>
      </c>
      <c r="AE604" s="56">
        <f>AC604/AC578*100</f>
        <v>91.032844959796378</v>
      </c>
      <c r="AF604" s="64"/>
      <c r="AG604" s="52"/>
      <c r="AH604" s="47">
        <f t="shared" si="215"/>
        <v>114.00211421346641</v>
      </c>
      <c r="AI604" s="53"/>
      <c r="AJ604" s="45">
        <v>567</v>
      </c>
      <c r="AK604" s="47">
        <f t="shared" si="220"/>
        <v>590.07180768029968</v>
      </c>
      <c r="AL604" s="96">
        <f>AJ604/AJ578*100</f>
        <v>83.382352941176478</v>
      </c>
      <c r="AM604" s="96">
        <f>AK604/AK578*100</f>
        <v>86.775265835338203</v>
      </c>
      <c r="AN604" s="52"/>
      <c r="AO604" s="137" t="s">
        <v>1067</v>
      </c>
      <c r="AT604" s="41"/>
    </row>
    <row r="605" spans="1:46" s="40" customFormat="1" ht="30" x14ac:dyDescent="0.25">
      <c r="A605" s="30">
        <v>604</v>
      </c>
      <c r="B605" s="110" t="s">
        <v>1062</v>
      </c>
      <c r="C605" s="30"/>
      <c r="D605" s="48" t="s">
        <v>135</v>
      </c>
      <c r="E605" s="48" t="s">
        <v>1042</v>
      </c>
      <c r="F605" s="48" t="s">
        <v>139</v>
      </c>
      <c r="G605" s="48" t="s">
        <v>6</v>
      </c>
      <c r="H605" s="48" t="s">
        <v>35</v>
      </c>
      <c r="I605" s="48" t="s">
        <v>1034</v>
      </c>
      <c r="J605" s="48">
        <v>16</v>
      </c>
      <c r="K605" s="48">
        <v>160</v>
      </c>
      <c r="L605" s="60">
        <f t="shared" si="216"/>
        <v>3.3333333333333333E-2</v>
      </c>
      <c r="M605" s="105" t="s">
        <v>431</v>
      </c>
      <c r="N605" s="105" t="s">
        <v>1251</v>
      </c>
      <c r="O605" s="105" t="s">
        <v>150</v>
      </c>
      <c r="P605" s="81">
        <f t="shared" si="217"/>
        <v>4.7989903951274648</v>
      </c>
      <c r="Q605" s="95">
        <f t="shared" si="218"/>
        <v>1096</v>
      </c>
      <c r="R605" s="48">
        <v>5</v>
      </c>
      <c r="S605" s="81">
        <v>4.0999999999999996</v>
      </c>
      <c r="T605" s="134">
        <v>500</v>
      </c>
      <c r="U605" s="93">
        <f t="shared" si="211"/>
        <v>0.16399999999999998</v>
      </c>
      <c r="V605" s="79"/>
      <c r="W605" s="135">
        <f t="shared" si="213"/>
        <v>192.81839070672714</v>
      </c>
      <c r="X605" s="136"/>
      <c r="Y605" s="76"/>
      <c r="Z605" s="47">
        <f t="shared" si="214"/>
        <v>82.435391230196174</v>
      </c>
      <c r="AA605" s="77"/>
      <c r="AB605" s="47">
        <v>410</v>
      </c>
      <c r="AC605" s="47">
        <f t="shared" si="219"/>
        <v>427.5286757038582</v>
      </c>
      <c r="AD605" s="56">
        <f>AB605/AB578*100</f>
        <v>87.048832271762208</v>
      </c>
      <c r="AE605" s="56">
        <f>AC605/AC578*100</f>
        <v>90.770419470033588</v>
      </c>
      <c r="AF605" s="64"/>
      <c r="AG605" s="52"/>
      <c r="AH605" s="47">
        <f t="shared" si="215"/>
        <v>112.59468070465819</v>
      </c>
      <c r="AI605" s="53"/>
      <c r="AJ605" s="45">
        <v>560</v>
      </c>
      <c r="AK605" s="47">
        <f t="shared" si="220"/>
        <v>583.94160583941607</v>
      </c>
      <c r="AL605" s="96">
        <f>AJ605/AJ578*100</f>
        <v>82.35294117647058</v>
      </c>
      <c r="AM605" s="96">
        <f>AK605/AK578*100</f>
        <v>85.873765564620015</v>
      </c>
      <c r="AN605" s="52"/>
      <c r="AO605" s="137" t="s">
        <v>1067</v>
      </c>
      <c r="AT605" s="41"/>
    </row>
    <row r="606" spans="1:46" s="40" customFormat="1" ht="30" x14ac:dyDescent="0.25">
      <c r="A606" s="30">
        <v>605</v>
      </c>
      <c r="B606" s="110" t="s">
        <v>1063</v>
      </c>
      <c r="C606" s="30"/>
      <c r="D606" s="48" t="s">
        <v>135</v>
      </c>
      <c r="E606" s="48" t="s">
        <v>1042</v>
      </c>
      <c r="F606" s="48" t="s">
        <v>139</v>
      </c>
      <c r="G606" s="48" t="s">
        <v>6</v>
      </c>
      <c r="H606" s="48" t="s">
        <v>35</v>
      </c>
      <c r="I606" s="48" t="s">
        <v>1034</v>
      </c>
      <c r="J606" s="48">
        <v>16</v>
      </c>
      <c r="K606" s="48">
        <v>160</v>
      </c>
      <c r="L606" s="60">
        <f t="shared" si="216"/>
        <v>3.3333333333333333E-2</v>
      </c>
      <c r="M606" s="105" t="s">
        <v>431</v>
      </c>
      <c r="N606" s="105" t="s">
        <v>1251</v>
      </c>
      <c r="O606" s="105" t="s">
        <v>150</v>
      </c>
      <c r="P606" s="81">
        <f t="shared" si="217"/>
        <v>5.3319055120836003</v>
      </c>
      <c r="Q606" s="95">
        <f t="shared" si="218"/>
        <v>1096</v>
      </c>
      <c r="R606" s="48">
        <v>5</v>
      </c>
      <c r="S606" s="81">
        <v>4.55</v>
      </c>
      <c r="T606" s="134">
        <v>500</v>
      </c>
      <c r="U606" s="93">
        <f t="shared" si="211"/>
        <v>0.182</v>
      </c>
      <c r="V606" s="79"/>
      <c r="W606" s="135">
        <f t="shared" si="213"/>
        <v>191.91361202249328</v>
      </c>
      <c r="X606" s="136"/>
      <c r="Y606" s="76"/>
      <c r="Z606" s="47">
        <f t="shared" si="214"/>
        <v>82.033267370536677</v>
      </c>
      <c r="AA606" s="77"/>
      <c r="AB606" s="47">
        <v>408</v>
      </c>
      <c r="AC606" s="47">
        <f t="shared" si="219"/>
        <v>427.44892613933996</v>
      </c>
      <c r="AD606" s="56">
        <f>AB606/AB578*100</f>
        <v>86.624203821656053</v>
      </c>
      <c r="AE606" s="56">
        <f>AC606/AC578*100</f>
        <v>90.753487503044568</v>
      </c>
      <c r="AF606" s="64"/>
      <c r="AG606" s="52"/>
      <c r="AH606" s="47">
        <f t="shared" si="215"/>
        <v>113.59999035380692</v>
      </c>
      <c r="AI606" s="53"/>
      <c r="AJ606" s="45">
        <v>565</v>
      </c>
      <c r="AK606" s="47">
        <f t="shared" si="220"/>
        <v>591.93294918805657</v>
      </c>
      <c r="AL606" s="96">
        <f>AJ606/AJ578*100</f>
        <v>83.088235294117652</v>
      </c>
      <c r="AM606" s="96">
        <f>AK606/AK578*100</f>
        <v>87.048963115890686</v>
      </c>
      <c r="AN606" s="52"/>
      <c r="AO606" s="137" t="s">
        <v>1067</v>
      </c>
      <c r="AT606" s="41"/>
    </row>
    <row r="607" spans="1:46" s="40" customFormat="1" ht="30" x14ac:dyDescent="0.25">
      <c r="A607" s="30">
        <v>606</v>
      </c>
      <c r="B607" s="110" t="s">
        <v>1064</v>
      </c>
      <c r="C607" s="30"/>
      <c r="D607" s="48" t="s">
        <v>135</v>
      </c>
      <c r="E607" s="48" t="s">
        <v>1042</v>
      </c>
      <c r="F607" s="48" t="s">
        <v>139</v>
      </c>
      <c r="G607" s="48" t="s">
        <v>6</v>
      </c>
      <c r="H607" s="48" t="s">
        <v>35</v>
      </c>
      <c r="I607" s="48" t="s">
        <v>1034</v>
      </c>
      <c r="J607" s="48">
        <v>16</v>
      </c>
      <c r="K607" s="48">
        <v>160</v>
      </c>
      <c r="L607" s="60">
        <f t="shared" si="216"/>
        <v>3.3333333333333333E-2</v>
      </c>
      <c r="M607" s="105" t="s">
        <v>431</v>
      </c>
      <c r="N607" s="105" t="s">
        <v>1251</v>
      </c>
      <c r="O607" s="105" t="s">
        <v>150</v>
      </c>
      <c r="P607" s="81">
        <f t="shared" si="217"/>
        <v>4.3145330180809465</v>
      </c>
      <c r="Q607" s="95">
        <f t="shared" si="218"/>
        <v>1096</v>
      </c>
      <c r="R607" s="48">
        <v>5</v>
      </c>
      <c r="S607" s="81">
        <v>3.69</v>
      </c>
      <c r="T607" s="134">
        <v>500</v>
      </c>
      <c r="U607" s="93">
        <f t="shared" si="211"/>
        <v>0.14760000000000001</v>
      </c>
      <c r="V607" s="79"/>
      <c r="W607" s="135">
        <f t="shared" si="213"/>
        <v>193.64274461902909</v>
      </c>
      <c r="X607" s="136"/>
      <c r="Y607" s="76"/>
      <c r="Z607" s="47">
        <f t="shared" si="214"/>
        <v>83.239638949515154</v>
      </c>
      <c r="AA607" s="77"/>
      <c r="AB607" s="47">
        <v>414</v>
      </c>
      <c r="AC607" s="47">
        <f t="shared" si="219"/>
        <v>429.86190426746964</v>
      </c>
      <c r="AD607" s="56">
        <f>AB607/AB578*100</f>
        <v>87.898089171974519</v>
      </c>
      <c r="AE607" s="56">
        <f>AC607/AC578*100</f>
        <v>91.265797084388453</v>
      </c>
      <c r="AF607" s="64"/>
      <c r="AG607" s="52"/>
      <c r="AH607" s="47">
        <f t="shared" si="215"/>
        <v>114.00211421346641</v>
      </c>
      <c r="AI607" s="53"/>
      <c r="AJ607" s="45">
        <v>567</v>
      </c>
      <c r="AK607" s="47">
        <f t="shared" si="220"/>
        <v>588.72391236631722</v>
      </c>
      <c r="AL607" s="96">
        <f>AJ607/AJ578*100</f>
        <v>83.382352941176478</v>
      </c>
      <c r="AM607" s="96">
        <f>AK607/AK578*100</f>
        <v>86.577045936223143</v>
      </c>
      <c r="AN607" s="52"/>
      <c r="AO607" s="137" t="s">
        <v>1067</v>
      </c>
      <c r="AT607" s="41"/>
    </row>
    <row r="608" spans="1:46" s="40" customFormat="1" ht="30" x14ac:dyDescent="0.25">
      <c r="A608" s="30">
        <v>607</v>
      </c>
      <c r="B608" s="110" t="s">
        <v>1065</v>
      </c>
      <c r="C608" s="30"/>
      <c r="D608" s="48" t="s">
        <v>135</v>
      </c>
      <c r="E608" s="48" t="s">
        <v>1042</v>
      </c>
      <c r="F608" s="48" t="s">
        <v>139</v>
      </c>
      <c r="G608" s="48" t="s">
        <v>6</v>
      </c>
      <c r="H608" s="48" t="s">
        <v>35</v>
      </c>
      <c r="I608" s="48" t="s">
        <v>1034</v>
      </c>
      <c r="J608" s="48">
        <v>16</v>
      </c>
      <c r="K608" s="48">
        <v>160</v>
      </c>
      <c r="L608" s="60">
        <f t="shared" si="216"/>
        <v>3.3333333333333333E-2</v>
      </c>
      <c r="M608" s="105" t="s">
        <v>431</v>
      </c>
      <c r="N608" s="105" t="s">
        <v>1251</v>
      </c>
      <c r="O608" s="105" t="s">
        <v>150</v>
      </c>
      <c r="P608" s="81">
        <f t="shared" si="217"/>
        <v>4.7516807304425628</v>
      </c>
      <c r="Q608" s="95">
        <f t="shared" si="218"/>
        <v>1096</v>
      </c>
      <c r="R608" s="48">
        <v>5</v>
      </c>
      <c r="S608" s="81">
        <v>4.0599999999999996</v>
      </c>
      <c r="T608" s="134">
        <v>500</v>
      </c>
      <c r="U608" s="93">
        <f t="shared" si="211"/>
        <v>0.16239999999999999</v>
      </c>
      <c r="V608" s="79"/>
      <c r="W608" s="135">
        <f t="shared" si="213"/>
        <v>192.89881547865906</v>
      </c>
      <c r="X608" s="136"/>
      <c r="Y608" s="76"/>
      <c r="Z608" s="47">
        <f t="shared" si="214"/>
        <v>81.430081581047432</v>
      </c>
      <c r="AA608" s="77"/>
      <c r="AB608" s="47">
        <v>405</v>
      </c>
      <c r="AC608" s="47">
        <f t="shared" si="219"/>
        <v>422.13883677298304</v>
      </c>
      <c r="AD608" s="56">
        <f>AB608/AB578*100</f>
        <v>85.98726114649682</v>
      </c>
      <c r="AE608" s="56">
        <f>AC608/AC578*100</f>
        <v>89.626079994263918</v>
      </c>
      <c r="AF608" s="64"/>
      <c r="AG608" s="52"/>
      <c r="AH608" s="47">
        <f t="shared" si="215"/>
        <v>112.99680456431767</v>
      </c>
      <c r="AI608" s="53"/>
      <c r="AJ608" s="45">
        <v>562</v>
      </c>
      <c r="AK608" s="47">
        <f t="shared" si="220"/>
        <v>585.78278090473202</v>
      </c>
      <c r="AL608" s="96">
        <f>AJ608/AJ578*100</f>
        <v>82.647058823529406</v>
      </c>
      <c r="AM608" s="96">
        <f>AK608/AK578*100</f>
        <v>86.144526603637075</v>
      </c>
      <c r="AN608" s="52"/>
      <c r="AO608" s="137" t="s">
        <v>1067</v>
      </c>
      <c r="AT608" s="41"/>
    </row>
    <row r="609" spans="1:45" s="1" customFormat="1" ht="30" x14ac:dyDescent="0.25">
      <c r="A609" s="30">
        <v>608</v>
      </c>
      <c r="B609" s="107" t="s">
        <v>130</v>
      </c>
      <c r="C609" s="30" t="s">
        <v>7</v>
      </c>
      <c r="D609" s="48" t="s">
        <v>135</v>
      </c>
      <c r="E609" s="48" t="s">
        <v>147</v>
      </c>
      <c r="F609" s="48" t="s">
        <v>139</v>
      </c>
      <c r="G609" s="48" t="s">
        <v>6</v>
      </c>
      <c r="H609" s="48" t="s">
        <v>1246</v>
      </c>
      <c r="I609" s="103"/>
      <c r="J609" s="48">
        <v>13</v>
      </c>
      <c r="K609" s="48">
        <v>200</v>
      </c>
      <c r="L609" s="103"/>
      <c r="M609" s="105" t="s">
        <v>2</v>
      </c>
      <c r="N609" s="105" t="s">
        <v>2</v>
      </c>
      <c r="O609" s="105" t="s">
        <v>4</v>
      </c>
      <c r="P609" s="81">
        <v>0</v>
      </c>
      <c r="Q609" s="95">
        <v>0</v>
      </c>
      <c r="R609" s="48">
        <v>0</v>
      </c>
      <c r="S609" s="133">
        <v>0</v>
      </c>
      <c r="T609" s="134">
        <v>0</v>
      </c>
      <c r="U609" s="93">
        <f t="shared" si="211"/>
        <v>0</v>
      </c>
      <c r="V609" s="69">
        <f t="shared" ref="V609:V640" si="221">8*J609</f>
        <v>104</v>
      </c>
      <c r="W609" s="135">
        <f t="shared" si="213"/>
        <v>132.73228961416876</v>
      </c>
      <c r="X609" s="145">
        <v>200</v>
      </c>
      <c r="Y609" s="60">
        <f>(8*J609)*AA609</f>
        <v>0.18231200000000003</v>
      </c>
      <c r="Z609" s="47">
        <f t="shared" ref="Z609:Z640" si="222">AB609*((J609^2)*PI()/4)*10^(-3)</f>
        <v>46.535940738727575</v>
      </c>
      <c r="AA609" s="46">
        <f>AB609/(X609*10^3)</f>
        <v>1.7530000000000002E-3</v>
      </c>
      <c r="AB609" s="47">
        <v>350.6</v>
      </c>
      <c r="AC609" s="47">
        <f t="shared" ref="AC609:AC640" si="223">Z609/(W609*10^(-3))</f>
        <v>350.6</v>
      </c>
      <c r="AD609" s="56">
        <f>AB609/AB609*100</f>
        <v>100</v>
      </c>
      <c r="AE609" s="56">
        <f>AC609/AC609*100</f>
        <v>100</v>
      </c>
      <c r="AF609" s="64"/>
      <c r="AG609" s="45">
        <f>AI609*(J609*8)</f>
        <v>14.560000000000002</v>
      </c>
      <c r="AH609" s="47">
        <f t="shared" ref="AH609:AH640" si="224">AJ609*((J609^2)*PI()/4)*10^(-3)</f>
        <v>53.862763125429687</v>
      </c>
      <c r="AI609" s="43">
        <v>0.14000000000000001</v>
      </c>
      <c r="AJ609" s="45">
        <v>405.8</v>
      </c>
      <c r="AK609" s="47">
        <f t="shared" ref="AK609:AK640" si="225">AH609/(W609*10^(-3))</f>
        <v>405.8</v>
      </c>
      <c r="AL609" s="96">
        <f>AJ609/AJ609*100</f>
        <v>100</v>
      </c>
      <c r="AM609" s="96">
        <f>AK609/AK609*100</f>
        <v>100</v>
      </c>
      <c r="AN609" s="45">
        <f>AG609/Y609</f>
        <v>79.863091842555619</v>
      </c>
      <c r="AO609" s="137" t="s">
        <v>1247</v>
      </c>
      <c r="AS609" s="4"/>
    </row>
    <row r="610" spans="1:45" ht="30" x14ac:dyDescent="0.25">
      <c r="A610" s="30">
        <v>609</v>
      </c>
      <c r="B610" s="107" t="s">
        <v>83</v>
      </c>
      <c r="C610" s="48"/>
      <c r="D610" s="48" t="s">
        <v>135</v>
      </c>
      <c r="E610" s="48" t="s">
        <v>147</v>
      </c>
      <c r="F610" s="48" t="s">
        <v>139</v>
      </c>
      <c r="G610" s="48" t="s">
        <v>6</v>
      </c>
      <c r="H610" s="48" t="s">
        <v>1246</v>
      </c>
      <c r="I610" s="108"/>
      <c r="J610" s="48">
        <v>13</v>
      </c>
      <c r="K610" s="48">
        <v>200</v>
      </c>
      <c r="L610" s="103"/>
      <c r="M610" s="105" t="s">
        <v>141</v>
      </c>
      <c r="N610" s="105" t="s">
        <v>1251</v>
      </c>
      <c r="O610" s="105" t="s">
        <v>150</v>
      </c>
      <c r="P610" s="81">
        <f t="shared" ref="P610:P629" si="226">(J610*(1-SQRT(1-S610*0.01)))/(2*0.0115*Q610/365)</f>
        <v>2.0890774183676388</v>
      </c>
      <c r="Q610" s="95">
        <f t="shared" ref="Q610:Q629" si="227">40*365+10</f>
        <v>14610</v>
      </c>
      <c r="R610" s="48">
        <v>3.5</v>
      </c>
      <c r="S610" s="47">
        <v>27.4</v>
      </c>
      <c r="T610" s="134">
        <v>350</v>
      </c>
      <c r="U610" s="93">
        <f t="shared" si="211"/>
        <v>0.89049999999999985</v>
      </c>
      <c r="V610" s="69">
        <f t="shared" si="221"/>
        <v>104</v>
      </c>
      <c r="W610" s="135">
        <f t="shared" si="213"/>
        <v>96.363642259886532</v>
      </c>
      <c r="X610" s="145">
        <v>190</v>
      </c>
      <c r="Y610" s="60">
        <f>(8*J610)*AA610</f>
        <v>0.15160682105263162</v>
      </c>
      <c r="Z610" s="47">
        <f t="shared" si="222"/>
        <v>36.763393183594786</v>
      </c>
      <c r="AA610" s="46">
        <v>1.4577578947368424E-3</v>
      </c>
      <c r="AB610" s="47">
        <v>276.97400000000005</v>
      </c>
      <c r="AC610" s="47">
        <f t="shared" si="223"/>
        <v>381.50688705234165</v>
      </c>
      <c r="AD610" s="56">
        <f>AB610/AB609*100</f>
        <v>79</v>
      </c>
      <c r="AE610" s="56">
        <f>AC610/AC609*100</f>
        <v>108.81542699724518</v>
      </c>
      <c r="AF610" s="65">
        <v>0</v>
      </c>
      <c r="AG610" s="45">
        <f>AI610*(J610*8)</f>
        <v>2.9120000000000004</v>
      </c>
      <c r="AH610" s="47">
        <f t="shared" si="224"/>
        <v>37.703934187800776</v>
      </c>
      <c r="AI610" s="43">
        <v>2.8000000000000004E-2</v>
      </c>
      <c r="AJ610" s="45">
        <v>284.06</v>
      </c>
      <c r="AK610" s="47">
        <f t="shared" si="225"/>
        <v>391.26721763085396</v>
      </c>
      <c r="AL610" s="96">
        <f>AJ610/AJ609*100</f>
        <v>70</v>
      </c>
      <c r="AM610" s="96">
        <f>AK610/AK609*100</f>
        <v>96.418732782369133</v>
      </c>
      <c r="AN610" s="45">
        <f t="shared" ref="AN610:AN660" si="228">AG610/Y610</f>
        <v>19.20757905074122</v>
      </c>
      <c r="AO610" s="137" t="s">
        <v>1247</v>
      </c>
    </row>
    <row r="611" spans="1:45" ht="30" x14ac:dyDescent="0.25">
      <c r="A611" s="30">
        <v>610</v>
      </c>
      <c r="B611" s="107" t="s">
        <v>84</v>
      </c>
      <c r="C611" s="48"/>
      <c r="D611" s="48" t="s">
        <v>135</v>
      </c>
      <c r="E611" s="48" t="s">
        <v>147</v>
      </c>
      <c r="F611" s="48" t="s">
        <v>139</v>
      </c>
      <c r="G611" s="48" t="s">
        <v>6</v>
      </c>
      <c r="H611" s="48" t="s">
        <v>1246</v>
      </c>
      <c r="I611" s="108"/>
      <c r="J611" s="48">
        <v>13</v>
      </c>
      <c r="K611" s="48">
        <v>200</v>
      </c>
      <c r="L611" s="103"/>
      <c r="M611" s="105" t="s">
        <v>141</v>
      </c>
      <c r="N611" s="105" t="s">
        <v>1251</v>
      </c>
      <c r="O611" s="105" t="s">
        <v>150</v>
      </c>
      <c r="P611" s="81">
        <f t="shared" si="226"/>
        <v>4.0761450689843031</v>
      </c>
      <c r="Q611" s="95">
        <f t="shared" si="227"/>
        <v>14610</v>
      </c>
      <c r="R611" s="48">
        <v>3.5</v>
      </c>
      <c r="S611" s="81">
        <v>49.4</v>
      </c>
      <c r="T611" s="134">
        <v>350</v>
      </c>
      <c r="U611" s="93">
        <f t="shared" si="211"/>
        <v>1.6054999999999999</v>
      </c>
      <c r="V611" s="69">
        <f t="shared" si="221"/>
        <v>104</v>
      </c>
      <c r="W611" s="135">
        <f t="shared" si="213"/>
        <v>67.162538544769376</v>
      </c>
      <c r="X611" s="145">
        <v>32</v>
      </c>
      <c r="Y611" s="60">
        <f>(8*J611)*AA611</f>
        <v>0.30765150000000002</v>
      </c>
      <c r="Z611" s="47">
        <f t="shared" si="222"/>
        <v>12.564703999456444</v>
      </c>
      <c r="AA611" s="46">
        <f>AB611/(X611*10^3)</f>
        <v>2.9581875000000003E-3</v>
      </c>
      <c r="AB611" s="47">
        <v>94.662000000000006</v>
      </c>
      <c r="AC611" s="47">
        <f t="shared" si="223"/>
        <v>187.07905138339927</v>
      </c>
      <c r="AD611" s="56">
        <f>AB611/AB609*100</f>
        <v>27</v>
      </c>
      <c r="AE611" s="56">
        <f>AC611/AC609*100</f>
        <v>53.35968379446642</v>
      </c>
      <c r="AF611" s="65">
        <v>0</v>
      </c>
      <c r="AG611" s="45">
        <f>AI611*(J611*8)</f>
        <v>3.9312000000000009</v>
      </c>
      <c r="AH611" s="47">
        <f t="shared" si="224"/>
        <v>18.851967093900388</v>
      </c>
      <c r="AI611" s="43">
        <v>3.7800000000000007E-2</v>
      </c>
      <c r="AJ611" s="45">
        <v>142.03</v>
      </c>
      <c r="AK611" s="47">
        <f t="shared" si="225"/>
        <v>280.69169960474312</v>
      </c>
      <c r="AL611" s="96">
        <f>AJ611/AJ609*100</f>
        <v>35</v>
      </c>
      <c r="AM611" s="96">
        <f>AK611/AK609*100</f>
        <v>69.169960474308311</v>
      </c>
      <c r="AN611" s="45">
        <f t="shared" si="228"/>
        <v>12.778094694808901</v>
      </c>
      <c r="AO611" s="137" t="s">
        <v>1247</v>
      </c>
    </row>
    <row r="612" spans="1:45" ht="30" x14ac:dyDescent="0.25">
      <c r="A612" s="30">
        <v>611</v>
      </c>
      <c r="B612" s="107" t="s">
        <v>85</v>
      </c>
      <c r="C612" s="119"/>
      <c r="D612" s="48" t="s">
        <v>135</v>
      </c>
      <c r="E612" s="48" t="s">
        <v>147</v>
      </c>
      <c r="F612" s="48" t="s">
        <v>139</v>
      </c>
      <c r="G612" s="48" t="s">
        <v>6</v>
      </c>
      <c r="H612" s="48" t="s">
        <v>1246</v>
      </c>
      <c r="I612" s="108"/>
      <c r="J612" s="48">
        <v>13</v>
      </c>
      <c r="K612" s="48">
        <v>200</v>
      </c>
      <c r="L612" s="103"/>
      <c r="M612" s="105" t="s">
        <v>141</v>
      </c>
      <c r="N612" s="105" t="s">
        <v>1251</v>
      </c>
      <c r="O612" s="105" t="s">
        <v>150</v>
      </c>
      <c r="P612" s="81">
        <f t="shared" si="226"/>
        <v>4.1059658709366502</v>
      </c>
      <c r="Q612" s="95">
        <f t="shared" si="227"/>
        <v>14610</v>
      </c>
      <c r="R612" s="48">
        <v>3.5</v>
      </c>
      <c r="S612" s="81">
        <v>49.7</v>
      </c>
      <c r="T612" s="134">
        <v>350</v>
      </c>
      <c r="U612" s="93">
        <f t="shared" si="211"/>
        <v>1.6152500000000001</v>
      </c>
      <c r="V612" s="69">
        <f t="shared" si="221"/>
        <v>104</v>
      </c>
      <c r="W612" s="135">
        <f t="shared" si="213"/>
        <v>66.764341675926858</v>
      </c>
      <c r="X612" s="145">
        <v>66</v>
      </c>
      <c r="Y612" s="60">
        <f>(8*J612)*AA612</f>
        <v>0.22650884848484854</v>
      </c>
      <c r="Z612" s="47">
        <f t="shared" si="222"/>
        <v>19.079735702878306</v>
      </c>
      <c r="AA612" s="46">
        <f t="shared" ref="AA612:AA660" si="229">AB612/(X612*10^3)</f>
        <v>2.1779696969696973E-3</v>
      </c>
      <c r="AB612" s="47">
        <v>143.74600000000001</v>
      </c>
      <c r="AC612" s="47">
        <f t="shared" si="223"/>
        <v>285.7773359840956</v>
      </c>
      <c r="AD612" s="56">
        <f>AB612/AB609*100</f>
        <v>41</v>
      </c>
      <c r="AE612" s="56">
        <f>AC612/AC609*100</f>
        <v>81.510934393638209</v>
      </c>
      <c r="AF612" s="65">
        <v>0</v>
      </c>
      <c r="AG612" s="45">
        <f>AI612*(J612*8)</f>
        <v>6.8431999999999995</v>
      </c>
      <c r="AH612" s="47">
        <f t="shared" si="224"/>
        <v>29.624519718986328</v>
      </c>
      <c r="AI612" s="43">
        <v>6.5799999999999997E-2</v>
      </c>
      <c r="AJ612" s="45">
        <v>223.19000000000003</v>
      </c>
      <c r="AK612" s="47">
        <f t="shared" si="225"/>
        <v>443.71769383697836</v>
      </c>
      <c r="AL612" s="96">
        <f>AJ612/AJ609*100</f>
        <v>55.000000000000007</v>
      </c>
      <c r="AM612" s="96">
        <f>AK612/AK609*100</f>
        <v>109.34393638170978</v>
      </c>
      <c r="AN612" s="45">
        <f t="shared" si="228"/>
        <v>30.211623279952128</v>
      </c>
      <c r="AO612" s="137" t="s">
        <v>1247</v>
      </c>
    </row>
    <row r="613" spans="1:45" ht="30" x14ac:dyDescent="0.25">
      <c r="A613" s="30">
        <v>612</v>
      </c>
      <c r="B613" s="107" t="s">
        <v>86</v>
      </c>
      <c r="C613" s="119"/>
      <c r="D613" s="48" t="s">
        <v>135</v>
      </c>
      <c r="E613" s="48" t="s">
        <v>147</v>
      </c>
      <c r="F613" s="48" t="s">
        <v>139</v>
      </c>
      <c r="G613" s="48" t="s">
        <v>6</v>
      </c>
      <c r="H613" s="48" t="s">
        <v>1246</v>
      </c>
      <c r="I613" s="108"/>
      <c r="J613" s="48">
        <v>13</v>
      </c>
      <c r="K613" s="48">
        <v>200</v>
      </c>
      <c r="L613" s="103"/>
      <c r="M613" s="105" t="s">
        <v>141</v>
      </c>
      <c r="N613" s="105" t="s">
        <v>1251</v>
      </c>
      <c r="O613" s="105" t="s">
        <v>150</v>
      </c>
      <c r="P613" s="81">
        <f t="shared" si="226"/>
        <v>4.3070866971130819</v>
      </c>
      <c r="Q613" s="95">
        <f t="shared" si="227"/>
        <v>14610</v>
      </c>
      <c r="R613" s="48">
        <v>3.5</v>
      </c>
      <c r="S613" s="81">
        <v>51.7</v>
      </c>
      <c r="T613" s="134">
        <v>350</v>
      </c>
      <c r="U613" s="93">
        <f t="shared" si="211"/>
        <v>1.68025</v>
      </c>
      <c r="V613" s="69">
        <f t="shared" si="221"/>
        <v>104</v>
      </c>
      <c r="W613" s="135">
        <f t="shared" si="213"/>
        <v>64.109695883643496</v>
      </c>
      <c r="X613" s="145">
        <v>30</v>
      </c>
      <c r="Y613" s="60">
        <f t="shared" ref="Y613:Y660" si="230">V613*AA613</f>
        <v>0.44970293333333333</v>
      </c>
      <c r="Z613" s="47">
        <f t="shared" si="222"/>
        <v>17.218298073329201</v>
      </c>
      <c r="AA613" s="46">
        <f t="shared" si="229"/>
        <v>4.3240666666666669E-3</v>
      </c>
      <c r="AB613" s="47">
        <v>129.72200000000001</v>
      </c>
      <c r="AC613" s="47">
        <f t="shared" si="223"/>
        <v>268.57556935817814</v>
      </c>
      <c r="AD613" s="56">
        <f>AB613/AB609*100</f>
        <v>37</v>
      </c>
      <c r="AE613" s="56">
        <f>AC613/AC609*100</f>
        <v>76.604554865424447</v>
      </c>
      <c r="AF613" s="65">
        <v>0</v>
      </c>
      <c r="AG613" s="45">
        <f>AI613*V613</f>
        <v>3.0576000000000003</v>
      </c>
      <c r="AH613" s="47">
        <f t="shared" si="224"/>
        <v>20.467849987663282</v>
      </c>
      <c r="AI613" s="43">
        <v>2.9400000000000003E-2</v>
      </c>
      <c r="AJ613" s="45">
        <v>154.20400000000001</v>
      </c>
      <c r="AK613" s="47">
        <f t="shared" si="225"/>
        <v>319.26293995859226</v>
      </c>
      <c r="AL613" s="96">
        <f>AJ613/AJ609*100</f>
        <v>38</v>
      </c>
      <c r="AM613" s="96">
        <f>AK613/AK609*100</f>
        <v>78.674948240165648</v>
      </c>
      <c r="AN613" s="45">
        <f t="shared" si="228"/>
        <v>6.7991551163256814</v>
      </c>
      <c r="AO613" s="137" t="s">
        <v>1247</v>
      </c>
    </row>
    <row r="614" spans="1:45" ht="30" x14ac:dyDescent="0.25">
      <c r="A614" s="30">
        <v>613</v>
      </c>
      <c r="B614" s="107" t="s">
        <v>87</v>
      </c>
      <c r="C614" s="119"/>
      <c r="D614" s="48" t="s">
        <v>135</v>
      </c>
      <c r="E614" s="48" t="s">
        <v>147</v>
      </c>
      <c r="F614" s="48" t="s">
        <v>139</v>
      </c>
      <c r="G614" s="48" t="s">
        <v>6</v>
      </c>
      <c r="H614" s="48" t="s">
        <v>1246</v>
      </c>
      <c r="I614" s="108"/>
      <c r="J614" s="48">
        <v>13</v>
      </c>
      <c r="K614" s="48">
        <v>200</v>
      </c>
      <c r="L614" s="103"/>
      <c r="M614" s="105" t="s">
        <v>141</v>
      </c>
      <c r="N614" s="105" t="s">
        <v>1251</v>
      </c>
      <c r="O614" s="105" t="s">
        <v>150</v>
      </c>
      <c r="P614" s="81">
        <f t="shared" si="226"/>
        <v>4.471000960900442</v>
      </c>
      <c r="Q614" s="95">
        <f t="shared" si="227"/>
        <v>14610</v>
      </c>
      <c r="R614" s="48">
        <v>3.5</v>
      </c>
      <c r="S614" s="81">
        <v>53.3</v>
      </c>
      <c r="T614" s="134">
        <v>350</v>
      </c>
      <c r="U614" s="93">
        <f t="shared" si="211"/>
        <v>1.7322499999999996</v>
      </c>
      <c r="V614" s="69">
        <f t="shared" si="221"/>
        <v>104</v>
      </c>
      <c r="W614" s="135">
        <f t="shared" si="213"/>
        <v>61.985979249816822</v>
      </c>
      <c r="X614" s="145">
        <v>16</v>
      </c>
      <c r="Y614" s="60">
        <f t="shared" si="230"/>
        <v>0.56972500000000004</v>
      </c>
      <c r="Z614" s="47">
        <f t="shared" si="222"/>
        <v>11.633985184681894</v>
      </c>
      <c r="AA614" s="46">
        <f t="shared" si="229"/>
        <v>5.4781250000000004E-3</v>
      </c>
      <c r="AB614" s="47">
        <v>87.65</v>
      </c>
      <c r="AC614" s="47">
        <f t="shared" si="223"/>
        <v>187.68736616702355</v>
      </c>
      <c r="AD614" s="56">
        <f>AB614/AB609*100</f>
        <v>25</v>
      </c>
      <c r="AE614" s="56">
        <f>AC614/AC609*100</f>
        <v>53.533190578158454</v>
      </c>
      <c r="AF614" s="65">
        <v>0</v>
      </c>
      <c r="AG614" s="45">
        <f>AI614*(J614*8)</f>
        <v>8.1536000000000008</v>
      </c>
      <c r="AH614" s="47">
        <f t="shared" si="224"/>
        <v>21.545105250171876</v>
      </c>
      <c r="AI614" s="43">
        <v>7.8400000000000011E-2</v>
      </c>
      <c r="AJ614" s="45">
        <v>162.32000000000002</v>
      </c>
      <c r="AK614" s="47">
        <f t="shared" si="225"/>
        <v>347.58029978586723</v>
      </c>
      <c r="AL614" s="96">
        <f>AJ614/AJ609*100</f>
        <v>40</v>
      </c>
      <c r="AM614" s="96">
        <f>AK614/AK609*100</f>
        <v>85.653104925053526</v>
      </c>
      <c r="AN614" s="45">
        <f t="shared" si="228"/>
        <v>14.311466058185967</v>
      </c>
      <c r="AO614" s="137" t="s">
        <v>1247</v>
      </c>
    </row>
    <row r="615" spans="1:45" ht="30" x14ac:dyDescent="0.25">
      <c r="A615" s="30">
        <v>614</v>
      </c>
      <c r="B615" s="107" t="s">
        <v>88</v>
      </c>
      <c r="C615" s="119"/>
      <c r="D615" s="48" t="s">
        <v>135</v>
      </c>
      <c r="E615" s="48" t="s">
        <v>147</v>
      </c>
      <c r="F615" s="48" t="s">
        <v>139</v>
      </c>
      <c r="G615" s="48" t="s">
        <v>6</v>
      </c>
      <c r="H615" s="48" t="s">
        <v>1246</v>
      </c>
      <c r="I615" s="108"/>
      <c r="J615" s="48">
        <v>13</v>
      </c>
      <c r="K615" s="48">
        <v>200</v>
      </c>
      <c r="L615" s="103"/>
      <c r="M615" s="105" t="s">
        <v>141</v>
      </c>
      <c r="N615" s="105" t="s">
        <v>1251</v>
      </c>
      <c r="O615" s="105" t="s">
        <v>150</v>
      </c>
      <c r="P615" s="81">
        <f t="shared" si="226"/>
        <v>5.1454656403386023</v>
      </c>
      <c r="Q615" s="95">
        <f t="shared" si="227"/>
        <v>14610</v>
      </c>
      <c r="R615" s="48">
        <v>3.5</v>
      </c>
      <c r="S615" s="81">
        <v>59.6</v>
      </c>
      <c r="T615" s="134">
        <v>350</v>
      </c>
      <c r="U615" s="93">
        <f t="shared" si="211"/>
        <v>1.9369999999999998</v>
      </c>
      <c r="V615" s="69">
        <f t="shared" si="221"/>
        <v>104</v>
      </c>
      <c r="W615" s="135">
        <f t="shared" si="213"/>
        <v>53.623845004124199</v>
      </c>
      <c r="X615" s="145">
        <v>54</v>
      </c>
      <c r="Y615" s="60">
        <f t="shared" si="230"/>
        <v>0.18231200000000003</v>
      </c>
      <c r="Z615" s="47">
        <f t="shared" si="222"/>
        <v>12.564703999456444</v>
      </c>
      <c r="AA615" s="46">
        <f t="shared" si="229"/>
        <v>1.7530000000000002E-3</v>
      </c>
      <c r="AB615" s="47">
        <v>94.662000000000006</v>
      </c>
      <c r="AC615" s="47">
        <f t="shared" si="223"/>
        <v>234.31188118811875</v>
      </c>
      <c r="AD615" s="56">
        <f>AB615/AB609*100</f>
        <v>27</v>
      </c>
      <c r="AE615" s="56">
        <f>AC615/AC609*100</f>
        <v>66.831683168316815</v>
      </c>
      <c r="AF615" s="65">
        <v>0</v>
      </c>
      <c r="AG615" s="45">
        <f t="shared" ref="AG615:AG660" si="231">AI615*V615</f>
        <v>2.7664000000000004</v>
      </c>
      <c r="AH615" s="47">
        <f t="shared" si="224"/>
        <v>19.390594725154685</v>
      </c>
      <c r="AI615" s="43">
        <v>2.6600000000000002E-2</v>
      </c>
      <c r="AJ615" s="45">
        <v>146.08799999999999</v>
      </c>
      <c r="AK615" s="47">
        <f t="shared" si="225"/>
        <v>361.60396039603944</v>
      </c>
      <c r="AL615" s="96">
        <f>AJ615/AJ609*100</f>
        <v>36</v>
      </c>
      <c r="AM615" s="96">
        <f>AK615/AK609*100</f>
        <v>89.108910891089067</v>
      </c>
      <c r="AN615" s="45">
        <f t="shared" si="228"/>
        <v>15.173987450085567</v>
      </c>
      <c r="AO615" s="137" t="s">
        <v>1247</v>
      </c>
    </row>
    <row r="616" spans="1:45" ht="30" x14ac:dyDescent="0.25">
      <c r="A616" s="30">
        <v>615</v>
      </c>
      <c r="B616" s="107" t="s">
        <v>89</v>
      </c>
      <c r="C616" s="119"/>
      <c r="D616" s="48" t="s">
        <v>135</v>
      </c>
      <c r="E616" s="48" t="s">
        <v>147</v>
      </c>
      <c r="F616" s="48" t="s">
        <v>139</v>
      </c>
      <c r="G616" s="48" t="s">
        <v>6</v>
      </c>
      <c r="H616" s="48" t="s">
        <v>1246</v>
      </c>
      <c r="I616" s="108"/>
      <c r="J616" s="48">
        <v>13</v>
      </c>
      <c r="K616" s="48">
        <v>200</v>
      </c>
      <c r="L616" s="103"/>
      <c r="M616" s="105" t="s">
        <v>141</v>
      </c>
      <c r="N616" s="105" t="s">
        <v>1251</v>
      </c>
      <c r="O616" s="105" t="s">
        <v>150</v>
      </c>
      <c r="P616" s="81">
        <f t="shared" si="226"/>
        <v>6.0706895335306248</v>
      </c>
      <c r="Q616" s="95">
        <f t="shared" si="227"/>
        <v>14610</v>
      </c>
      <c r="R616" s="48">
        <v>3.5</v>
      </c>
      <c r="S616" s="81">
        <v>67.5</v>
      </c>
      <c r="T616" s="134">
        <v>350</v>
      </c>
      <c r="U616" s="93">
        <f t="shared" si="211"/>
        <v>2.1937500000000001</v>
      </c>
      <c r="V616" s="69">
        <f t="shared" si="221"/>
        <v>104</v>
      </c>
      <c r="W616" s="135">
        <f t="shared" si="213"/>
        <v>43.13799412460483</v>
      </c>
      <c r="X616" s="145">
        <v>38</v>
      </c>
      <c r="Y616" s="60">
        <f t="shared" si="230"/>
        <v>0.14393052631578948</v>
      </c>
      <c r="Z616" s="47">
        <f t="shared" si="222"/>
        <v>6.9803911108091361</v>
      </c>
      <c r="AA616" s="46">
        <f t="shared" si="229"/>
        <v>1.3839473684210527E-3</v>
      </c>
      <c r="AB616" s="47">
        <v>52.59</v>
      </c>
      <c r="AC616" s="47">
        <f t="shared" si="223"/>
        <v>161.81538461538469</v>
      </c>
      <c r="AD616" s="56">
        <f>AB616/AB609*100</f>
        <v>15</v>
      </c>
      <c r="AE616" s="56">
        <f>AC616/AC609*100</f>
        <v>46.153846153846175</v>
      </c>
      <c r="AF616" s="65">
        <v>0</v>
      </c>
      <c r="AG616" s="45">
        <f t="shared" si="231"/>
        <v>6.4064000000000005</v>
      </c>
      <c r="AH616" s="47">
        <f t="shared" si="224"/>
        <v>11.84980788759453</v>
      </c>
      <c r="AI616" s="43">
        <v>6.1600000000000009E-2</v>
      </c>
      <c r="AJ616" s="45">
        <v>89.275999999999996</v>
      </c>
      <c r="AK616" s="47">
        <f t="shared" si="225"/>
        <v>274.69538461538468</v>
      </c>
      <c r="AL616" s="96">
        <f>AJ616/AJ609*100</f>
        <v>21.999999999999996</v>
      </c>
      <c r="AM616" s="96">
        <f>AK616/AK609*100</f>
        <v>67.692307692307708</v>
      </c>
      <c r="AN616" s="45">
        <f t="shared" si="228"/>
        <v>44.510363186917665</v>
      </c>
      <c r="AO616" s="137" t="s">
        <v>1247</v>
      </c>
    </row>
    <row r="617" spans="1:45" ht="30" x14ac:dyDescent="0.25">
      <c r="A617" s="30">
        <v>616</v>
      </c>
      <c r="B617" s="107" t="s">
        <v>90</v>
      </c>
      <c r="C617" s="119"/>
      <c r="D617" s="48" t="s">
        <v>135</v>
      </c>
      <c r="E617" s="48" t="s">
        <v>147</v>
      </c>
      <c r="F617" s="48" t="s">
        <v>139</v>
      </c>
      <c r="G617" s="48" t="s">
        <v>6</v>
      </c>
      <c r="H617" s="48" t="s">
        <v>1246</v>
      </c>
      <c r="I617" s="108"/>
      <c r="J617" s="48">
        <v>13</v>
      </c>
      <c r="K617" s="48">
        <v>200</v>
      </c>
      <c r="L617" s="103"/>
      <c r="M617" s="105" t="s">
        <v>141</v>
      </c>
      <c r="N617" s="105" t="s">
        <v>1251</v>
      </c>
      <c r="O617" s="105" t="s">
        <v>150</v>
      </c>
      <c r="P617" s="81">
        <f t="shared" si="226"/>
        <v>6.5033999004024317</v>
      </c>
      <c r="Q617" s="95">
        <f t="shared" si="227"/>
        <v>14610</v>
      </c>
      <c r="R617" s="48">
        <v>3.5</v>
      </c>
      <c r="S617" s="81">
        <v>70.900000000000006</v>
      </c>
      <c r="T617" s="134">
        <v>350</v>
      </c>
      <c r="U617" s="93">
        <f t="shared" si="211"/>
        <v>2.3042500000000001</v>
      </c>
      <c r="V617" s="69">
        <f t="shared" si="221"/>
        <v>104</v>
      </c>
      <c r="W617" s="135">
        <f t="shared" si="213"/>
        <v>38.625096277723102</v>
      </c>
      <c r="X617" s="145">
        <v>44</v>
      </c>
      <c r="Y617" s="60">
        <f t="shared" si="230"/>
        <v>0.17402509090909091</v>
      </c>
      <c r="Z617" s="47">
        <f t="shared" si="222"/>
        <v>9.7725475551327907</v>
      </c>
      <c r="AA617" s="46">
        <f t="shared" si="229"/>
        <v>1.6733181818181818E-3</v>
      </c>
      <c r="AB617" s="47">
        <v>73.626000000000005</v>
      </c>
      <c r="AC617" s="47">
        <f t="shared" si="223"/>
        <v>253.01030927835058</v>
      </c>
      <c r="AD617" s="56">
        <f>AB617/AB609*100</f>
        <v>21</v>
      </c>
      <c r="AE617" s="56">
        <f>AC617/AC609*100</f>
        <v>72.164948453608261</v>
      </c>
      <c r="AF617" s="65">
        <v>0</v>
      </c>
      <c r="AG617" s="45">
        <f t="shared" si="231"/>
        <v>0.87360000000000015</v>
      </c>
      <c r="AH617" s="47">
        <f t="shared" si="224"/>
        <v>12.927063150103125</v>
      </c>
      <c r="AI617" s="43">
        <v>8.4000000000000012E-3</v>
      </c>
      <c r="AJ617" s="45">
        <v>97.391999999999996</v>
      </c>
      <c r="AK617" s="47">
        <f t="shared" si="225"/>
        <v>334.68041237113408</v>
      </c>
      <c r="AL617" s="96">
        <f>AJ617/AJ609*100</f>
        <v>24</v>
      </c>
      <c r="AM617" s="96">
        <f>AK617/AK609*100</f>
        <v>82.474226804123731</v>
      </c>
      <c r="AN617" s="45">
        <f t="shared" si="228"/>
        <v>5.0199657729606395</v>
      </c>
      <c r="AO617" s="137" t="s">
        <v>1247</v>
      </c>
    </row>
    <row r="618" spans="1:45" ht="30" x14ac:dyDescent="0.25">
      <c r="A618" s="30">
        <v>617</v>
      </c>
      <c r="B618" s="107" t="s">
        <v>91</v>
      </c>
      <c r="C618" s="119"/>
      <c r="D618" s="48" t="s">
        <v>135</v>
      </c>
      <c r="E618" s="48" t="s">
        <v>147</v>
      </c>
      <c r="F618" s="48" t="s">
        <v>139</v>
      </c>
      <c r="G618" s="48" t="s">
        <v>6</v>
      </c>
      <c r="H618" s="48" t="s">
        <v>1246</v>
      </c>
      <c r="I618" s="108"/>
      <c r="J618" s="48">
        <v>13</v>
      </c>
      <c r="K618" s="48">
        <v>200</v>
      </c>
      <c r="L618" s="103"/>
      <c r="M618" s="105" t="s">
        <v>141</v>
      </c>
      <c r="N618" s="105" t="s">
        <v>1251</v>
      </c>
      <c r="O618" s="105" t="s">
        <v>150</v>
      </c>
      <c r="P618" s="81">
        <f t="shared" si="226"/>
        <v>8.196770544811633</v>
      </c>
      <c r="Q618" s="95">
        <f t="shared" si="227"/>
        <v>14610</v>
      </c>
      <c r="R618" s="48">
        <v>3.5</v>
      </c>
      <c r="S618" s="81">
        <v>82.4</v>
      </c>
      <c r="T618" s="134">
        <v>350</v>
      </c>
      <c r="U618" s="93">
        <f t="shared" si="211"/>
        <v>2.6780000000000004</v>
      </c>
      <c r="V618" s="69">
        <f t="shared" si="221"/>
        <v>104</v>
      </c>
      <c r="W618" s="135">
        <f t="shared" si="213"/>
        <v>23.360882972093687</v>
      </c>
      <c r="X618" s="145">
        <v>8</v>
      </c>
      <c r="Y618" s="60">
        <f t="shared" si="230"/>
        <v>0.27346800000000004</v>
      </c>
      <c r="Z618" s="47">
        <f t="shared" si="222"/>
        <v>2.7921564443236546</v>
      </c>
      <c r="AA618" s="46">
        <f t="shared" si="229"/>
        <v>2.6295000000000003E-3</v>
      </c>
      <c r="AB618" s="47">
        <v>21.036000000000001</v>
      </c>
      <c r="AC618" s="47">
        <f t="shared" si="223"/>
        <v>119.52272727272738</v>
      </c>
      <c r="AD618" s="56">
        <f>AB618/AB609*100</f>
        <v>6</v>
      </c>
      <c r="AE618" s="56">
        <f>AC618/AC609*100</f>
        <v>34.090909090909122</v>
      </c>
      <c r="AF618" s="65">
        <v>0</v>
      </c>
      <c r="AG618" s="45">
        <f t="shared" si="231"/>
        <v>1.0192000000000001</v>
      </c>
      <c r="AH618" s="47">
        <f t="shared" si="224"/>
        <v>3.2317657875257813</v>
      </c>
      <c r="AI618" s="43">
        <v>9.8000000000000014E-3</v>
      </c>
      <c r="AJ618" s="45">
        <v>24.347999999999999</v>
      </c>
      <c r="AK618" s="47">
        <f t="shared" si="225"/>
        <v>138.34090909090921</v>
      </c>
      <c r="AL618" s="96">
        <f>AJ618/AJ609*100</f>
        <v>6</v>
      </c>
      <c r="AM618" s="96">
        <f>AK618/AK609*100</f>
        <v>34.090909090909115</v>
      </c>
      <c r="AN618" s="45">
        <f t="shared" si="228"/>
        <v>3.7269442859859288</v>
      </c>
      <c r="AO618" s="137" t="s">
        <v>1247</v>
      </c>
    </row>
    <row r="619" spans="1:45" ht="30" x14ac:dyDescent="0.25">
      <c r="A619" s="30">
        <v>618</v>
      </c>
      <c r="B619" s="107" t="s">
        <v>131</v>
      </c>
      <c r="C619" s="30" t="s">
        <v>7</v>
      </c>
      <c r="D619" s="48" t="s">
        <v>135</v>
      </c>
      <c r="E619" s="48" t="s">
        <v>147</v>
      </c>
      <c r="F619" s="48" t="s">
        <v>139</v>
      </c>
      <c r="G619" s="48" t="s">
        <v>6</v>
      </c>
      <c r="H619" s="48" t="s">
        <v>1246</v>
      </c>
      <c r="I619" s="108"/>
      <c r="J619" s="112">
        <v>16</v>
      </c>
      <c r="K619" s="48">
        <v>200</v>
      </c>
      <c r="L619" s="108"/>
      <c r="M619" s="105" t="s">
        <v>2</v>
      </c>
      <c r="N619" s="105" t="s">
        <v>2</v>
      </c>
      <c r="O619" s="105" t="s">
        <v>4</v>
      </c>
      <c r="P619" s="81">
        <v>0</v>
      </c>
      <c r="Q619" s="95">
        <v>0</v>
      </c>
      <c r="R619" s="48">
        <v>0</v>
      </c>
      <c r="S619" s="81">
        <v>0</v>
      </c>
      <c r="T619" s="134">
        <v>0</v>
      </c>
      <c r="U619" s="93">
        <f t="shared" si="211"/>
        <v>0</v>
      </c>
      <c r="V619" s="69">
        <f t="shared" si="221"/>
        <v>128</v>
      </c>
      <c r="W619" s="135">
        <f t="shared" si="213"/>
        <v>201.06192982974676</v>
      </c>
      <c r="X619" s="145">
        <v>200</v>
      </c>
      <c r="Y619" s="60">
        <f t="shared" si="230"/>
        <v>0.160384</v>
      </c>
      <c r="Z619" s="47">
        <f t="shared" si="222"/>
        <v>50.386119615334536</v>
      </c>
      <c r="AA619" s="46">
        <f>AB619/(X619*10^3)</f>
        <v>1.253E-3</v>
      </c>
      <c r="AB619" s="47">
        <v>250.6</v>
      </c>
      <c r="AC619" s="47">
        <f t="shared" si="223"/>
        <v>250.59999999999997</v>
      </c>
      <c r="AD619" s="56">
        <f>AB619/AB619*100</f>
        <v>100</v>
      </c>
      <c r="AE619" s="56">
        <f>AC619/AC619*100</f>
        <v>100</v>
      </c>
      <c r="AF619" s="64"/>
      <c r="AG619" s="45">
        <f t="shared" si="231"/>
        <v>14.2464</v>
      </c>
      <c r="AH619" s="47">
        <f t="shared" si="224"/>
        <v>80.38455954593276</v>
      </c>
      <c r="AI619" s="43">
        <v>0.1113</v>
      </c>
      <c r="AJ619" s="45">
        <v>399.8</v>
      </c>
      <c r="AK619" s="47">
        <f t="shared" si="225"/>
        <v>399.8</v>
      </c>
      <c r="AL619" s="96">
        <f>AJ619/AJ619*100</f>
        <v>100</v>
      </c>
      <c r="AM619" s="96">
        <f>AK619/AK619*100</f>
        <v>100</v>
      </c>
      <c r="AN619" s="45">
        <f t="shared" si="228"/>
        <v>88.826815642458101</v>
      </c>
      <c r="AO619" s="137" t="s">
        <v>1247</v>
      </c>
    </row>
    <row r="620" spans="1:45" ht="30" x14ac:dyDescent="0.25">
      <c r="A620" s="30">
        <v>619</v>
      </c>
      <c r="B620" s="107" t="s">
        <v>92</v>
      </c>
      <c r="C620" s="119"/>
      <c r="D620" s="48" t="s">
        <v>135</v>
      </c>
      <c r="E620" s="48" t="s">
        <v>147</v>
      </c>
      <c r="F620" s="48" t="s">
        <v>139</v>
      </c>
      <c r="G620" s="48" t="s">
        <v>6</v>
      </c>
      <c r="H620" s="48" t="s">
        <v>1246</v>
      </c>
      <c r="I620" s="108"/>
      <c r="J620" s="112">
        <v>16</v>
      </c>
      <c r="K620" s="48">
        <v>200</v>
      </c>
      <c r="L620" s="108"/>
      <c r="M620" s="105" t="s">
        <v>141</v>
      </c>
      <c r="N620" s="105" t="s">
        <v>1251</v>
      </c>
      <c r="O620" s="105" t="s">
        <v>150</v>
      </c>
      <c r="P620" s="81">
        <f t="shared" si="226"/>
        <v>0.5204861978699028</v>
      </c>
      <c r="Q620" s="95">
        <f t="shared" si="227"/>
        <v>14610</v>
      </c>
      <c r="R620" s="48">
        <v>3.5</v>
      </c>
      <c r="S620" s="81">
        <v>5.9</v>
      </c>
      <c r="T620" s="134">
        <v>350</v>
      </c>
      <c r="U620" s="93">
        <f t="shared" si="211"/>
        <v>0.23600000000000002</v>
      </c>
      <c r="V620" s="69">
        <f t="shared" si="221"/>
        <v>128</v>
      </c>
      <c r="W620" s="135">
        <f t="shared" si="213"/>
        <v>189.1992759697917</v>
      </c>
      <c r="X620" s="145">
        <v>150</v>
      </c>
      <c r="Y620" s="60">
        <f t="shared" si="230"/>
        <v>0.20956842666666667</v>
      </c>
      <c r="Z620" s="47">
        <f t="shared" si="222"/>
        <v>49.378397223027847</v>
      </c>
      <c r="AA620" s="46">
        <f>AB620/(X620*10^3)</f>
        <v>1.6372533333333333E-3</v>
      </c>
      <c r="AB620" s="47">
        <v>245.58799999999999</v>
      </c>
      <c r="AC620" s="47">
        <f t="shared" si="223"/>
        <v>260.98618490967056</v>
      </c>
      <c r="AD620" s="56">
        <f>AB620/AB619*100</f>
        <v>98</v>
      </c>
      <c r="AE620" s="56">
        <f>AC620/AC619*100</f>
        <v>104.14452709883105</v>
      </c>
      <c r="AF620" s="65">
        <v>0</v>
      </c>
      <c r="AG620" s="45">
        <f t="shared" si="231"/>
        <v>14.103935999999999</v>
      </c>
      <c r="AH620" s="47">
        <f t="shared" si="224"/>
        <v>78.776868355014102</v>
      </c>
      <c r="AI620" s="43">
        <v>0.11018699999999999</v>
      </c>
      <c r="AJ620" s="45">
        <v>391.80400000000003</v>
      </c>
      <c r="AK620" s="47">
        <f t="shared" si="225"/>
        <v>416.36981934112652</v>
      </c>
      <c r="AL620" s="96">
        <f>AJ620/AJ619*100</f>
        <v>98.000000000000014</v>
      </c>
      <c r="AM620" s="96">
        <f>AK620/AK619*100</f>
        <v>104.14452709883105</v>
      </c>
      <c r="AN620" s="45">
        <f t="shared" si="228"/>
        <v>67.29990879033177</v>
      </c>
      <c r="AO620" s="137" t="s">
        <v>1247</v>
      </c>
    </row>
    <row r="621" spans="1:45" ht="30" x14ac:dyDescent="0.25">
      <c r="A621" s="30">
        <v>620</v>
      </c>
      <c r="B621" s="107" t="s">
        <v>93</v>
      </c>
      <c r="C621" s="119"/>
      <c r="D621" s="48" t="s">
        <v>135</v>
      </c>
      <c r="E621" s="48" t="s">
        <v>147</v>
      </c>
      <c r="F621" s="48" t="s">
        <v>139</v>
      </c>
      <c r="G621" s="48" t="s">
        <v>6</v>
      </c>
      <c r="H621" s="48" t="s">
        <v>1246</v>
      </c>
      <c r="I621" s="108"/>
      <c r="J621" s="112">
        <v>16</v>
      </c>
      <c r="K621" s="48">
        <v>200</v>
      </c>
      <c r="L621" s="108"/>
      <c r="M621" s="105" t="s">
        <v>141</v>
      </c>
      <c r="N621" s="105" t="s">
        <v>1251</v>
      </c>
      <c r="O621" s="105" t="s">
        <v>150</v>
      </c>
      <c r="P621" s="81">
        <f t="shared" si="226"/>
        <v>0.91018320878120207</v>
      </c>
      <c r="Q621" s="95">
        <f t="shared" si="227"/>
        <v>14610</v>
      </c>
      <c r="R621" s="48">
        <v>3.5</v>
      </c>
      <c r="S621" s="81">
        <v>10.199999999999999</v>
      </c>
      <c r="T621" s="134">
        <v>350</v>
      </c>
      <c r="U621" s="93">
        <f t="shared" si="211"/>
        <v>0.40799999999999997</v>
      </c>
      <c r="V621" s="69">
        <f t="shared" si="221"/>
        <v>128</v>
      </c>
      <c r="W621" s="135">
        <f t="shared" si="213"/>
        <v>180.55361298711256</v>
      </c>
      <c r="X621" s="145">
        <v>200</v>
      </c>
      <c r="Y621" s="60">
        <f t="shared" si="230"/>
        <v>0.13151488</v>
      </c>
      <c r="Z621" s="47">
        <f t="shared" si="222"/>
        <v>41.316618084574323</v>
      </c>
      <c r="AA621" s="46">
        <f t="shared" si="229"/>
        <v>1.02746E-3</v>
      </c>
      <c r="AB621" s="47">
        <v>205.49199999999999</v>
      </c>
      <c r="AC621" s="47">
        <f t="shared" si="223"/>
        <v>228.83296213808467</v>
      </c>
      <c r="AD621" s="56">
        <f>AB621/AB619*100</f>
        <v>82</v>
      </c>
      <c r="AE621" s="56">
        <f>AC621/AC619*100</f>
        <v>91.314031180400917</v>
      </c>
      <c r="AF621" s="65">
        <v>0</v>
      </c>
      <c r="AG621" s="45">
        <f t="shared" si="231"/>
        <v>12.251904</v>
      </c>
      <c r="AH621" s="47">
        <f t="shared" si="224"/>
        <v>66.71918442312419</v>
      </c>
      <c r="AI621" s="43">
        <v>9.5717999999999998E-2</v>
      </c>
      <c r="AJ621" s="45">
        <v>331.834</v>
      </c>
      <c r="AK621" s="47">
        <f t="shared" si="225"/>
        <v>369.52561247216045</v>
      </c>
      <c r="AL621" s="96">
        <f>AJ621/AJ619*100</f>
        <v>83</v>
      </c>
      <c r="AM621" s="96">
        <f>AK621/AK619*100</f>
        <v>92.427616926503362</v>
      </c>
      <c r="AN621" s="45">
        <f t="shared" si="228"/>
        <v>93.159831039651181</v>
      </c>
      <c r="AO621" s="137" t="s">
        <v>1247</v>
      </c>
    </row>
    <row r="622" spans="1:45" ht="30" x14ac:dyDescent="0.25">
      <c r="A622" s="30">
        <v>621</v>
      </c>
      <c r="B622" s="107" t="s">
        <v>94</v>
      </c>
      <c r="C622" s="119"/>
      <c r="D622" s="48" t="s">
        <v>135</v>
      </c>
      <c r="E622" s="48" t="s">
        <v>147</v>
      </c>
      <c r="F622" s="48" t="s">
        <v>139</v>
      </c>
      <c r="G622" s="48" t="s">
        <v>6</v>
      </c>
      <c r="H622" s="48" t="s">
        <v>1246</v>
      </c>
      <c r="I622" s="108"/>
      <c r="J622" s="112">
        <v>16</v>
      </c>
      <c r="K622" s="48">
        <v>200</v>
      </c>
      <c r="L622" s="108"/>
      <c r="M622" s="105" t="s">
        <v>141</v>
      </c>
      <c r="N622" s="105" t="s">
        <v>1251</v>
      </c>
      <c r="O622" s="105" t="s">
        <v>150</v>
      </c>
      <c r="P622" s="81">
        <f t="shared" si="226"/>
        <v>2.7043516469013142</v>
      </c>
      <c r="Q622" s="95">
        <f t="shared" si="227"/>
        <v>14610</v>
      </c>
      <c r="R622" s="48">
        <v>3.5</v>
      </c>
      <c r="S622" s="81">
        <v>28.7</v>
      </c>
      <c r="T622" s="134">
        <v>350</v>
      </c>
      <c r="U622" s="93">
        <f t="shared" ref="U622:U685" si="232">S622/100*J622/4</f>
        <v>1.1479999999999999</v>
      </c>
      <c r="V622" s="69">
        <f t="shared" si="221"/>
        <v>128</v>
      </c>
      <c r="W622" s="135">
        <f t="shared" si="213"/>
        <v>143.35715596860945</v>
      </c>
      <c r="X622" s="145">
        <v>88</v>
      </c>
      <c r="Y622" s="60">
        <f t="shared" si="230"/>
        <v>0.2588014545454545</v>
      </c>
      <c r="Z622" s="47">
        <f t="shared" si="222"/>
        <v>35.774144926887523</v>
      </c>
      <c r="AA622" s="46">
        <f t="shared" si="229"/>
        <v>2.0218863636363633E-3</v>
      </c>
      <c r="AB622" s="47">
        <v>177.92599999999999</v>
      </c>
      <c r="AC622" s="47">
        <f t="shared" si="223"/>
        <v>249.5455820476858</v>
      </c>
      <c r="AD622" s="56">
        <f>AB622/AB619*100</f>
        <v>71</v>
      </c>
      <c r="AE622" s="56">
        <f>AC622/AC619*100</f>
        <v>99.579242636746145</v>
      </c>
      <c r="AF622" s="65">
        <v>0</v>
      </c>
      <c r="AG622" s="45">
        <f t="shared" si="231"/>
        <v>12.679295999999999</v>
      </c>
      <c r="AH622" s="47">
        <f t="shared" si="224"/>
        <v>58.680728468530909</v>
      </c>
      <c r="AI622" s="43">
        <v>9.9056999999999992E-2</v>
      </c>
      <c r="AJ622" s="45">
        <v>291.85399999999998</v>
      </c>
      <c r="AK622" s="47">
        <f t="shared" si="225"/>
        <v>409.33239831697045</v>
      </c>
      <c r="AL622" s="96">
        <f>AJ622/AJ619*100</f>
        <v>73</v>
      </c>
      <c r="AM622" s="96">
        <f>AK622/AK619*100</f>
        <v>102.38429172510517</v>
      </c>
      <c r="AN622" s="45">
        <f t="shared" si="228"/>
        <v>48.992367613502246</v>
      </c>
      <c r="AO622" s="137" t="s">
        <v>1247</v>
      </c>
    </row>
    <row r="623" spans="1:45" ht="30" x14ac:dyDescent="0.25">
      <c r="A623" s="30">
        <v>622</v>
      </c>
      <c r="B623" s="107" t="s">
        <v>95</v>
      </c>
      <c r="C623" s="119"/>
      <c r="D623" s="48" t="s">
        <v>135</v>
      </c>
      <c r="E623" s="48" t="s">
        <v>147</v>
      </c>
      <c r="F623" s="48" t="s">
        <v>139</v>
      </c>
      <c r="G623" s="48" t="s">
        <v>6</v>
      </c>
      <c r="H623" s="48" t="s">
        <v>1246</v>
      </c>
      <c r="I623" s="108"/>
      <c r="J623" s="112">
        <v>16</v>
      </c>
      <c r="K623" s="48">
        <v>200</v>
      </c>
      <c r="L623" s="108"/>
      <c r="M623" s="105" t="s">
        <v>141</v>
      </c>
      <c r="N623" s="105" t="s">
        <v>1251</v>
      </c>
      <c r="O623" s="105" t="s">
        <v>150</v>
      </c>
      <c r="P623" s="81">
        <f t="shared" si="226"/>
        <v>3.2389324353470026</v>
      </c>
      <c r="Q623" s="95">
        <f t="shared" si="227"/>
        <v>14610</v>
      </c>
      <c r="R623" s="48">
        <v>3.5</v>
      </c>
      <c r="S623" s="81">
        <v>33.799999999999997</v>
      </c>
      <c r="T623" s="134">
        <v>350</v>
      </c>
      <c r="U623" s="93">
        <f t="shared" si="232"/>
        <v>1.3519999999999999</v>
      </c>
      <c r="V623" s="69">
        <f t="shared" si="221"/>
        <v>128</v>
      </c>
      <c r="W623" s="135">
        <f t="shared" si="213"/>
        <v>133.10299754729235</v>
      </c>
      <c r="X623" s="145">
        <v>200</v>
      </c>
      <c r="Y623" s="60">
        <f t="shared" si="230"/>
        <v>9.9438079999999984E-2</v>
      </c>
      <c r="Z623" s="47">
        <f t="shared" si="222"/>
        <v>31.239394161507413</v>
      </c>
      <c r="AA623" s="46">
        <f t="shared" si="229"/>
        <v>7.7685999999999988E-4</v>
      </c>
      <c r="AB623" s="47">
        <v>155.37199999999999</v>
      </c>
      <c r="AC623" s="47">
        <f t="shared" si="223"/>
        <v>234.70090634441087</v>
      </c>
      <c r="AD623" s="56">
        <f>AB623/AB619*100</f>
        <v>62</v>
      </c>
      <c r="AE623" s="56">
        <f>AC623/AC619*100</f>
        <v>93.655589123867074</v>
      </c>
      <c r="AF623" s="65">
        <v>0</v>
      </c>
      <c r="AG623" s="45">
        <f t="shared" si="231"/>
        <v>7.9779840000000002</v>
      </c>
      <c r="AH623" s="47">
        <f t="shared" si="224"/>
        <v>52.249963704856299</v>
      </c>
      <c r="AI623" s="43">
        <v>6.2328000000000001E-2</v>
      </c>
      <c r="AJ623" s="45">
        <v>259.87</v>
      </c>
      <c r="AK623" s="47">
        <f t="shared" si="225"/>
        <v>392.55287009063454</v>
      </c>
      <c r="AL623" s="96">
        <f>AJ623/AJ619*100</f>
        <v>65</v>
      </c>
      <c r="AM623" s="96">
        <f>AK623/AK619*100</f>
        <v>98.187311178247754</v>
      </c>
      <c r="AN623" s="45">
        <f t="shared" si="228"/>
        <v>80.230672193187971</v>
      </c>
      <c r="AO623" s="137" t="s">
        <v>1247</v>
      </c>
    </row>
    <row r="624" spans="1:45" ht="30" x14ac:dyDescent="0.25">
      <c r="A624" s="30">
        <v>623</v>
      </c>
      <c r="B624" s="107" t="s">
        <v>96</v>
      </c>
      <c r="C624" s="119"/>
      <c r="D624" s="48" t="s">
        <v>135</v>
      </c>
      <c r="E624" s="48" t="s">
        <v>147</v>
      </c>
      <c r="F624" s="48" t="s">
        <v>139</v>
      </c>
      <c r="G624" s="48" t="s">
        <v>6</v>
      </c>
      <c r="H624" s="48" t="s">
        <v>1246</v>
      </c>
      <c r="I624" s="108"/>
      <c r="J624" s="112">
        <v>16</v>
      </c>
      <c r="K624" s="48">
        <v>200</v>
      </c>
      <c r="L624" s="108"/>
      <c r="M624" s="105" t="s">
        <v>141</v>
      </c>
      <c r="N624" s="105" t="s">
        <v>1251</v>
      </c>
      <c r="O624" s="105" t="s">
        <v>150</v>
      </c>
      <c r="P624" s="81">
        <f t="shared" si="226"/>
        <v>3.6727928037042816</v>
      </c>
      <c r="Q624" s="95">
        <f t="shared" si="227"/>
        <v>14610</v>
      </c>
      <c r="R624" s="48">
        <v>3.5</v>
      </c>
      <c r="S624" s="81">
        <v>37.799999999999997</v>
      </c>
      <c r="T624" s="134">
        <v>350</v>
      </c>
      <c r="U624" s="93">
        <f t="shared" si="232"/>
        <v>1.5119999999999998</v>
      </c>
      <c r="V624" s="69">
        <f t="shared" si="221"/>
        <v>128</v>
      </c>
      <c r="W624" s="135">
        <f t="shared" si="213"/>
        <v>125.06052035410247</v>
      </c>
      <c r="X624" s="145">
        <v>86</v>
      </c>
      <c r="Y624" s="60">
        <f t="shared" si="230"/>
        <v>0.22379162790697671</v>
      </c>
      <c r="Z624" s="47">
        <f t="shared" si="222"/>
        <v>30.23167176920072</v>
      </c>
      <c r="AA624" s="46">
        <f t="shared" si="229"/>
        <v>1.7483720930232555E-3</v>
      </c>
      <c r="AB624" s="47">
        <v>150.35999999999999</v>
      </c>
      <c r="AC624" s="47">
        <f t="shared" si="223"/>
        <v>241.73633440514467</v>
      </c>
      <c r="AD624" s="56">
        <f>AB624/AB619*100</f>
        <v>60</v>
      </c>
      <c r="AE624" s="56">
        <f>AC624/AC619*100</f>
        <v>96.463022508038591</v>
      </c>
      <c r="AF624" s="65">
        <v>0</v>
      </c>
      <c r="AG624" s="45">
        <f t="shared" si="231"/>
        <v>6.4108799999999997</v>
      </c>
      <c r="AH624" s="47">
        <f t="shared" si="224"/>
        <v>53.053809300315621</v>
      </c>
      <c r="AI624" s="43">
        <v>5.0084999999999998E-2</v>
      </c>
      <c r="AJ624" s="45">
        <v>263.86799999999999</v>
      </c>
      <c r="AK624" s="47">
        <f t="shared" si="225"/>
        <v>424.22508038585215</v>
      </c>
      <c r="AL624" s="96">
        <f>AJ624/AJ619*100</f>
        <v>65.999999999999986</v>
      </c>
      <c r="AM624" s="96">
        <f>AK624/AK619*100</f>
        <v>106.10932475884245</v>
      </c>
      <c r="AN624" s="45">
        <f t="shared" si="228"/>
        <v>28.646648044692739</v>
      </c>
      <c r="AO624" s="137" t="s">
        <v>1247</v>
      </c>
    </row>
    <row r="625" spans="1:41" ht="30" x14ac:dyDescent="0.25">
      <c r="A625" s="30">
        <v>624</v>
      </c>
      <c r="B625" s="107" t="s">
        <v>97</v>
      </c>
      <c r="C625" s="119"/>
      <c r="D625" s="48" t="s">
        <v>135</v>
      </c>
      <c r="E625" s="48" t="s">
        <v>147</v>
      </c>
      <c r="F625" s="48" t="s">
        <v>139</v>
      </c>
      <c r="G625" s="48" t="s">
        <v>6</v>
      </c>
      <c r="H625" s="48" t="s">
        <v>1246</v>
      </c>
      <c r="I625" s="108"/>
      <c r="J625" s="112">
        <v>16</v>
      </c>
      <c r="K625" s="48">
        <v>200</v>
      </c>
      <c r="L625" s="108"/>
      <c r="M625" s="105" t="s">
        <v>141</v>
      </c>
      <c r="N625" s="105" t="s">
        <v>1251</v>
      </c>
      <c r="O625" s="105" t="s">
        <v>150</v>
      </c>
      <c r="P625" s="81">
        <f t="shared" si="226"/>
        <v>3.75013824576207</v>
      </c>
      <c r="Q625" s="95">
        <f t="shared" si="227"/>
        <v>14610</v>
      </c>
      <c r="R625" s="48">
        <v>3.5</v>
      </c>
      <c r="S625" s="81">
        <v>38.5</v>
      </c>
      <c r="T625" s="134">
        <v>350</v>
      </c>
      <c r="U625" s="93">
        <f t="shared" si="232"/>
        <v>1.54</v>
      </c>
      <c r="V625" s="69">
        <f t="shared" si="221"/>
        <v>128</v>
      </c>
      <c r="W625" s="135">
        <f t="shared" si="213"/>
        <v>123.65308684529428</v>
      </c>
      <c r="X625" s="145">
        <v>28.000000000000004</v>
      </c>
      <c r="Y625" s="60">
        <f t="shared" si="230"/>
        <v>0.63007999999999997</v>
      </c>
      <c r="Z625" s="47">
        <f t="shared" si="222"/>
        <v>27.712365788433999</v>
      </c>
      <c r="AA625" s="46">
        <f t="shared" si="229"/>
        <v>4.9224999999999998E-3</v>
      </c>
      <c r="AB625" s="47">
        <v>137.83000000000001</v>
      </c>
      <c r="AC625" s="47">
        <f t="shared" si="223"/>
        <v>224.11382113821136</v>
      </c>
      <c r="AD625" s="56">
        <f>AB625/AB619*100</f>
        <v>55.000000000000007</v>
      </c>
      <c r="AE625" s="56">
        <f>AC625/AC619*100</f>
        <v>89.430894308943095</v>
      </c>
      <c r="AF625" s="65">
        <v>0</v>
      </c>
      <c r="AG625" s="45">
        <f t="shared" si="231"/>
        <v>13.961471999999999</v>
      </c>
      <c r="AH625" s="47">
        <f t="shared" si="224"/>
        <v>44.211507750263017</v>
      </c>
      <c r="AI625" s="43">
        <v>0.10907399999999999</v>
      </c>
      <c r="AJ625" s="45">
        <v>219.89000000000001</v>
      </c>
      <c r="AK625" s="47">
        <f t="shared" si="225"/>
        <v>357.54471544715437</v>
      </c>
      <c r="AL625" s="96">
        <f>AJ625/AJ619*100</f>
        <v>55.000000000000007</v>
      </c>
      <c r="AM625" s="96">
        <f>AK625/AK619*100</f>
        <v>89.430894308943067</v>
      </c>
      <c r="AN625" s="45">
        <f t="shared" si="228"/>
        <v>22.158252920264093</v>
      </c>
      <c r="AO625" s="137" t="s">
        <v>1247</v>
      </c>
    </row>
    <row r="626" spans="1:41" ht="30" x14ac:dyDescent="0.25">
      <c r="A626" s="30">
        <v>625</v>
      </c>
      <c r="B626" s="107" t="s">
        <v>132</v>
      </c>
      <c r="C626" s="30" t="s">
        <v>7</v>
      </c>
      <c r="D626" s="48" t="s">
        <v>135</v>
      </c>
      <c r="E626" s="48" t="s">
        <v>147</v>
      </c>
      <c r="F626" s="48" t="s">
        <v>139</v>
      </c>
      <c r="G626" s="48" t="s">
        <v>6</v>
      </c>
      <c r="H626" s="48" t="s">
        <v>1246</v>
      </c>
      <c r="I626" s="108"/>
      <c r="J626" s="112">
        <v>19</v>
      </c>
      <c r="K626" s="48">
        <v>200</v>
      </c>
      <c r="L626" s="108"/>
      <c r="M626" s="105" t="s">
        <v>2</v>
      </c>
      <c r="N626" s="105" t="s">
        <v>2</v>
      </c>
      <c r="O626" s="105" t="s">
        <v>4</v>
      </c>
      <c r="P626" s="81">
        <v>0</v>
      </c>
      <c r="Q626" s="95">
        <v>0</v>
      </c>
      <c r="R626" s="48">
        <v>0</v>
      </c>
      <c r="S626" s="81">
        <v>0</v>
      </c>
      <c r="T626" s="134">
        <v>0</v>
      </c>
      <c r="U626" s="93">
        <f t="shared" si="232"/>
        <v>0</v>
      </c>
      <c r="V626" s="69">
        <f t="shared" si="221"/>
        <v>152</v>
      </c>
      <c r="W626" s="135">
        <f t="shared" si="213"/>
        <v>283.5287369864788</v>
      </c>
      <c r="X626" s="145">
        <v>200</v>
      </c>
      <c r="Y626" s="60">
        <f t="shared" si="230"/>
        <v>0.31403200000000003</v>
      </c>
      <c r="Z626" s="47">
        <f t="shared" si="222"/>
        <v>117.15407412281304</v>
      </c>
      <c r="AA626" s="46">
        <f t="shared" si="229"/>
        <v>2.0660000000000001E-3</v>
      </c>
      <c r="AB626" s="47">
        <v>413.2</v>
      </c>
      <c r="AC626" s="47">
        <f t="shared" si="223"/>
        <v>413.20000000000005</v>
      </c>
      <c r="AD626" s="56">
        <f>AB626/AB626*100</f>
        <v>100</v>
      </c>
      <c r="AE626" s="56">
        <f>AC626/AC626*100</f>
        <v>100</v>
      </c>
      <c r="AF626" s="64"/>
      <c r="AG626" s="45">
        <f t="shared" si="231"/>
        <v>18.194400000000002</v>
      </c>
      <c r="AH626" s="47">
        <f t="shared" si="224"/>
        <v>176.61005026887764</v>
      </c>
      <c r="AI626" s="43">
        <v>0.1197</v>
      </c>
      <c r="AJ626" s="45">
        <v>622.9</v>
      </c>
      <c r="AK626" s="47">
        <f t="shared" si="225"/>
        <v>622.9</v>
      </c>
      <c r="AL626" s="96">
        <f>AJ626/AJ626*100</f>
        <v>100</v>
      </c>
      <c r="AM626" s="96">
        <f>AK626/AK626*100</f>
        <v>100</v>
      </c>
      <c r="AN626" s="45">
        <f t="shared" si="228"/>
        <v>57.938044530493706</v>
      </c>
      <c r="AO626" s="137" t="s">
        <v>1247</v>
      </c>
    </row>
    <row r="627" spans="1:41" ht="30" x14ac:dyDescent="0.25">
      <c r="A627" s="30">
        <v>626</v>
      </c>
      <c r="B627" s="107" t="s">
        <v>98</v>
      </c>
      <c r="C627" s="119"/>
      <c r="D627" s="48" t="s">
        <v>135</v>
      </c>
      <c r="E627" s="48" t="s">
        <v>147</v>
      </c>
      <c r="F627" s="48" t="s">
        <v>139</v>
      </c>
      <c r="G627" s="48" t="s">
        <v>6</v>
      </c>
      <c r="H627" s="48" t="s">
        <v>1246</v>
      </c>
      <c r="I627" s="108"/>
      <c r="J627" s="112">
        <v>19</v>
      </c>
      <c r="K627" s="48">
        <v>200</v>
      </c>
      <c r="L627" s="108"/>
      <c r="M627" s="105" t="s">
        <v>141</v>
      </c>
      <c r="N627" s="105" t="s">
        <v>1251</v>
      </c>
      <c r="O627" s="105" t="s">
        <v>150</v>
      </c>
      <c r="P627" s="81">
        <f t="shared" si="226"/>
        <v>2.5517677050343028</v>
      </c>
      <c r="Q627" s="95">
        <f t="shared" si="227"/>
        <v>14610</v>
      </c>
      <c r="R627" s="48">
        <v>3.5</v>
      </c>
      <c r="S627" s="81">
        <v>23.2</v>
      </c>
      <c r="T627" s="134">
        <v>350</v>
      </c>
      <c r="U627" s="93">
        <f t="shared" si="232"/>
        <v>1.1019999999999999</v>
      </c>
      <c r="V627" s="69">
        <f t="shared" si="221"/>
        <v>152</v>
      </c>
      <c r="W627" s="135">
        <f t="shared" si="213"/>
        <v>217.75007000561573</v>
      </c>
      <c r="X627" s="145">
        <v>86</v>
      </c>
      <c r="Y627" s="60">
        <f t="shared" si="230"/>
        <v>0.48930567441860467</v>
      </c>
      <c r="Z627" s="47">
        <f t="shared" si="222"/>
        <v>78.493229662284733</v>
      </c>
      <c r="AA627" s="46">
        <f t="shared" si="229"/>
        <v>3.2191162790697675E-3</v>
      </c>
      <c r="AB627" s="47">
        <v>276.84399999999999</v>
      </c>
      <c r="AC627" s="47">
        <f t="shared" si="223"/>
        <v>360.47395833333331</v>
      </c>
      <c r="AD627" s="56">
        <f>AB627/AB626*100</f>
        <v>67</v>
      </c>
      <c r="AE627" s="56">
        <f>AC627/AC626*100</f>
        <v>87.239583333333314</v>
      </c>
      <c r="AF627" s="65">
        <v>0</v>
      </c>
      <c r="AG627" s="45">
        <f t="shared" si="231"/>
        <v>11.280528</v>
      </c>
      <c r="AH627" s="47">
        <f t="shared" si="224"/>
        <v>116.56263317745926</v>
      </c>
      <c r="AI627" s="43">
        <v>7.4214000000000002E-2</v>
      </c>
      <c r="AJ627" s="45">
        <v>411.11400000000003</v>
      </c>
      <c r="AK627" s="47">
        <f t="shared" si="225"/>
        <v>535.30468750000011</v>
      </c>
      <c r="AL627" s="96">
        <f>AJ627/AJ626*100</f>
        <v>66</v>
      </c>
      <c r="AM627" s="96">
        <f>AK627/AK626*100</f>
        <v>85.937500000000028</v>
      </c>
      <c r="AN627" s="45">
        <f t="shared" si="228"/>
        <v>23.054153241536749</v>
      </c>
      <c r="AO627" s="137" t="s">
        <v>1247</v>
      </c>
    </row>
    <row r="628" spans="1:41" ht="30" x14ac:dyDescent="0.25">
      <c r="A628" s="30">
        <v>627</v>
      </c>
      <c r="B628" s="107" t="s">
        <v>99</v>
      </c>
      <c r="C628" s="119"/>
      <c r="D628" s="48" t="s">
        <v>135</v>
      </c>
      <c r="E628" s="48" t="s">
        <v>147</v>
      </c>
      <c r="F628" s="48" t="s">
        <v>139</v>
      </c>
      <c r="G628" s="48" t="s">
        <v>6</v>
      </c>
      <c r="H628" s="48" t="s">
        <v>1246</v>
      </c>
      <c r="I628" s="108"/>
      <c r="J628" s="112">
        <v>19</v>
      </c>
      <c r="K628" s="48">
        <v>200</v>
      </c>
      <c r="L628" s="108"/>
      <c r="M628" s="105" t="s">
        <v>141</v>
      </c>
      <c r="N628" s="105" t="s">
        <v>1251</v>
      </c>
      <c r="O628" s="105" t="s">
        <v>150</v>
      </c>
      <c r="P628" s="81">
        <f t="shared" si="226"/>
        <v>4.0247379322501722</v>
      </c>
      <c r="Q628" s="95">
        <f t="shared" si="227"/>
        <v>14610</v>
      </c>
      <c r="R628" s="48">
        <v>3.5</v>
      </c>
      <c r="S628" s="81">
        <v>35.200000000000003</v>
      </c>
      <c r="T628" s="134">
        <v>350</v>
      </c>
      <c r="U628" s="93">
        <f t="shared" si="232"/>
        <v>1.6720000000000002</v>
      </c>
      <c r="V628" s="69">
        <f t="shared" si="221"/>
        <v>152</v>
      </c>
      <c r="W628" s="135">
        <f t="shared" si="213"/>
        <v>183.72662156723825</v>
      </c>
      <c r="X628" s="145">
        <v>200</v>
      </c>
      <c r="Y628" s="60">
        <f t="shared" si="230"/>
        <v>0.11619183999999999</v>
      </c>
      <c r="Z628" s="47">
        <f t="shared" si="222"/>
        <v>43.347007425440829</v>
      </c>
      <c r="AA628" s="46">
        <f t="shared" si="229"/>
        <v>7.6441999999999992E-4</v>
      </c>
      <c r="AB628" s="47">
        <v>152.88399999999999</v>
      </c>
      <c r="AC628" s="47">
        <f t="shared" si="223"/>
        <v>235.93209876543213</v>
      </c>
      <c r="AD628" s="56">
        <f>AB628/AB626*100</f>
        <v>37</v>
      </c>
      <c r="AE628" s="56">
        <f>AC628/AC626*100</f>
        <v>57.098765432098766</v>
      </c>
      <c r="AF628" s="65">
        <v>0</v>
      </c>
      <c r="AG628" s="45">
        <f t="shared" si="231"/>
        <v>3.2749919999999997</v>
      </c>
      <c r="AH628" s="47">
        <f t="shared" si="224"/>
        <v>90.071125637127594</v>
      </c>
      <c r="AI628" s="43">
        <v>2.1545999999999999E-2</v>
      </c>
      <c r="AJ628" s="45">
        <v>317.67899999999997</v>
      </c>
      <c r="AK628" s="47">
        <f t="shared" si="225"/>
        <v>490.24537037037032</v>
      </c>
      <c r="AL628" s="96">
        <f>AJ628/AJ626*100</f>
        <v>51</v>
      </c>
      <c r="AM628" s="96">
        <f>AK628/AK626*100</f>
        <v>78.703703703703695</v>
      </c>
      <c r="AN628" s="45">
        <f t="shared" si="228"/>
        <v>28.186075717537477</v>
      </c>
      <c r="AO628" s="137" t="s">
        <v>1247</v>
      </c>
    </row>
    <row r="629" spans="1:41" ht="30" x14ac:dyDescent="0.25">
      <c r="A629" s="30">
        <v>628</v>
      </c>
      <c r="B629" s="107" t="s">
        <v>100</v>
      </c>
      <c r="C629" s="119"/>
      <c r="D629" s="48" t="s">
        <v>135</v>
      </c>
      <c r="E629" s="48" t="s">
        <v>147</v>
      </c>
      <c r="F629" s="48" t="s">
        <v>139</v>
      </c>
      <c r="G629" s="48" t="s">
        <v>6</v>
      </c>
      <c r="H629" s="48" t="s">
        <v>1246</v>
      </c>
      <c r="I629" s="108"/>
      <c r="J629" s="112">
        <v>19</v>
      </c>
      <c r="K629" s="48">
        <v>200</v>
      </c>
      <c r="L629" s="108"/>
      <c r="M629" s="105" t="s">
        <v>141</v>
      </c>
      <c r="N629" s="105" t="s">
        <v>1251</v>
      </c>
      <c r="O629" s="105" t="s">
        <v>150</v>
      </c>
      <c r="P629" s="81">
        <f t="shared" si="226"/>
        <v>6.1472545973283959</v>
      </c>
      <c r="Q629" s="95">
        <f t="shared" si="227"/>
        <v>14610</v>
      </c>
      <c r="R629" s="48">
        <v>3.5</v>
      </c>
      <c r="S629" s="81">
        <v>50.7</v>
      </c>
      <c r="T629" s="134">
        <v>350</v>
      </c>
      <c r="U629" s="93">
        <f t="shared" si="232"/>
        <v>2.4082500000000002</v>
      </c>
      <c r="V629" s="69">
        <f t="shared" si="221"/>
        <v>152</v>
      </c>
      <c r="W629" s="135">
        <f t="shared" si="213"/>
        <v>139.77966733433408</v>
      </c>
      <c r="X629" s="145">
        <v>52</v>
      </c>
      <c r="Y629" s="60">
        <f t="shared" si="230"/>
        <v>0.35026646153846153</v>
      </c>
      <c r="Z629" s="47">
        <f t="shared" si="222"/>
        <v>33.974681495615776</v>
      </c>
      <c r="AA629" s="46">
        <f t="shared" si="229"/>
        <v>2.3043846153846153E-3</v>
      </c>
      <c r="AB629" s="47">
        <v>119.82799999999999</v>
      </c>
      <c r="AC629" s="47">
        <f t="shared" si="223"/>
        <v>243.05882352941165</v>
      </c>
      <c r="AD629" s="56">
        <f>AB629/AB626*100</f>
        <v>28.999999999999996</v>
      </c>
      <c r="AE629" s="56">
        <f>AC629/AC626*100</f>
        <v>58.823529411764675</v>
      </c>
      <c r="AF629" s="65">
        <v>0</v>
      </c>
      <c r="AG629" s="45">
        <f t="shared" si="231"/>
        <v>1.091664</v>
      </c>
      <c r="AH629" s="47">
        <f t="shared" si="224"/>
        <v>47.684713572596962</v>
      </c>
      <c r="AI629" s="43">
        <v>7.182E-3</v>
      </c>
      <c r="AJ629" s="45">
        <v>168.18299999999999</v>
      </c>
      <c r="AK629" s="47">
        <f t="shared" si="225"/>
        <v>341.14198782961449</v>
      </c>
      <c r="AL629" s="96">
        <f>AJ629/AJ626*100</f>
        <v>27</v>
      </c>
      <c r="AM629" s="96">
        <f>AK629/AK626*100</f>
        <v>54.76673427991885</v>
      </c>
      <c r="AN629" s="45">
        <f t="shared" si="228"/>
        <v>3.1166672230196615</v>
      </c>
      <c r="AO629" s="137" t="s">
        <v>1247</v>
      </c>
    </row>
    <row r="630" spans="1:41" ht="30" x14ac:dyDescent="0.25">
      <c r="A630" s="30">
        <v>629</v>
      </c>
      <c r="B630" s="107" t="s">
        <v>133</v>
      </c>
      <c r="C630" s="30" t="s">
        <v>7</v>
      </c>
      <c r="D630" s="48" t="s">
        <v>135</v>
      </c>
      <c r="E630" s="48" t="s">
        <v>148</v>
      </c>
      <c r="F630" s="48" t="s">
        <v>139</v>
      </c>
      <c r="G630" s="112" t="s">
        <v>6</v>
      </c>
      <c r="H630" s="48" t="s">
        <v>1246</v>
      </c>
      <c r="I630" s="112" t="s">
        <v>146</v>
      </c>
      <c r="J630" s="112">
        <v>13</v>
      </c>
      <c r="K630" s="48">
        <v>200</v>
      </c>
      <c r="L630" s="108"/>
      <c r="M630" s="105" t="s">
        <v>2</v>
      </c>
      <c r="N630" s="105" t="s">
        <v>2</v>
      </c>
      <c r="O630" s="105" t="s">
        <v>4</v>
      </c>
      <c r="P630" s="81">
        <v>0</v>
      </c>
      <c r="Q630" s="113">
        <v>0</v>
      </c>
      <c r="R630" s="112">
        <v>0</v>
      </c>
      <c r="S630" s="81">
        <v>0</v>
      </c>
      <c r="T630" s="134">
        <v>0</v>
      </c>
      <c r="U630" s="93">
        <f t="shared" si="232"/>
        <v>0</v>
      </c>
      <c r="V630" s="69">
        <f t="shared" si="221"/>
        <v>104</v>
      </c>
      <c r="W630" s="135">
        <f t="shared" si="213"/>
        <v>132.73228961416876</v>
      </c>
      <c r="X630" s="145">
        <v>191.39</v>
      </c>
      <c r="Y630" s="60">
        <f t="shared" si="230"/>
        <v>0.22865980458749152</v>
      </c>
      <c r="Z630" s="47">
        <f t="shared" si="222"/>
        <v>55.853747469642215</v>
      </c>
      <c r="AA630" s="46">
        <f t="shared" si="229"/>
        <v>2.1986519671874185E-3</v>
      </c>
      <c r="AB630" s="47">
        <v>420.8</v>
      </c>
      <c r="AC630" s="47">
        <f t="shared" si="223"/>
        <v>420.79999999999995</v>
      </c>
      <c r="AD630" s="56">
        <f>AB630/AB630*100</f>
        <v>100</v>
      </c>
      <c r="AE630" s="56">
        <f>AC630/AC630*100</f>
        <v>100</v>
      </c>
      <c r="AF630" s="65">
        <v>0</v>
      </c>
      <c r="AG630" s="45">
        <f t="shared" si="231"/>
        <v>13.2392</v>
      </c>
      <c r="AH630" s="47">
        <f t="shared" si="224"/>
        <v>85.107944100605025</v>
      </c>
      <c r="AI630" s="43">
        <v>0.1273</v>
      </c>
      <c r="AJ630" s="45">
        <v>641.20000000000005</v>
      </c>
      <c r="AK630" s="47">
        <f t="shared" si="225"/>
        <v>641.20000000000005</v>
      </c>
      <c r="AL630" s="96">
        <f>AJ630/AJ630*100</f>
        <v>100</v>
      </c>
      <c r="AM630" s="96">
        <f>AK630/AK630*100</f>
        <v>100</v>
      </c>
      <c r="AN630" s="45">
        <f t="shared" si="228"/>
        <v>57.899113593155889</v>
      </c>
      <c r="AO630" s="137" t="s">
        <v>1247</v>
      </c>
    </row>
    <row r="631" spans="1:41" ht="30" x14ac:dyDescent="0.25">
      <c r="A631" s="30">
        <v>630</v>
      </c>
      <c r="B631" s="107" t="s">
        <v>101</v>
      </c>
      <c r="C631" s="119"/>
      <c r="D631" s="48" t="s">
        <v>135</v>
      </c>
      <c r="E631" s="48" t="s">
        <v>148</v>
      </c>
      <c r="F631" s="48" t="s">
        <v>139</v>
      </c>
      <c r="G631" s="112" t="s">
        <v>6</v>
      </c>
      <c r="H631" s="48" t="s">
        <v>1246</v>
      </c>
      <c r="I631" s="112" t="s">
        <v>146</v>
      </c>
      <c r="J631" s="112">
        <v>13</v>
      </c>
      <c r="K631" s="48">
        <v>200</v>
      </c>
      <c r="L631" s="108"/>
      <c r="M631" s="105" t="s">
        <v>140</v>
      </c>
      <c r="N631" s="105" t="s">
        <v>325</v>
      </c>
      <c r="O631" s="105" t="s">
        <v>150</v>
      </c>
      <c r="P631" s="81">
        <v>600</v>
      </c>
      <c r="Q631" s="114"/>
      <c r="R631" s="112">
        <v>5</v>
      </c>
      <c r="S631" s="81">
        <v>8.5</v>
      </c>
      <c r="T631" s="134">
        <v>350</v>
      </c>
      <c r="U631" s="93">
        <f t="shared" si="232"/>
        <v>0.27625</v>
      </c>
      <c r="V631" s="69">
        <f t="shared" si="221"/>
        <v>104</v>
      </c>
      <c r="W631" s="135">
        <f t="shared" si="213"/>
        <v>121.45004499696444</v>
      </c>
      <c r="X631" s="145">
        <v>147.37029999999999</v>
      </c>
      <c r="Y631" s="60">
        <f t="shared" si="230"/>
        <v>0.2732039223642756</v>
      </c>
      <c r="Z631" s="47">
        <f t="shared" si="222"/>
        <v>51.385447672070839</v>
      </c>
      <c r="AA631" s="46">
        <f t="shared" si="229"/>
        <v>2.6269607919641885E-3</v>
      </c>
      <c r="AB631" s="47">
        <v>387.13600000000002</v>
      </c>
      <c r="AC631" s="47">
        <f t="shared" si="223"/>
        <v>423.09945355191252</v>
      </c>
      <c r="AD631" s="56">
        <f>AB631/AB630*100</f>
        <v>92</v>
      </c>
      <c r="AE631" s="56">
        <f>AC631/AC630*100</f>
        <v>100.5464480874317</v>
      </c>
      <c r="AF631" s="65">
        <v>0</v>
      </c>
      <c r="AG631" s="45">
        <f t="shared" si="231"/>
        <v>11.253319999999999</v>
      </c>
      <c r="AH631" s="47">
        <f t="shared" si="224"/>
        <v>81.703626336580811</v>
      </c>
      <c r="AI631" s="43">
        <v>0.108205</v>
      </c>
      <c r="AJ631" s="45">
        <v>615.55200000000002</v>
      </c>
      <c r="AK631" s="47">
        <f t="shared" si="225"/>
        <v>672.73442622950813</v>
      </c>
      <c r="AL631" s="96">
        <f>AJ631/AJ630*100</f>
        <v>96</v>
      </c>
      <c r="AM631" s="96">
        <f>AK631/AK630*100</f>
        <v>104.91803278688523</v>
      </c>
      <c r="AN631" s="45">
        <f t="shared" si="228"/>
        <v>41.190184616000572</v>
      </c>
      <c r="AO631" s="137" t="s">
        <v>1247</v>
      </c>
    </row>
    <row r="632" spans="1:41" ht="30" x14ac:dyDescent="0.25">
      <c r="A632" s="30">
        <v>631</v>
      </c>
      <c r="B632" s="107" t="s">
        <v>102</v>
      </c>
      <c r="C632" s="119"/>
      <c r="D632" s="48" t="s">
        <v>135</v>
      </c>
      <c r="E632" s="48" t="s">
        <v>148</v>
      </c>
      <c r="F632" s="48" t="s">
        <v>139</v>
      </c>
      <c r="G632" s="112" t="s">
        <v>6</v>
      </c>
      <c r="H632" s="48" t="s">
        <v>1246</v>
      </c>
      <c r="I632" s="112" t="s">
        <v>146</v>
      </c>
      <c r="J632" s="112">
        <v>13</v>
      </c>
      <c r="K632" s="48">
        <v>200</v>
      </c>
      <c r="L632" s="108"/>
      <c r="M632" s="105" t="s">
        <v>140</v>
      </c>
      <c r="N632" s="105" t="s">
        <v>325</v>
      </c>
      <c r="O632" s="105" t="s">
        <v>150</v>
      </c>
      <c r="P632" s="81">
        <v>600</v>
      </c>
      <c r="Q632" s="114"/>
      <c r="R632" s="112">
        <v>5</v>
      </c>
      <c r="S632" s="81">
        <v>9.5</v>
      </c>
      <c r="T632" s="134">
        <v>350</v>
      </c>
      <c r="U632" s="93">
        <f t="shared" si="232"/>
        <v>0.30875000000000002</v>
      </c>
      <c r="V632" s="69">
        <f t="shared" si="221"/>
        <v>104</v>
      </c>
      <c r="W632" s="135">
        <f t="shared" si="213"/>
        <v>120.12272210082273</v>
      </c>
      <c r="X632" s="145">
        <v>139.71469999999999</v>
      </c>
      <c r="Y632" s="60">
        <f t="shared" si="230"/>
        <v>0.28504167421180454</v>
      </c>
      <c r="Z632" s="47">
        <f t="shared" si="222"/>
        <v>50.826910197374417</v>
      </c>
      <c r="AA632" s="46">
        <f t="shared" si="229"/>
        <v>2.7407853289596589E-3</v>
      </c>
      <c r="AB632" s="47">
        <v>382.928</v>
      </c>
      <c r="AC632" s="47">
        <f t="shared" si="223"/>
        <v>423.12486187845309</v>
      </c>
      <c r="AD632" s="56">
        <f>AB632/AB630*100</f>
        <v>90.999999999999986</v>
      </c>
      <c r="AE632" s="56">
        <f>AC632/AC630*100</f>
        <v>100.55248618784533</v>
      </c>
      <c r="AF632" s="65">
        <v>0</v>
      </c>
      <c r="AG632" s="45">
        <f t="shared" si="231"/>
        <v>7.9435199999999986</v>
      </c>
      <c r="AH632" s="47">
        <f t="shared" si="224"/>
        <v>80.001467454568697</v>
      </c>
      <c r="AI632" s="43">
        <v>7.637999999999999E-2</v>
      </c>
      <c r="AJ632" s="45">
        <v>602.72799999999995</v>
      </c>
      <c r="AK632" s="47">
        <f t="shared" si="225"/>
        <v>665.99779005524852</v>
      </c>
      <c r="AL632" s="96">
        <f>AJ632/AJ630*100</f>
        <v>93.999999999999986</v>
      </c>
      <c r="AM632" s="96">
        <f>AK632/AK630*100</f>
        <v>103.86740331491711</v>
      </c>
      <c r="AN632" s="45">
        <f t="shared" si="228"/>
        <v>27.867925004178321</v>
      </c>
      <c r="AO632" s="137" t="s">
        <v>1247</v>
      </c>
    </row>
    <row r="633" spans="1:41" ht="30" x14ac:dyDescent="0.25">
      <c r="A633" s="30">
        <v>632</v>
      </c>
      <c r="B633" s="107" t="s">
        <v>103</v>
      </c>
      <c r="C633" s="119"/>
      <c r="D633" s="48" t="s">
        <v>135</v>
      </c>
      <c r="E633" s="48" t="s">
        <v>148</v>
      </c>
      <c r="F633" s="48" t="s">
        <v>139</v>
      </c>
      <c r="G633" s="112" t="s">
        <v>6</v>
      </c>
      <c r="H633" s="48" t="s">
        <v>1246</v>
      </c>
      <c r="I633" s="112" t="s">
        <v>146</v>
      </c>
      <c r="J633" s="112">
        <v>13</v>
      </c>
      <c r="K633" s="48">
        <v>200</v>
      </c>
      <c r="L633" s="108"/>
      <c r="M633" s="105" t="s">
        <v>140</v>
      </c>
      <c r="N633" s="105" t="s">
        <v>325</v>
      </c>
      <c r="O633" s="105" t="s">
        <v>150</v>
      </c>
      <c r="P633" s="81">
        <v>600</v>
      </c>
      <c r="Q633" s="114"/>
      <c r="R633" s="112">
        <v>5</v>
      </c>
      <c r="S633" s="81">
        <v>12</v>
      </c>
      <c r="T633" s="134">
        <v>350</v>
      </c>
      <c r="U633" s="93">
        <f t="shared" si="232"/>
        <v>0.39</v>
      </c>
      <c r="V633" s="69">
        <f t="shared" si="221"/>
        <v>104</v>
      </c>
      <c r="W633" s="135">
        <f t="shared" si="213"/>
        <v>116.80441486046853</v>
      </c>
      <c r="X633" s="145">
        <v>170.33709999999999</v>
      </c>
      <c r="Y633" s="60">
        <f t="shared" si="230"/>
        <v>0.20553690299999236</v>
      </c>
      <c r="Z633" s="47">
        <f t="shared" si="222"/>
        <v>44.682997975713775</v>
      </c>
      <c r="AA633" s="46">
        <f t="shared" si="229"/>
        <v>1.9763163749999266E-3</v>
      </c>
      <c r="AB633" s="47">
        <v>336.64000000000004</v>
      </c>
      <c r="AC633" s="47">
        <f t="shared" si="223"/>
        <v>382.5454545454545</v>
      </c>
      <c r="AD633" s="56">
        <f>AB633/AB630*100</f>
        <v>80</v>
      </c>
      <c r="AE633" s="56">
        <f>AC633/AC630*100</f>
        <v>90.909090909090907</v>
      </c>
      <c r="AF633" s="65">
        <v>0</v>
      </c>
      <c r="AG633" s="45">
        <f t="shared" si="231"/>
        <v>8.3406959999999994</v>
      </c>
      <c r="AH633" s="47">
        <f t="shared" si="224"/>
        <v>72.341752485514263</v>
      </c>
      <c r="AI633" s="43">
        <v>8.0198999999999993E-2</v>
      </c>
      <c r="AJ633" s="45">
        <v>545.02</v>
      </c>
      <c r="AK633" s="47">
        <f t="shared" si="225"/>
        <v>619.34090909090901</v>
      </c>
      <c r="AL633" s="96">
        <f>AJ633/AJ630*100</f>
        <v>84.999999999999986</v>
      </c>
      <c r="AM633" s="96">
        <f>AK633/AK630*100</f>
        <v>96.590909090909065</v>
      </c>
      <c r="AN633" s="45">
        <f t="shared" si="228"/>
        <v>40.580041239603133</v>
      </c>
      <c r="AO633" s="137" t="s">
        <v>1247</v>
      </c>
    </row>
    <row r="634" spans="1:41" ht="30" x14ac:dyDescent="0.25">
      <c r="A634" s="30">
        <v>633</v>
      </c>
      <c r="B634" s="107" t="s">
        <v>104</v>
      </c>
      <c r="C634" s="119"/>
      <c r="D634" s="48" t="s">
        <v>135</v>
      </c>
      <c r="E634" s="48" t="s">
        <v>148</v>
      </c>
      <c r="F634" s="48" t="s">
        <v>139</v>
      </c>
      <c r="G634" s="112" t="s">
        <v>6</v>
      </c>
      <c r="H634" s="48" t="s">
        <v>1246</v>
      </c>
      <c r="I634" s="112" t="s">
        <v>146</v>
      </c>
      <c r="J634" s="112">
        <v>13</v>
      </c>
      <c r="K634" s="48">
        <v>200</v>
      </c>
      <c r="L634" s="108"/>
      <c r="M634" s="105" t="s">
        <v>140</v>
      </c>
      <c r="N634" s="105" t="s">
        <v>325</v>
      </c>
      <c r="O634" s="105" t="s">
        <v>150</v>
      </c>
      <c r="P634" s="81">
        <v>600</v>
      </c>
      <c r="Q634" s="114"/>
      <c r="R634" s="112">
        <v>5</v>
      </c>
      <c r="S634" s="81">
        <v>13.2</v>
      </c>
      <c r="T634" s="134">
        <v>350</v>
      </c>
      <c r="U634" s="93">
        <f t="shared" si="232"/>
        <v>0.42900000000000005</v>
      </c>
      <c r="V634" s="69">
        <f t="shared" si="221"/>
        <v>104</v>
      </c>
      <c r="W634" s="135">
        <f t="shared" si="213"/>
        <v>115.21162738509847</v>
      </c>
      <c r="X634" s="145">
        <v>109.09229999999998</v>
      </c>
      <c r="Y634" s="60">
        <f t="shared" si="230"/>
        <v>0.34900707015985555</v>
      </c>
      <c r="Z634" s="47">
        <f t="shared" si="222"/>
        <v>48.592760298588729</v>
      </c>
      <c r="AA634" s="46">
        <f t="shared" si="229"/>
        <v>3.3558372130755342E-3</v>
      </c>
      <c r="AB634" s="47">
        <v>366.096</v>
      </c>
      <c r="AC634" s="47">
        <f t="shared" si="223"/>
        <v>421.76958525345634</v>
      </c>
      <c r="AD634" s="56">
        <f>AB634/AB630*100</f>
        <v>87</v>
      </c>
      <c r="AE634" s="56">
        <f>AC634/AC630*100</f>
        <v>100.23041474654381</v>
      </c>
      <c r="AF634" s="65">
        <v>0</v>
      </c>
      <c r="AG634" s="45">
        <f t="shared" si="231"/>
        <v>7.2815600000000007</v>
      </c>
      <c r="AH634" s="47">
        <f t="shared" si="224"/>
        <v>73.192831926520313</v>
      </c>
      <c r="AI634" s="43">
        <v>7.0015000000000008E-2</v>
      </c>
      <c r="AJ634" s="45">
        <v>551.43200000000002</v>
      </c>
      <c r="AK634" s="47">
        <f t="shared" si="225"/>
        <v>635.29032258064535</v>
      </c>
      <c r="AL634" s="96">
        <f>AJ634/AJ630*100</f>
        <v>86</v>
      </c>
      <c r="AM634" s="96">
        <f>AK634/AK630*100</f>
        <v>99.078341013824911</v>
      </c>
      <c r="AN634" s="45">
        <f t="shared" si="228"/>
        <v>20.863646105119965</v>
      </c>
      <c r="AO634" s="137" t="s">
        <v>1247</v>
      </c>
    </row>
    <row r="635" spans="1:41" ht="30" x14ac:dyDescent="0.25">
      <c r="A635" s="30">
        <v>634</v>
      </c>
      <c r="B635" s="107" t="s">
        <v>105</v>
      </c>
      <c r="C635" s="119"/>
      <c r="D635" s="48" t="s">
        <v>135</v>
      </c>
      <c r="E635" s="48" t="s">
        <v>148</v>
      </c>
      <c r="F635" s="48" t="s">
        <v>139</v>
      </c>
      <c r="G635" s="112" t="s">
        <v>6</v>
      </c>
      <c r="H635" s="48" t="s">
        <v>1246</v>
      </c>
      <c r="I635" s="112" t="s">
        <v>146</v>
      </c>
      <c r="J635" s="112">
        <v>13</v>
      </c>
      <c r="K635" s="48">
        <v>200</v>
      </c>
      <c r="L635" s="108"/>
      <c r="M635" s="105" t="s">
        <v>140</v>
      </c>
      <c r="N635" s="105" t="s">
        <v>325</v>
      </c>
      <c r="O635" s="105" t="s">
        <v>150</v>
      </c>
      <c r="P635" s="81">
        <v>600</v>
      </c>
      <c r="Q635" s="114"/>
      <c r="R635" s="112">
        <v>5</v>
      </c>
      <c r="S635" s="81">
        <v>13.7</v>
      </c>
      <c r="T635" s="134">
        <v>350</v>
      </c>
      <c r="U635" s="93">
        <f t="shared" si="232"/>
        <v>0.44524999999999992</v>
      </c>
      <c r="V635" s="69">
        <f t="shared" si="221"/>
        <v>104</v>
      </c>
      <c r="W635" s="135">
        <f t="shared" si="213"/>
        <v>114.54796593702767</v>
      </c>
      <c r="X635" s="145">
        <v>132.05909999999997</v>
      </c>
      <c r="Y635" s="60">
        <f t="shared" si="230"/>
        <v>0.27836845775868535</v>
      </c>
      <c r="Z635" s="47">
        <f t="shared" si="222"/>
        <v>46.917147874499463</v>
      </c>
      <c r="AA635" s="46">
        <f t="shared" si="229"/>
        <v>2.6766197861412054E-3</v>
      </c>
      <c r="AB635" s="47">
        <v>353.47199999999998</v>
      </c>
      <c r="AC635" s="47">
        <f t="shared" si="223"/>
        <v>409.58516801853989</v>
      </c>
      <c r="AD635" s="56">
        <f>AB635/AB630*100</f>
        <v>84</v>
      </c>
      <c r="AE635" s="56">
        <f>AC635/AC630*100</f>
        <v>97.334878331402081</v>
      </c>
      <c r="AF635" s="65">
        <v>0</v>
      </c>
      <c r="AG635" s="45">
        <f t="shared" si="231"/>
        <v>7.9435199999999986</v>
      </c>
      <c r="AH635" s="47">
        <f t="shared" si="224"/>
        <v>75.746070249538462</v>
      </c>
      <c r="AI635" s="43">
        <v>7.637999999999999E-2</v>
      </c>
      <c r="AJ635" s="45">
        <v>570.66800000000001</v>
      </c>
      <c r="AK635" s="47">
        <f t="shared" si="225"/>
        <v>661.26071842410181</v>
      </c>
      <c r="AL635" s="96">
        <f>AJ635/AJ630*100</f>
        <v>88.999999999999986</v>
      </c>
      <c r="AM635" s="96">
        <f>AK635/AK630*100</f>
        <v>103.1286210892236</v>
      </c>
      <c r="AN635" s="45">
        <f t="shared" si="228"/>
        <v>28.535991699483969</v>
      </c>
      <c r="AO635" s="137" t="s">
        <v>1247</v>
      </c>
    </row>
    <row r="636" spans="1:41" ht="30" x14ac:dyDescent="0.25">
      <c r="A636" s="30">
        <v>635</v>
      </c>
      <c r="B636" s="107" t="s">
        <v>106</v>
      </c>
      <c r="C636" s="119"/>
      <c r="D636" s="48" t="s">
        <v>135</v>
      </c>
      <c r="E636" s="48" t="s">
        <v>148</v>
      </c>
      <c r="F636" s="48" t="s">
        <v>139</v>
      </c>
      <c r="G636" s="112" t="s">
        <v>6</v>
      </c>
      <c r="H636" s="48" t="s">
        <v>1246</v>
      </c>
      <c r="I636" s="112" t="s">
        <v>146</v>
      </c>
      <c r="J636" s="112">
        <v>13</v>
      </c>
      <c r="K636" s="48">
        <v>200</v>
      </c>
      <c r="L636" s="108"/>
      <c r="M636" s="105" t="s">
        <v>140</v>
      </c>
      <c r="N636" s="105" t="s">
        <v>325</v>
      </c>
      <c r="O636" s="105" t="s">
        <v>150</v>
      </c>
      <c r="P636" s="81">
        <v>600</v>
      </c>
      <c r="Q636" s="114"/>
      <c r="R636" s="112">
        <v>5</v>
      </c>
      <c r="S636" s="81">
        <v>13.8</v>
      </c>
      <c r="T636" s="134">
        <v>350</v>
      </c>
      <c r="U636" s="93">
        <f t="shared" si="232"/>
        <v>0.44850000000000001</v>
      </c>
      <c r="V636" s="69">
        <f t="shared" si="221"/>
        <v>104</v>
      </c>
      <c r="W636" s="135">
        <f t="shared" si="213"/>
        <v>114.41523364741347</v>
      </c>
      <c r="X636" s="145">
        <v>149.2842</v>
      </c>
      <c r="Y636" s="60">
        <f t="shared" si="230"/>
        <v>0.25797516414999039</v>
      </c>
      <c r="Z636" s="47">
        <f t="shared" si="222"/>
        <v>49.151297773285151</v>
      </c>
      <c r="AA636" s="46">
        <f t="shared" si="229"/>
        <v>2.4805304245191385E-3</v>
      </c>
      <c r="AB636" s="47">
        <v>370.30400000000003</v>
      </c>
      <c r="AC636" s="47">
        <f t="shared" si="223"/>
        <v>429.58700696055683</v>
      </c>
      <c r="AD636" s="56">
        <f>AB636/AB630*100</f>
        <v>88</v>
      </c>
      <c r="AE636" s="56">
        <f>AC636/AC630*100</f>
        <v>102.08816705336427</v>
      </c>
      <c r="AF636" s="65">
        <v>0</v>
      </c>
      <c r="AG636" s="45">
        <f t="shared" si="231"/>
        <v>5.5604639999999996</v>
      </c>
      <c r="AH636" s="47">
        <f t="shared" si="224"/>
        <v>74.894990808532427</v>
      </c>
      <c r="AI636" s="43">
        <v>5.3466E-2</v>
      </c>
      <c r="AJ636" s="45">
        <v>564.25600000000009</v>
      </c>
      <c r="AK636" s="47">
        <f t="shared" si="225"/>
        <v>654.58932714617185</v>
      </c>
      <c r="AL636" s="96">
        <f>AJ636/AJ630*100</f>
        <v>88.000000000000014</v>
      </c>
      <c r="AM636" s="96">
        <f>AK636/AK630*100</f>
        <v>102.08816705336427</v>
      </c>
      <c r="AN636" s="45">
        <f t="shared" si="228"/>
        <v>21.554260923997582</v>
      </c>
      <c r="AO636" s="137" t="s">
        <v>1247</v>
      </c>
    </row>
    <row r="637" spans="1:41" ht="30" x14ac:dyDescent="0.25">
      <c r="A637" s="30">
        <v>636</v>
      </c>
      <c r="B637" s="107" t="s">
        <v>107</v>
      </c>
      <c r="C637" s="119"/>
      <c r="D637" s="48" t="s">
        <v>135</v>
      </c>
      <c r="E637" s="48" t="s">
        <v>148</v>
      </c>
      <c r="F637" s="48" t="s">
        <v>139</v>
      </c>
      <c r="G637" s="112" t="s">
        <v>6</v>
      </c>
      <c r="H637" s="48" t="s">
        <v>1246</v>
      </c>
      <c r="I637" s="112" t="s">
        <v>146</v>
      </c>
      <c r="J637" s="112">
        <v>13</v>
      </c>
      <c r="K637" s="48">
        <v>200</v>
      </c>
      <c r="L637" s="108"/>
      <c r="M637" s="105" t="s">
        <v>140</v>
      </c>
      <c r="N637" s="105" t="s">
        <v>325</v>
      </c>
      <c r="O637" s="105" t="s">
        <v>150</v>
      </c>
      <c r="P637" s="81">
        <v>600</v>
      </c>
      <c r="Q637" s="114"/>
      <c r="R637" s="112">
        <v>5</v>
      </c>
      <c r="S637" s="81">
        <v>14.9</v>
      </c>
      <c r="T637" s="134">
        <v>350</v>
      </c>
      <c r="U637" s="93">
        <f t="shared" si="232"/>
        <v>0.48424999999999996</v>
      </c>
      <c r="V637" s="69">
        <f t="shared" si="221"/>
        <v>104</v>
      </c>
      <c r="W637" s="135">
        <f t="shared" si="213"/>
        <v>112.95517846165761</v>
      </c>
      <c r="X637" s="145">
        <v>103.3506</v>
      </c>
      <c r="Y637" s="60">
        <f t="shared" si="230"/>
        <v>0.38533411513818011</v>
      </c>
      <c r="Z637" s="47">
        <f t="shared" si="222"/>
        <v>50.826910197374417</v>
      </c>
      <c r="AA637" s="46">
        <f t="shared" si="229"/>
        <v>3.7051357224825009E-3</v>
      </c>
      <c r="AB637" s="47">
        <v>382.928</v>
      </c>
      <c r="AC637" s="47">
        <f t="shared" si="223"/>
        <v>449.97414806110459</v>
      </c>
      <c r="AD637" s="56">
        <f>AB637/AB630*100</f>
        <v>90.999999999999986</v>
      </c>
      <c r="AE637" s="56">
        <f>AC637/AC630*100</f>
        <v>106.93301997649824</v>
      </c>
      <c r="AF637" s="65">
        <v>0</v>
      </c>
      <c r="AG637" s="45">
        <f t="shared" si="231"/>
        <v>9.399832</v>
      </c>
      <c r="AH637" s="47">
        <f t="shared" si="224"/>
        <v>75.746070249538462</v>
      </c>
      <c r="AI637" s="43">
        <v>9.0382999999999991E-2</v>
      </c>
      <c r="AJ637" s="45">
        <v>570.66800000000001</v>
      </c>
      <c r="AK637" s="47">
        <f t="shared" si="225"/>
        <v>670.58519388954176</v>
      </c>
      <c r="AL637" s="96">
        <f>AJ637/AJ630*100</f>
        <v>88.999999999999986</v>
      </c>
      <c r="AM637" s="96">
        <f>AK637/AK630*100</f>
        <v>104.58284371327848</v>
      </c>
      <c r="AN637" s="45">
        <f t="shared" si="228"/>
        <v>24.393978188588978</v>
      </c>
      <c r="AO637" s="137" t="s">
        <v>1247</v>
      </c>
    </row>
    <row r="638" spans="1:41" ht="30" x14ac:dyDescent="0.25">
      <c r="A638" s="30">
        <v>637</v>
      </c>
      <c r="B638" s="107" t="s">
        <v>108</v>
      </c>
      <c r="C638" s="119"/>
      <c r="D638" s="48" t="s">
        <v>135</v>
      </c>
      <c r="E638" s="48" t="s">
        <v>148</v>
      </c>
      <c r="F638" s="48" t="s">
        <v>139</v>
      </c>
      <c r="G638" s="112" t="s">
        <v>6</v>
      </c>
      <c r="H638" s="48" t="s">
        <v>1246</v>
      </c>
      <c r="I638" s="112" t="s">
        <v>146</v>
      </c>
      <c r="J638" s="112">
        <v>13</v>
      </c>
      <c r="K638" s="48">
        <v>200</v>
      </c>
      <c r="L638" s="108"/>
      <c r="M638" s="105" t="s">
        <v>140</v>
      </c>
      <c r="N638" s="105" t="s">
        <v>325</v>
      </c>
      <c r="O638" s="105" t="s">
        <v>150</v>
      </c>
      <c r="P638" s="81">
        <v>600</v>
      </c>
      <c r="Q638" s="114"/>
      <c r="R638" s="112">
        <v>5</v>
      </c>
      <c r="S638" s="81">
        <v>15.3</v>
      </c>
      <c r="T638" s="134">
        <v>350</v>
      </c>
      <c r="U638" s="93">
        <f t="shared" si="232"/>
        <v>0.49724999999999997</v>
      </c>
      <c r="V638" s="69">
        <f t="shared" si="221"/>
        <v>104</v>
      </c>
      <c r="W638" s="135">
        <f t="shared" si="213"/>
        <v>112.42424930320092</v>
      </c>
      <c r="X638" s="145">
        <v>126.31739999999999</v>
      </c>
      <c r="Y638" s="60">
        <f t="shared" si="230"/>
        <v>0.29102156947498919</v>
      </c>
      <c r="Z638" s="47">
        <f t="shared" si="222"/>
        <v>46.917147874499463</v>
      </c>
      <c r="AA638" s="46">
        <f t="shared" si="229"/>
        <v>2.7982843218748959E-3</v>
      </c>
      <c r="AB638" s="47">
        <v>353.47199999999998</v>
      </c>
      <c r="AC638" s="47">
        <f t="shared" si="223"/>
        <v>417.32231404958685</v>
      </c>
      <c r="AD638" s="56">
        <f>AB638/AB630*100</f>
        <v>84</v>
      </c>
      <c r="AE638" s="56">
        <f>AC638/AC630*100</f>
        <v>99.173553719008282</v>
      </c>
      <c r="AF638" s="65">
        <v>0</v>
      </c>
      <c r="AG638" s="45">
        <f t="shared" si="231"/>
        <v>7.6787359999999998</v>
      </c>
      <c r="AH638" s="47">
        <f t="shared" si="224"/>
        <v>73.192831926520313</v>
      </c>
      <c r="AI638" s="43">
        <v>7.3833999999999997E-2</v>
      </c>
      <c r="AJ638" s="45">
        <v>551.43200000000002</v>
      </c>
      <c r="AK638" s="47">
        <f t="shared" si="225"/>
        <v>651.04132231404969</v>
      </c>
      <c r="AL638" s="96">
        <f>AJ638/AJ630*100</f>
        <v>86</v>
      </c>
      <c r="AM638" s="96">
        <f>AK638/AK630*100</f>
        <v>101.53482880755608</v>
      </c>
      <c r="AN638" s="45">
        <f t="shared" si="228"/>
        <v>26.385453194595328</v>
      </c>
      <c r="AO638" s="137" t="s">
        <v>1247</v>
      </c>
    </row>
    <row r="639" spans="1:41" ht="30" x14ac:dyDescent="0.25">
      <c r="A639" s="30">
        <v>638</v>
      </c>
      <c r="B639" s="107" t="s">
        <v>109</v>
      </c>
      <c r="C639" s="119"/>
      <c r="D639" s="48" t="s">
        <v>135</v>
      </c>
      <c r="E639" s="48" t="s">
        <v>148</v>
      </c>
      <c r="F639" s="48" t="s">
        <v>139</v>
      </c>
      <c r="G639" s="112" t="s">
        <v>6</v>
      </c>
      <c r="H639" s="48" t="s">
        <v>1246</v>
      </c>
      <c r="I639" s="112" t="s">
        <v>146</v>
      </c>
      <c r="J639" s="112">
        <v>13</v>
      </c>
      <c r="K639" s="48">
        <v>200</v>
      </c>
      <c r="L639" s="108"/>
      <c r="M639" s="105" t="s">
        <v>140</v>
      </c>
      <c r="N639" s="105" t="s">
        <v>325</v>
      </c>
      <c r="O639" s="105" t="s">
        <v>150</v>
      </c>
      <c r="P639" s="81">
        <v>600</v>
      </c>
      <c r="Q639" s="114"/>
      <c r="R639" s="112">
        <v>5</v>
      </c>
      <c r="S639" s="81">
        <v>18.600000000000001</v>
      </c>
      <c r="T639" s="134">
        <v>350</v>
      </c>
      <c r="U639" s="93">
        <f t="shared" si="232"/>
        <v>0.60450000000000004</v>
      </c>
      <c r="V639" s="69">
        <f t="shared" si="221"/>
        <v>104</v>
      </c>
      <c r="W639" s="135">
        <f t="shared" si="213"/>
        <v>108.04408374593335</v>
      </c>
      <c r="X639" s="145">
        <v>124.40349999999999</v>
      </c>
      <c r="Y639" s="60">
        <f t="shared" si="230"/>
        <v>0.25680254976749045</v>
      </c>
      <c r="Z639" s="47">
        <f t="shared" si="222"/>
        <v>40.773235652838821</v>
      </c>
      <c r="AA639" s="46">
        <f t="shared" si="229"/>
        <v>2.4692552862258699E-3</v>
      </c>
      <c r="AB639" s="47">
        <v>307.18400000000003</v>
      </c>
      <c r="AC639" s="47">
        <f t="shared" si="223"/>
        <v>377.37592137592145</v>
      </c>
      <c r="AD639" s="56">
        <f>AB639/AB630*100</f>
        <v>73.000000000000014</v>
      </c>
      <c r="AE639" s="56">
        <f>AC639/AC630*100</f>
        <v>89.680589680589705</v>
      </c>
      <c r="AF639" s="65">
        <v>0</v>
      </c>
      <c r="AG639" s="45">
        <f t="shared" si="231"/>
        <v>7.1491679999999995</v>
      </c>
      <c r="AH639" s="47">
        <f t="shared" si="224"/>
        <v>67.235275839477964</v>
      </c>
      <c r="AI639" s="43">
        <v>6.8741999999999998E-2</v>
      </c>
      <c r="AJ639" s="45">
        <v>506.54800000000006</v>
      </c>
      <c r="AK639" s="47">
        <f t="shared" si="225"/>
        <v>622.29484029484047</v>
      </c>
      <c r="AL639" s="96">
        <f>AJ639/AJ630*100</f>
        <v>79</v>
      </c>
      <c r="AM639" s="96">
        <f>AK639/AK630*100</f>
        <v>97.051597051597071</v>
      </c>
      <c r="AN639" s="45">
        <f t="shared" si="228"/>
        <v>27.839162837257149</v>
      </c>
      <c r="AO639" s="137" t="s">
        <v>1247</v>
      </c>
    </row>
    <row r="640" spans="1:41" ht="30" x14ac:dyDescent="0.25">
      <c r="A640" s="30">
        <v>639</v>
      </c>
      <c r="B640" s="107" t="s">
        <v>110</v>
      </c>
      <c r="C640" s="119"/>
      <c r="D640" s="48" t="s">
        <v>135</v>
      </c>
      <c r="E640" s="48" t="s">
        <v>148</v>
      </c>
      <c r="F640" s="48" t="s">
        <v>139</v>
      </c>
      <c r="G640" s="112" t="s">
        <v>6</v>
      </c>
      <c r="H640" s="48" t="s">
        <v>1246</v>
      </c>
      <c r="I640" s="112" t="s">
        <v>146</v>
      </c>
      <c r="J640" s="112">
        <v>13</v>
      </c>
      <c r="K640" s="48">
        <v>200</v>
      </c>
      <c r="L640" s="108"/>
      <c r="M640" s="105" t="s">
        <v>140</v>
      </c>
      <c r="N640" s="105" t="s">
        <v>325</v>
      </c>
      <c r="O640" s="105" t="s">
        <v>150</v>
      </c>
      <c r="P640" s="81">
        <v>600</v>
      </c>
      <c r="Q640" s="114"/>
      <c r="R640" s="112">
        <v>5</v>
      </c>
      <c r="S640" s="81">
        <v>21.3</v>
      </c>
      <c r="T640" s="134">
        <v>350</v>
      </c>
      <c r="U640" s="93">
        <f t="shared" si="232"/>
        <v>0.69225000000000003</v>
      </c>
      <c r="V640" s="69">
        <f t="shared" si="221"/>
        <v>104</v>
      </c>
      <c r="W640" s="135">
        <f t="shared" si="213"/>
        <v>104.4603119263508</v>
      </c>
      <c r="X640" s="145">
        <v>111.00619999999998</v>
      </c>
      <c r="Y640" s="60">
        <f t="shared" si="230"/>
        <v>0.30750801306593695</v>
      </c>
      <c r="Z640" s="47">
        <f t="shared" si="222"/>
        <v>43.565923026320931</v>
      </c>
      <c r="AA640" s="46">
        <f t="shared" si="229"/>
        <v>2.9568078179417014E-3</v>
      </c>
      <c r="AB640" s="47">
        <v>328.22400000000005</v>
      </c>
      <c r="AC640" s="47">
        <f t="shared" si="223"/>
        <v>417.0571791613724</v>
      </c>
      <c r="AD640" s="56">
        <f>AB640/AB630*100</f>
        <v>78.000000000000014</v>
      </c>
      <c r="AE640" s="56">
        <f>AC640/AC630*100</f>
        <v>99.110546378653154</v>
      </c>
      <c r="AF640" s="65">
        <v>0</v>
      </c>
      <c r="AG640" s="45">
        <f t="shared" si="231"/>
        <v>6.0900319999999999</v>
      </c>
      <c r="AH640" s="47">
        <f t="shared" si="224"/>
        <v>67.235275839477964</v>
      </c>
      <c r="AI640" s="43">
        <v>5.8557999999999999E-2</v>
      </c>
      <c r="AJ640" s="45">
        <v>506.54800000000006</v>
      </c>
      <c r="AK640" s="47">
        <f t="shared" si="225"/>
        <v>643.64421855146134</v>
      </c>
      <c r="AL640" s="96">
        <f>AJ640/AJ630*100</f>
        <v>79</v>
      </c>
      <c r="AM640" s="96">
        <f>AK640/AK630*100</f>
        <v>100.38119440914868</v>
      </c>
      <c r="AN640" s="45">
        <f t="shared" si="228"/>
        <v>19.804466034171778</v>
      </c>
      <c r="AO640" s="137" t="s">
        <v>1247</v>
      </c>
    </row>
    <row r="641" spans="1:41" ht="30" x14ac:dyDescent="0.25">
      <c r="A641" s="30">
        <v>640</v>
      </c>
      <c r="B641" s="107" t="s">
        <v>111</v>
      </c>
      <c r="C641" s="119"/>
      <c r="D641" s="48" t="s">
        <v>135</v>
      </c>
      <c r="E641" s="48" t="s">
        <v>148</v>
      </c>
      <c r="F641" s="48" t="s">
        <v>139</v>
      </c>
      <c r="G641" s="112" t="s">
        <v>6</v>
      </c>
      <c r="H641" s="48" t="s">
        <v>1246</v>
      </c>
      <c r="I641" s="112" t="s">
        <v>146</v>
      </c>
      <c r="J641" s="112">
        <v>13</v>
      </c>
      <c r="K641" s="48">
        <v>200</v>
      </c>
      <c r="L641" s="108"/>
      <c r="M641" s="105" t="s">
        <v>140</v>
      </c>
      <c r="N641" s="105" t="s">
        <v>325</v>
      </c>
      <c r="O641" s="105" t="s">
        <v>150</v>
      </c>
      <c r="P641" s="81">
        <v>600</v>
      </c>
      <c r="Q641" s="114"/>
      <c r="R641" s="112">
        <v>5</v>
      </c>
      <c r="S641" s="81">
        <v>22.7</v>
      </c>
      <c r="T641" s="134">
        <v>350</v>
      </c>
      <c r="U641" s="93">
        <f t="shared" si="232"/>
        <v>0.73774999999999991</v>
      </c>
      <c r="V641" s="69">
        <f t="shared" ref="V641:V660" si="233">8*J641</f>
        <v>104</v>
      </c>
      <c r="W641" s="135">
        <f t="shared" si="213"/>
        <v>102.60205987175247</v>
      </c>
      <c r="X641" s="145">
        <v>148.95883699999999</v>
      </c>
      <c r="Y641" s="60">
        <f t="shared" si="230"/>
        <v>0.22034543677324767</v>
      </c>
      <c r="Z641" s="47">
        <f t="shared" ref="Z641:Z660" si="234">AB641*((J641^2)*PI()/4)*10^(-3)</f>
        <v>41.890310602231665</v>
      </c>
      <c r="AA641" s="46">
        <f t="shared" si="229"/>
        <v>2.118706122819689E-3</v>
      </c>
      <c r="AB641" s="47">
        <v>315.60000000000002</v>
      </c>
      <c r="AC641" s="47">
        <f t="shared" ref="AC641:AC660" si="235">Z641/(W641*10^(-3))</f>
        <v>408.27943078913319</v>
      </c>
      <c r="AD641" s="56">
        <f>AB641/AB630*100</f>
        <v>75</v>
      </c>
      <c r="AE641" s="56">
        <f>AC641/AC630*100</f>
        <v>97.024579560155232</v>
      </c>
      <c r="AF641" s="65">
        <v>0</v>
      </c>
      <c r="AG641" s="45">
        <f t="shared" si="231"/>
        <v>6.0900319999999999</v>
      </c>
      <c r="AH641" s="47">
        <f t="shared" ref="AH641:AH660" si="236">AJ641*((J641^2)*PI()/4)*10^(-3)</f>
        <v>65.533116957465865</v>
      </c>
      <c r="AI641" s="43">
        <v>5.8557999999999999E-2</v>
      </c>
      <c r="AJ641" s="45">
        <v>493.72400000000005</v>
      </c>
      <c r="AK641" s="47">
        <f t="shared" ref="AK641:AK660" si="237">AH641/(W641*10^(-3))</f>
        <v>638.71151358344105</v>
      </c>
      <c r="AL641" s="96">
        <f>AJ641/AJ630*100</f>
        <v>77</v>
      </c>
      <c r="AM641" s="96">
        <f>AK641/AK630*100</f>
        <v>99.611901681759363</v>
      </c>
      <c r="AN641" s="45">
        <f t="shared" si="228"/>
        <v>27.638566467192643</v>
      </c>
      <c r="AO641" s="137" t="s">
        <v>1247</v>
      </c>
    </row>
    <row r="642" spans="1:41" ht="30" x14ac:dyDescent="0.25">
      <c r="A642" s="30">
        <v>641</v>
      </c>
      <c r="B642" s="107" t="s">
        <v>112</v>
      </c>
      <c r="C642" s="119"/>
      <c r="D642" s="48" t="s">
        <v>135</v>
      </c>
      <c r="E642" s="48" t="s">
        <v>148</v>
      </c>
      <c r="F642" s="48" t="s">
        <v>139</v>
      </c>
      <c r="G642" s="112" t="s">
        <v>6</v>
      </c>
      <c r="H642" s="48" t="s">
        <v>1246</v>
      </c>
      <c r="I642" s="112" t="s">
        <v>146</v>
      </c>
      <c r="J642" s="112">
        <v>13</v>
      </c>
      <c r="K642" s="48">
        <v>200</v>
      </c>
      <c r="L642" s="108"/>
      <c r="M642" s="105" t="s">
        <v>140</v>
      </c>
      <c r="N642" s="105" t="s">
        <v>325</v>
      </c>
      <c r="O642" s="105" t="s">
        <v>150</v>
      </c>
      <c r="P642" s="81">
        <v>600</v>
      </c>
      <c r="Q642" s="114"/>
      <c r="R642" s="112">
        <v>5</v>
      </c>
      <c r="S642" s="81">
        <v>28.4</v>
      </c>
      <c r="T642" s="134">
        <v>350</v>
      </c>
      <c r="U642" s="93">
        <f t="shared" si="232"/>
        <v>0.92299999999999993</v>
      </c>
      <c r="V642" s="69">
        <f t="shared" si="233"/>
        <v>104</v>
      </c>
      <c r="W642" s="135">
        <f t="shared" ref="W642:W705" si="238">(J642-J642*(1-SQRT(1-S642*0.01)))^2*(PI()/4)</f>
        <v>95.036319363744852</v>
      </c>
      <c r="X642" s="145">
        <v>120.5757</v>
      </c>
      <c r="Y642" s="60">
        <f t="shared" si="230"/>
        <v>0.23591884600296747</v>
      </c>
      <c r="Z642" s="47">
        <f t="shared" si="234"/>
        <v>36.304935855267445</v>
      </c>
      <c r="AA642" s="46">
        <f t="shared" si="229"/>
        <v>2.2684504423362258E-3</v>
      </c>
      <c r="AB642" s="47">
        <v>273.52000000000004</v>
      </c>
      <c r="AC642" s="47">
        <f t="shared" si="235"/>
        <v>382.01117318435752</v>
      </c>
      <c r="AD642" s="56">
        <f>AB642/AB630*100</f>
        <v>65</v>
      </c>
      <c r="AE642" s="56">
        <f>AC642/AC630*100</f>
        <v>90.782122905027933</v>
      </c>
      <c r="AF642" s="65">
        <v>0</v>
      </c>
      <c r="AG642" s="45">
        <f t="shared" si="231"/>
        <v>5.8252480000000002</v>
      </c>
      <c r="AH642" s="47">
        <f t="shared" si="236"/>
        <v>59.575560870423509</v>
      </c>
      <c r="AI642" s="43">
        <v>5.6011999999999999E-2</v>
      </c>
      <c r="AJ642" s="45">
        <v>448.84</v>
      </c>
      <c r="AK642" s="47">
        <f t="shared" si="237"/>
        <v>626.87150837988816</v>
      </c>
      <c r="AL642" s="96">
        <f>AJ642/AJ630*100</f>
        <v>70</v>
      </c>
      <c r="AM642" s="96">
        <f>AK642/AK630*100</f>
        <v>97.7653631284916</v>
      </c>
      <c r="AN642" s="45">
        <f t="shared" si="228"/>
        <v>24.691745058496632</v>
      </c>
      <c r="AO642" s="137" t="s">
        <v>1247</v>
      </c>
    </row>
    <row r="643" spans="1:41" ht="30" x14ac:dyDescent="0.25">
      <c r="A643" s="30">
        <v>642</v>
      </c>
      <c r="B643" s="107" t="s">
        <v>113</v>
      </c>
      <c r="C643" s="119"/>
      <c r="D643" s="48" t="s">
        <v>135</v>
      </c>
      <c r="E643" s="48" t="s">
        <v>148</v>
      </c>
      <c r="F643" s="48" t="s">
        <v>139</v>
      </c>
      <c r="G643" s="112" t="s">
        <v>6</v>
      </c>
      <c r="H643" s="48" t="s">
        <v>1246</v>
      </c>
      <c r="I643" s="112" t="s">
        <v>146</v>
      </c>
      <c r="J643" s="112">
        <v>13</v>
      </c>
      <c r="K643" s="48">
        <v>200</v>
      </c>
      <c r="L643" s="108"/>
      <c r="M643" s="105" t="s">
        <v>140</v>
      </c>
      <c r="N643" s="105" t="s">
        <v>325</v>
      </c>
      <c r="O643" s="105" t="s">
        <v>150</v>
      </c>
      <c r="P643" s="81">
        <v>600</v>
      </c>
      <c r="Q643" s="114"/>
      <c r="R643" s="112">
        <v>5</v>
      </c>
      <c r="S643" s="81">
        <v>31.4</v>
      </c>
      <c r="T643" s="134">
        <v>350</v>
      </c>
      <c r="U643" s="93">
        <f t="shared" si="232"/>
        <v>1.0205</v>
      </c>
      <c r="V643" s="69">
        <f t="shared" si="233"/>
        <v>104</v>
      </c>
      <c r="W643" s="135">
        <f t="shared" si="238"/>
        <v>91.054350675319768</v>
      </c>
      <c r="X643" s="145">
        <v>101.4367</v>
      </c>
      <c r="Y643" s="60">
        <f t="shared" si="230"/>
        <v>0.27180316394362197</v>
      </c>
      <c r="Z643" s="47">
        <f t="shared" si="234"/>
        <v>35.187860905874594</v>
      </c>
      <c r="AA643" s="46">
        <f t="shared" si="229"/>
        <v>2.6134919609963653E-3</v>
      </c>
      <c r="AB643" s="47">
        <v>265.10399999999998</v>
      </c>
      <c r="AC643" s="47">
        <f t="shared" si="235"/>
        <v>386.44897959183675</v>
      </c>
      <c r="AD643" s="56">
        <f>AB643/AB630*100</f>
        <v>62.999999999999986</v>
      </c>
      <c r="AE643" s="56">
        <f>AC643/AC630*100</f>
        <v>91.83673469387756</v>
      </c>
      <c r="AF643" s="65">
        <v>0</v>
      </c>
      <c r="AG643" s="45">
        <f t="shared" si="231"/>
        <v>4.6337199999999994</v>
      </c>
      <c r="AH643" s="47">
        <f t="shared" si="236"/>
        <v>52.766925342375117</v>
      </c>
      <c r="AI643" s="43">
        <v>4.4554999999999997E-2</v>
      </c>
      <c r="AJ643" s="45">
        <v>397.54400000000004</v>
      </c>
      <c r="AK643" s="47">
        <f t="shared" si="237"/>
        <v>579.51020408163276</v>
      </c>
      <c r="AL643" s="96">
        <f>AJ643/AJ630*100</f>
        <v>62</v>
      </c>
      <c r="AM643" s="96">
        <f>AK643/AK630*100</f>
        <v>90.379008746355694</v>
      </c>
      <c r="AN643" s="45">
        <f t="shared" si="228"/>
        <v>17.048072335762566</v>
      </c>
      <c r="AO643" s="137" t="s">
        <v>1247</v>
      </c>
    </row>
    <row r="644" spans="1:41" ht="30" x14ac:dyDescent="0.25">
      <c r="A644" s="30">
        <v>643</v>
      </c>
      <c r="B644" s="107" t="s">
        <v>134</v>
      </c>
      <c r="C644" s="30" t="s">
        <v>7</v>
      </c>
      <c r="D644" s="48" t="s">
        <v>135</v>
      </c>
      <c r="E644" s="48" t="s">
        <v>148</v>
      </c>
      <c r="F644" s="48" t="s">
        <v>139</v>
      </c>
      <c r="G644" s="112" t="s">
        <v>6</v>
      </c>
      <c r="H644" s="48" t="s">
        <v>1246</v>
      </c>
      <c r="I644" s="112" t="s">
        <v>146</v>
      </c>
      <c r="J644" s="112">
        <v>29</v>
      </c>
      <c r="K644" s="48">
        <v>200</v>
      </c>
      <c r="L644" s="108"/>
      <c r="M644" s="105" t="s">
        <v>2</v>
      </c>
      <c r="N644" s="105" t="s">
        <v>2</v>
      </c>
      <c r="O644" s="105" t="s">
        <v>4</v>
      </c>
      <c r="P644" s="81">
        <v>0</v>
      </c>
      <c r="Q644" s="113">
        <v>0</v>
      </c>
      <c r="R644" s="112">
        <v>0</v>
      </c>
      <c r="S644" s="81">
        <v>0</v>
      </c>
      <c r="T644" s="134">
        <v>0</v>
      </c>
      <c r="U644" s="93">
        <f t="shared" si="232"/>
        <v>0</v>
      </c>
      <c r="V644" s="69">
        <f t="shared" si="233"/>
        <v>232</v>
      </c>
      <c r="W644" s="135">
        <f t="shared" si="238"/>
        <v>660.51985541725401</v>
      </c>
      <c r="X644" s="145">
        <v>205.44</v>
      </c>
      <c r="Y644" s="60">
        <f t="shared" si="230"/>
        <v>0.51924454828660438</v>
      </c>
      <c r="Z644" s="47">
        <f t="shared" si="234"/>
        <v>303.70702952085344</v>
      </c>
      <c r="AA644" s="46">
        <f t="shared" si="229"/>
        <v>2.2381230529595016E-3</v>
      </c>
      <c r="AB644" s="47">
        <v>459.8</v>
      </c>
      <c r="AC644" s="47">
        <f t="shared" si="235"/>
        <v>459.80000000000007</v>
      </c>
      <c r="AD644" s="56">
        <f>AB644/AB644*100</f>
        <v>100</v>
      </c>
      <c r="AE644" s="56">
        <f>AC644/AC644*100</f>
        <v>100</v>
      </c>
      <c r="AF644" s="65">
        <v>2.3199999999999998</v>
      </c>
      <c r="AG644" s="45">
        <f t="shared" si="231"/>
        <v>29.4176</v>
      </c>
      <c r="AH644" s="47">
        <f t="shared" si="236"/>
        <v>434.82022082117828</v>
      </c>
      <c r="AI644" s="43">
        <v>0.1268</v>
      </c>
      <c r="AJ644" s="45">
        <v>658.3</v>
      </c>
      <c r="AK644" s="47">
        <f t="shared" si="237"/>
        <v>658.3</v>
      </c>
      <c r="AL644" s="96">
        <f>AJ644/AJ644*100</f>
        <v>100</v>
      </c>
      <c r="AM644" s="96">
        <f>AK644/AK644*100</f>
        <v>100</v>
      </c>
      <c r="AN644" s="45">
        <f t="shared" si="228"/>
        <v>56.654615050021746</v>
      </c>
      <c r="AO644" s="137" t="s">
        <v>1247</v>
      </c>
    </row>
    <row r="645" spans="1:41" ht="30" x14ac:dyDescent="0.25">
      <c r="A645" s="30">
        <v>644</v>
      </c>
      <c r="B645" s="107" t="s">
        <v>114</v>
      </c>
      <c r="C645" s="119"/>
      <c r="D645" s="48" t="s">
        <v>135</v>
      </c>
      <c r="E645" s="48" t="s">
        <v>148</v>
      </c>
      <c r="F645" s="48" t="s">
        <v>139</v>
      </c>
      <c r="G645" s="112" t="s">
        <v>6</v>
      </c>
      <c r="H645" s="48" t="s">
        <v>1246</v>
      </c>
      <c r="I645" s="112" t="s">
        <v>146</v>
      </c>
      <c r="J645" s="112">
        <v>29</v>
      </c>
      <c r="K645" s="48">
        <v>200</v>
      </c>
      <c r="L645" s="108"/>
      <c r="M645" s="105" t="s">
        <v>140</v>
      </c>
      <c r="N645" s="105" t="s">
        <v>325</v>
      </c>
      <c r="O645" s="105" t="s">
        <v>150</v>
      </c>
      <c r="P645" s="81">
        <v>600</v>
      </c>
      <c r="Q645" s="114"/>
      <c r="R645" s="112">
        <v>5</v>
      </c>
      <c r="S645" s="81">
        <v>4.2</v>
      </c>
      <c r="T645" s="134">
        <v>350</v>
      </c>
      <c r="U645" s="93">
        <f t="shared" si="232"/>
        <v>0.30449999999999999</v>
      </c>
      <c r="V645" s="69">
        <f t="shared" si="233"/>
        <v>232</v>
      </c>
      <c r="W645" s="135">
        <f t="shared" si="238"/>
        <v>632.77802148972944</v>
      </c>
      <c r="X645" s="145">
        <v>193.11359999999999</v>
      </c>
      <c r="Y645" s="60">
        <f t="shared" si="230"/>
        <v>0.51372067011334266</v>
      </c>
      <c r="Z645" s="47">
        <f t="shared" si="234"/>
        <v>282.44753745439368</v>
      </c>
      <c r="AA645" s="46">
        <f t="shared" si="229"/>
        <v>2.2143132332471667E-3</v>
      </c>
      <c r="AB645" s="47">
        <v>427.61400000000003</v>
      </c>
      <c r="AC645" s="47">
        <f t="shared" si="235"/>
        <v>446.3611691022964</v>
      </c>
      <c r="AD645" s="56">
        <f>AB645/AB644*100</f>
        <v>93</v>
      </c>
      <c r="AE645" s="56">
        <f>AC645/AC644*100</f>
        <v>97.077244258872625</v>
      </c>
      <c r="AF645" s="65">
        <v>1.7632000000000001</v>
      </c>
      <c r="AG645" s="45">
        <f t="shared" si="231"/>
        <v>27.064191999999998</v>
      </c>
      <c r="AH645" s="47">
        <f t="shared" si="236"/>
        <v>408.73100757190753</v>
      </c>
      <c r="AI645" s="43">
        <v>0.116656</v>
      </c>
      <c r="AJ645" s="45">
        <v>618.80199999999991</v>
      </c>
      <c r="AK645" s="47">
        <f t="shared" si="237"/>
        <v>645.93110647181595</v>
      </c>
      <c r="AL645" s="96">
        <f>AJ645/AJ644*100</f>
        <v>94</v>
      </c>
      <c r="AM645" s="96">
        <f>AK645/AK644*100</f>
        <v>98.121085594989523</v>
      </c>
      <c r="AN645" s="45">
        <f t="shared" si="228"/>
        <v>52.682700102428818</v>
      </c>
      <c r="AO645" s="137" t="s">
        <v>1247</v>
      </c>
    </row>
    <row r="646" spans="1:41" ht="30" x14ac:dyDescent="0.25">
      <c r="A646" s="30">
        <v>645</v>
      </c>
      <c r="B646" s="107" t="s">
        <v>115</v>
      </c>
      <c r="C646" s="119"/>
      <c r="D646" s="48" t="s">
        <v>135</v>
      </c>
      <c r="E646" s="48" t="s">
        <v>148</v>
      </c>
      <c r="F646" s="48" t="s">
        <v>139</v>
      </c>
      <c r="G646" s="112" t="s">
        <v>6</v>
      </c>
      <c r="H646" s="48" t="s">
        <v>1246</v>
      </c>
      <c r="I646" s="112" t="s">
        <v>146</v>
      </c>
      <c r="J646" s="112">
        <v>29</v>
      </c>
      <c r="K646" s="48">
        <v>200</v>
      </c>
      <c r="L646" s="108"/>
      <c r="M646" s="105" t="s">
        <v>140</v>
      </c>
      <c r="N646" s="105" t="s">
        <v>325</v>
      </c>
      <c r="O646" s="105" t="s">
        <v>150</v>
      </c>
      <c r="P646" s="81">
        <v>600</v>
      </c>
      <c r="Q646" s="114"/>
      <c r="R646" s="112">
        <v>5</v>
      </c>
      <c r="S646" s="81">
        <v>5</v>
      </c>
      <c r="T646" s="134">
        <v>350</v>
      </c>
      <c r="U646" s="93">
        <f t="shared" si="232"/>
        <v>0.36250000000000004</v>
      </c>
      <c r="V646" s="69">
        <f t="shared" si="233"/>
        <v>232</v>
      </c>
      <c r="W646" s="135">
        <f t="shared" si="238"/>
        <v>627.49386264639122</v>
      </c>
      <c r="X646" s="145">
        <v>184.89600000000002</v>
      </c>
      <c r="Y646" s="60">
        <f t="shared" si="230"/>
        <v>0.55386085150571118</v>
      </c>
      <c r="Z646" s="47">
        <f t="shared" si="234"/>
        <v>291.55874834001924</v>
      </c>
      <c r="AA646" s="46">
        <f t="shared" si="229"/>
        <v>2.3873312564901346E-3</v>
      </c>
      <c r="AB646" s="47">
        <v>441.40800000000002</v>
      </c>
      <c r="AC646" s="47">
        <f t="shared" si="235"/>
        <v>464.64</v>
      </c>
      <c r="AD646" s="56">
        <f>AB646/AB644*100</f>
        <v>96</v>
      </c>
      <c r="AE646" s="56">
        <f>AC646/AC644*100</f>
        <v>101.05263157894736</v>
      </c>
      <c r="AF646" s="65">
        <v>1.4848000000000001</v>
      </c>
      <c r="AG646" s="45">
        <f t="shared" si="231"/>
        <v>25.004959999999997</v>
      </c>
      <c r="AH646" s="47">
        <f t="shared" si="236"/>
        <v>413.0792097801193</v>
      </c>
      <c r="AI646" s="43">
        <v>0.10777999999999999</v>
      </c>
      <c r="AJ646" s="45">
        <v>625.38499999999988</v>
      </c>
      <c r="AK646" s="47">
        <f t="shared" si="237"/>
        <v>658.29999999999984</v>
      </c>
      <c r="AL646" s="96">
        <f>AJ646/AJ644*100</f>
        <v>94.999999999999986</v>
      </c>
      <c r="AM646" s="96">
        <f>AK646/AK644*100</f>
        <v>99.999999999999972</v>
      </c>
      <c r="AN646" s="45">
        <f t="shared" si="228"/>
        <v>45.146646367986087</v>
      </c>
      <c r="AO646" s="137" t="s">
        <v>1247</v>
      </c>
    </row>
    <row r="647" spans="1:41" ht="30" x14ac:dyDescent="0.25">
      <c r="A647" s="30">
        <v>646</v>
      </c>
      <c r="B647" s="107" t="s">
        <v>116</v>
      </c>
      <c r="C647" s="119"/>
      <c r="D647" s="48" t="s">
        <v>135</v>
      </c>
      <c r="E647" s="48" t="s">
        <v>148</v>
      </c>
      <c r="F647" s="48" t="s">
        <v>139</v>
      </c>
      <c r="G647" s="112" t="s">
        <v>6</v>
      </c>
      <c r="H647" s="48" t="s">
        <v>1246</v>
      </c>
      <c r="I647" s="112" t="s">
        <v>146</v>
      </c>
      <c r="J647" s="112">
        <v>29</v>
      </c>
      <c r="K647" s="48">
        <v>200</v>
      </c>
      <c r="L647" s="108"/>
      <c r="M647" s="105" t="s">
        <v>140</v>
      </c>
      <c r="N647" s="105" t="s">
        <v>325</v>
      </c>
      <c r="O647" s="105" t="s">
        <v>150</v>
      </c>
      <c r="P647" s="81">
        <v>600</v>
      </c>
      <c r="Q647" s="114"/>
      <c r="R647" s="112">
        <v>5</v>
      </c>
      <c r="S647" s="81">
        <v>5.7</v>
      </c>
      <c r="T647" s="134">
        <v>350</v>
      </c>
      <c r="U647" s="93">
        <f t="shared" si="232"/>
        <v>0.41325000000000001</v>
      </c>
      <c r="V647" s="69">
        <f t="shared" si="233"/>
        <v>232</v>
      </c>
      <c r="W647" s="135">
        <f t="shared" si="238"/>
        <v>622.87022365847042</v>
      </c>
      <c r="X647" s="145">
        <v>158.18880000000001</v>
      </c>
      <c r="Y647" s="60">
        <f t="shared" si="230"/>
        <v>0.64736982643524688</v>
      </c>
      <c r="Z647" s="47">
        <f t="shared" si="234"/>
        <v>291.55874834001924</v>
      </c>
      <c r="AA647" s="46">
        <f t="shared" si="229"/>
        <v>2.790387182910547E-3</v>
      </c>
      <c r="AB647" s="47">
        <v>441.40800000000002</v>
      </c>
      <c r="AC647" s="47">
        <f t="shared" si="235"/>
        <v>468.08907741251329</v>
      </c>
      <c r="AD647" s="56">
        <f>AB647/AB644*100</f>
        <v>96</v>
      </c>
      <c r="AE647" s="56">
        <f>AC647/AC644*100</f>
        <v>101.80275715800636</v>
      </c>
      <c r="AF647" s="65">
        <v>1.5544</v>
      </c>
      <c r="AG647" s="45">
        <f t="shared" si="231"/>
        <v>21.180671999999998</v>
      </c>
      <c r="AH647" s="47">
        <f t="shared" si="236"/>
        <v>408.73100757190753</v>
      </c>
      <c r="AI647" s="43">
        <v>9.1295999999999988E-2</v>
      </c>
      <c r="AJ647" s="45">
        <v>618.80199999999991</v>
      </c>
      <c r="AK647" s="47">
        <f t="shared" si="237"/>
        <v>656.2057264050901</v>
      </c>
      <c r="AL647" s="96">
        <f>AJ647/AJ644*100</f>
        <v>94</v>
      </c>
      <c r="AM647" s="96">
        <f>AK647/AK644*100</f>
        <v>99.681866383881228</v>
      </c>
      <c r="AN647" s="45">
        <f t="shared" si="228"/>
        <v>32.718040191387566</v>
      </c>
      <c r="AO647" s="137" t="s">
        <v>1247</v>
      </c>
    </row>
    <row r="648" spans="1:41" ht="30" x14ac:dyDescent="0.25">
      <c r="A648" s="30">
        <v>647</v>
      </c>
      <c r="B648" s="107" t="s">
        <v>117</v>
      </c>
      <c r="C648" s="119"/>
      <c r="D648" s="48" t="s">
        <v>135</v>
      </c>
      <c r="E648" s="48" t="s">
        <v>148</v>
      </c>
      <c r="F648" s="48" t="s">
        <v>139</v>
      </c>
      <c r="G648" s="112" t="s">
        <v>6</v>
      </c>
      <c r="H648" s="48" t="s">
        <v>1246</v>
      </c>
      <c r="I648" s="112" t="s">
        <v>146</v>
      </c>
      <c r="J648" s="112">
        <v>29</v>
      </c>
      <c r="K648" s="48">
        <v>200</v>
      </c>
      <c r="L648" s="108"/>
      <c r="M648" s="105" t="s">
        <v>140</v>
      </c>
      <c r="N648" s="105" t="s">
        <v>325</v>
      </c>
      <c r="O648" s="105" t="s">
        <v>150</v>
      </c>
      <c r="P648" s="81">
        <v>600</v>
      </c>
      <c r="Q648" s="114"/>
      <c r="R648" s="112">
        <v>5</v>
      </c>
      <c r="S648" s="81">
        <v>5.8</v>
      </c>
      <c r="T648" s="134">
        <v>350</v>
      </c>
      <c r="U648" s="93">
        <f t="shared" si="232"/>
        <v>0.42049999999999998</v>
      </c>
      <c r="V648" s="69">
        <f t="shared" si="233"/>
        <v>232</v>
      </c>
      <c r="W648" s="135">
        <f t="shared" si="238"/>
        <v>622.20970380305323</v>
      </c>
      <c r="X648" s="145">
        <v>117.10079999999999</v>
      </c>
      <c r="Y648" s="60">
        <f t="shared" si="230"/>
        <v>0.8471884735202494</v>
      </c>
      <c r="Z648" s="47">
        <f t="shared" si="234"/>
        <v>282.44753745439368</v>
      </c>
      <c r="AA648" s="46">
        <f t="shared" si="229"/>
        <v>3.651674454828661E-3</v>
      </c>
      <c r="AB648" s="47">
        <v>427.61400000000003</v>
      </c>
      <c r="AC648" s="47">
        <f t="shared" si="235"/>
        <v>453.9426751592357</v>
      </c>
      <c r="AD648" s="56">
        <f>AB648/AB644*100</f>
        <v>93</v>
      </c>
      <c r="AE648" s="56">
        <f>AC648/AC644*100</f>
        <v>98.72611464968152</v>
      </c>
      <c r="AF648" s="65">
        <v>1.5544</v>
      </c>
      <c r="AG648" s="45">
        <f t="shared" si="231"/>
        <v>20.298143999999997</v>
      </c>
      <c r="AH648" s="47">
        <f t="shared" si="236"/>
        <v>400.03460315548404</v>
      </c>
      <c r="AI648" s="43">
        <v>8.7491999999999986E-2</v>
      </c>
      <c r="AJ648" s="45">
        <v>605.63599999999997</v>
      </c>
      <c r="AK648" s="47">
        <f t="shared" si="237"/>
        <v>642.92569002123139</v>
      </c>
      <c r="AL648" s="96">
        <f>AJ648/AJ644*100</f>
        <v>92</v>
      </c>
      <c r="AM648" s="96">
        <f>AK648/AK644*100</f>
        <v>97.664543524416132</v>
      </c>
      <c r="AN648" s="45">
        <f t="shared" si="228"/>
        <v>23.95941946147693</v>
      </c>
      <c r="AO648" s="137" t="s">
        <v>1247</v>
      </c>
    </row>
    <row r="649" spans="1:41" ht="30" x14ac:dyDescent="0.25">
      <c r="A649" s="30">
        <v>648</v>
      </c>
      <c r="B649" s="107" t="s">
        <v>118</v>
      </c>
      <c r="C649" s="119"/>
      <c r="D649" s="48" t="s">
        <v>135</v>
      </c>
      <c r="E649" s="48" t="s">
        <v>148</v>
      </c>
      <c r="F649" s="48" t="s">
        <v>139</v>
      </c>
      <c r="G649" s="112" t="s">
        <v>6</v>
      </c>
      <c r="H649" s="48" t="s">
        <v>1246</v>
      </c>
      <c r="I649" s="112" t="s">
        <v>146</v>
      </c>
      <c r="J649" s="112">
        <v>29</v>
      </c>
      <c r="K649" s="48">
        <v>200</v>
      </c>
      <c r="L649" s="108"/>
      <c r="M649" s="105" t="s">
        <v>140</v>
      </c>
      <c r="N649" s="105" t="s">
        <v>325</v>
      </c>
      <c r="O649" s="105" t="s">
        <v>150</v>
      </c>
      <c r="P649" s="81">
        <v>600</v>
      </c>
      <c r="Q649" s="114"/>
      <c r="R649" s="112">
        <v>5</v>
      </c>
      <c r="S649" s="81">
        <v>6.4</v>
      </c>
      <c r="T649" s="134">
        <v>350</v>
      </c>
      <c r="U649" s="93">
        <f t="shared" si="232"/>
        <v>0.46400000000000002</v>
      </c>
      <c r="V649" s="69">
        <f t="shared" si="233"/>
        <v>232</v>
      </c>
      <c r="W649" s="135">
        <f t="shared" si="238"/>
        <v>618.24658467054974</v>
      </c>
      <c r="X649" s="145">
        <v>139.69920000000002</v>
      </c>
      <c r="Y649" s="60">
        <f t="shared" si="230"/>
        <v>0.70250733003481769</v>
      </c>
      <c r="Z649" s="47">
        <f t="shared" si="234"/>
        <v>279.41046715918515</v>
      </c>
      <c r="AA649" s="46">
        <f t="shared" si="229"/>
        <v>3.0280488363569726E-3</v>
      </c>
      <c r="AB649" s="47">
        <v>423.01600000000002</v>
      </c>
      <c r="AC649" s="47">
        <f t="shared" si="235"/>
        <v>451.94017094017101</v>
      </c>
      <c r="AD649" s="56">
        <f>AB649/AB644*100</f>
        <v>92</v>
      </c>
      <c r="AE649" s="56">
        <f>AC649/AC644*100</f>
        <v>98.290598290598297</v>
      </c>
      <c r="AF649" s="65">
        <v>1.3223999999999998</v>
      </c>
      <c r="AG649" s="45">
        <f t="shared" si="231"/>
        <v>19.121440000000003</v>
      </c>
      <c r="AH649" s="47">
        <f t="shared" si="236"/>
        <v>391.33819873906049</v>
      </c>
      <c r="AI649" s="43">
        <v>8.2420000000000007E-2</v>
      </c>
      <c r="AJ649" s="45">
        <v>592.47</v>
      </c>
      <c r="AK649" s="47">
        <f t="shared" si="237"/>
        <v>632.98076923076928</v>
      </c>
      <c r="AL649" s="96">
        <f>AJ649/AJ644*100</f>
        <v>90.000000000000014</v>
      </c>
      <c r="AM649" s="96">
        <f>AK649/AK644*100</f>
        <v>96.15384615384616</v>
      </c>
      <c r="AN649" s="45">
        <f t="shared" si="228"/>
        <v>27.21884766533654</v>
      </c>
      <c r="AO649" s="137" t="s">
        <v>1247</v>
      </c>
    </row>
    <row r="650" spans="1:41" ht="30" x14ac:dyDescent="0.25">
      <c r="A650" s="30">
        <v>649</v>
      </c>
      <c r="B650" s="107" t="s">
        <v>119</v>
      </c>
      <c r="C650" s="119"/>
      <c r="D650" s="48" t="s">
        <v>135</v>
      </c>
      <c r="E650" s="48" t="s">
        <v>148</v>
      </c>
      <c r="F650" s="48" t="s">
        <v>139</v>
      </c>
      <c r="G650" s="112" t="s">
        <v>6</v>
      </c>
      <c r="H650" s="48" t="s">
        <v>1246</v>
      </c>
      <c r="I650" s="112" t="s">
        <v>146</v>
      </c>
      <c r="J650" s="112">
        <v>29</v>
      </c>
      <c r="K650" s="48">
        <v>200</v>
      </c>
      <c r="L650" s="108"/>
      <c r="M650" s="105" t="s">
        <v>140</v>
      </c>
      <c r="N650" s="105" t="s">
        <v>325</v>
      </c>
      <c r="O650" s="105" t="s">
        <v>150</v>
      </c>
      <c r="P650" s="81">
        <v>600</v>
      </c>
      <c r="Q650" s="114"/>
      <c r="R650" s="112">
        <v>5</v>
      </c>
      <c r="S650" s="81">
        <v>7.3</v>
      </c>
      <c r="T650" s="134">
        <v>350</v>
      </c>
      <c r="U650" s="93">
        <f t="shared" si="232"/>
        <v>0.52925</v>
      </c>
      <c r="V650" s="69">
        <f t="shared" si="233"/>
        <v>232</v>
      </c>
      <c r="W650" s="135">
        <f t="shared" si="238"/>
        <v>612.30190597179444</v>
      </c>
      <c r="X650" s="145">
        <v>170.51519999999999</v>
      </c>
      <c r="Y650" s="60">
        <f t="shared" si="230"/>
        <v>0.56303625717824579</v>
      </c>
      <c r="Z650" s="47">
        <f t="shared" si="234"/>
        <v>273.33632656876807</v>
      </c>
      <c r="AA650" s="46">
        <f t="shared" si="229"/>
        <v>2.4268804188717491E-3</v>
      </c>
      <c r="AB650" s="47">
        <v>413.82</v>
      </c>
      <c r="AC650" s="47">
        <f t="shared" si="235"/>
        <v>446.40776699029129</v>
      </c>
      <c r="AD650" s="56">
        <f>AB650/AB644*100</f>
        <v>89.999999999999986</v>
      </c>
      <c r="AE650" s="56">
        <f>AC650/AC644*100</f>
        <v>97.087378640776691</v>
      </c>
      <c r="AF650" s="65">
        <v>0.85840000000000005</v>
      </c>
      <c r="AG650" s="45">
        <f t="shared" si="231"/>
        <v>19.415616</v>
      </c>
      <c r="AH650" s="47">
        <f t="shared" si="236"/>
        <v>404.38280536369581</v>
      </c>
      <c r="AI650" s="43">
        <v>8.3687999999999999E-2</v>
      </c>
      <c r="AJ650" s="45">
        <v>612.21899999999994</v>
      </c>
      <c r="AK650" s="47">
        <f t="shared" si="237"/>
        <v>660.43042071197408</v>
      </c>
      <c r="AL650" s="96">
        <f>AJ650/AJ644*100</f>
        <v>93</v>
      </c>
      <c r="AM650" s="96">
        <f>AK650/AK644*100</f>
        <v>100.32362459546927</v>
      </c>
      <c r="AN650" s="45">
        <f t="shared" si="228"/>
        <v>34.483775693779897</v>
      </c>
      <c r="AO650" s="137" t="s">
        <v>1247</v>
      </c>
    </row>
    <row r="651" spans="1:41" ht="30" x14ac:dyDescent="0.25">
      <c r="A651" s="30">
        <v>650</v>
      </c>
      <c r="B651" s="107" t="s">
        <v>120</v>
      </c>
      <c r="C651" s="119"/>
      <c r="D651" s="48" t="s">
        <v>135</v>
      </c>
      <c r="E651" s="48" t="s">
        <v>148</v>
      </c>
      <c r="F651" s="48" t="s">
        <v>139</v>
      </c>
      <c r="G651" s="112" t="s">
        <v>6</v>
      </c>
      <c r="H651" s="48" t="s">
        <v>1246</v>
      </c>
      <c r="I651" s="112" t="s">
        <v>146</v>
      </c>
      <c r="J651" s="112">
        <v>29</v>
      </c>
      <c r="K651" s="48">
        <v>200</v>
      </c>
      <c r="L651" s="108"/>
      <c r="M651" s="105" t="s">
        <v>140</v>
      </c>
      <c r="N651" s="105" t="s">
        <v>325</v>
      </c>
      <c r="O651" s="105" t="s">
        <v>150</v>
      </c>
      <c r="P651" s="81">
        <v>600</v>
      </c>
      <c r="Q651" s="114"/>
      <c r="R651" s="112">
        <v>5</v>
      </c>
      <c r="S651" s="81">
        <v>8.1999999999999993</v>
      </c>
      <c r="T651" s="134">
        <v>350</v>
      </c>
      <c r="U651" s="93">
        <f t="shared" si="232"/>
        <v>0.59449999999999992</v>
      </c>
      <c r="V651" s="69">
        <f t="shared" si="233"/>
        <v>232</v>
      </c>
      <c r="W651" s="135">
        <f t="shared" si="238"/>
        <v>606.35722727303926</v>
      </c>
      <c r="X651" s="145">
        <v>149.97119999999998</v>
      </c>
      <c r="Y651" s="60">
        <f t="shared" si="230"/>
        <v>0.60459981649810102</v>
      </c>
      <c r="Z651" s="47">
        <f t="shared" si="234"/>
        <v>258.15097509272539</v>
      </c>
      <c r="AA651" s="46">
        <f t="shared" si="229"/>
        <v>2.6060336918021596E-3</v>
      </c>
      <c r="AB651" s="47">
        <v>390.83</v>
      </c>
      <c r="AC651" s="47">
        <f t="shared" si="235"/>
        <v>425.74074074074065</v>
      </c>
      <c r="AD651" s="56">
        <f>AB651/AB644*100</f>
        <v>85</v>
      </c>
      <c r="AE651" s="56">
        <f>AC651/AC644*100</f>
        <v>92.592592592592553</v>
      </c>
      <c r="AF651" s="65">
        <v>1.9952000000000001</v>
      </c>
      <c r="AG651" s="45">
        <f t="shared" si="231"/>
        <v>14.7088</v>
      </c>
      <c r="AH651" s="47">
        <f t="shared" si="236"/>
        <v>373.94538990621328</v>
      </c>
      <c r="AI651" s="43">
        <v>6.3399999999999998E-2</v>
      </c>
      <c r="AJ651" s="45">
        <v>566.13799999999992</v>
      </c>
      <c r="AK651" s="47">
        <f t="shared" si="237"/>
        <v>616.7080610021784</v>
      </c>
      <c r="AL651" s="96">
        <f>AJ651/AJ644*100</f>
        <v>86</v>
      </c>
      <c r="AM651" s="96">
        <f>AK651/AK644*100</f>
        <v>93.681917211328951</v>
      </c>
      <c r="AN651" s="45">
        <f t="shared" si="228"/>
        <v>24.328158227362277</v>
      </c>
      <c r="AO651" s="137" t="s">
        <v>1247</v>
      </c>
    </row>
    <row r="652" spans="1:41" ht="30" x14ac:dyDescent="0.25">
      <c r="A652" s="30">
        <v>651</v>
      </c>
      <c r="B652" s="107" t="s">
        <v>121</v>
      </c>
      <c r="C652" s="119"/>
      <c r="D652" s="48" t="s">
        <v>135</v>
      </c>
      <c r="E652" s="48" t="s">
        <v>148</v>
      </c>
      <c r="F652" s="48" t="s">
        <v>139</v>
      </c>
      <c r="G652" s="112" t="s">
        <v>6</v>
      </c>
      <c r="H652" s="48" t="s">
        <v>1246</v>
      </c>
      <c r="I652" s="112" t="s">
        <v>146</v>
      </c>
      <c r="J652" s="112">
        <v>29</v>
      </c>
      <c r="K652" s="48">
        <v>200</v>
      </c>
      <c r="L652" s="108"/>
      <c r="M652" s="105" t="s">
        <v>140</v>
      </c>
      <c r="N652" s="105" t="s">
        <v>325</v>
      </c>
      <c r="O652" s="105" t="s">
        <v>150</v>
      </c>
      <c r="P652" s="81">
        <v>600</v>
      </c>
      <c r="Q652" s="114"/>
      <c r="R652" s="112">
        <v>5</v>
      </c>
      <c r="S652" s="81">
        <v>8.4</v>
      </c>
      <c r="T652" s="134">
        <v>350</v>
      </c>
      <c r="U652" s="93">
        <f t="shared" si="232"/>
        <v>0.60899999999999999</v>
      </c>
      <c r="V652" s="69">
        <f t="shared" si="233"/>
        <v>232</v>
      </c>
      <c r="W652" s="135">
        <f t="shared" si="238"/>
        <v>605.03618756220476</v>
      </c>
      <c r="X652" s="145">
        <v>172.56959999999998</v>
      </c>
      <c r="Y652" s="60">
        <f t="shared" si="230"/>
        <v>0.55015196187509274</v>
      </c>
      <c r="Z652" s="47">
        <f t="shared" si="234"/>
        <v>270.29925627355954</v>
      </c>
      <c r="AA652" s="46">
        <f t="shared" si="229"/>
        <v>2.3713446632547103E-3</v>
      </c>
      <c r="AB652" s="47">
        <v>409.22200000000004</v>
      </c>
      <c r="AC652" s="47">
        <f t="shared" si="235"/>
        <v>446.74890829694317</v>
      </c>
      <c r="AD652" s="56">
        <f>AB652/AB644*100</f>
        <v>89</v>
      </c>
      <c r="AE652" s="56">
        <f>AC652/AC644*100</f>
        <v>97.161572052401723</v>
      </c>
      <c r="AF652" s="65">
        <v>0</v>
      </c>
      <c r="AG652" s="45">
        <f t="shared" si="231"/>
        <v>14.414624</v>
      </c>
      <c r="AH652" s="47">
        <f t="shared" si="236"/>
        <v>373.94538990621328</v>
      </c>
      <c r="AI652" s="43">
        <v>6.2132E-2</v>
      </c>
      <c r="AJ652" s="45">
        <v>566.13799999999992</v>
      </c>
      <c r="AK652" s="47">
        <f t="shared" si="237"/>
        <v>618.05458515283817</v>
      </c>
      <c r="AL652" s="96">
        <f>AJ652/AJ644*100</f>
        <v>86</v>
      </c>
      <c r="AM652" s="96">
        <f>AK652/AK644*100</f>
        <v>93.886462882096026</v>
      </c>
      <c r="AN652" s="45">
        <f t="shared" si="228"/>
        <v>26.20116803886399</v>
      </c>
      <c r="AO652" s="137" t="s">
        <v>1247</v>
      </c>
    </row>
    <row r="653" spans="1:41" ht="30" x14ac:dyDescent="0.25">
      <c r="A653" s="30">
        <v>652</v>
      </c>
      <c r="B653" s="107" t="s">
        <v>122</v>
      </c>
      <c r="C653" s="119"/>
      <c r="D653" s="48" t="s">
        <v>135</v>
      </c>
      <c r="E653" s="48" t="s">
        <v>148</v>
      </c>
      <c r="F653" s="48" t="s">
        <v>139</v>
      </c>
      <c r="G653" s="112" t="s">
        <v>6</v>
      </c>
      <c r="H653" s="48" t="s">
        <v>1246</v>
      </c>
      <c r="I653" s="112" t="s">
        <v>146</v>
      </c>
      <c r="J653" s="112">
        <v>29</v>
      </c>
      <c r="K653" s="48">
        <v>200</v>
      </c>
      <c r="L653" s="108"/>
      <c r="M653" s="105" t="s">
        <v>140</v>
      </c>
      <c r="N653" s="105" t="s">
        <v>325</v>
      </c>
      <c r="O653" s="105" t="s">
        <v>150</v>
      </c>
      <c r="P653" s="81">
        <v>600</v>
      </c>
      <c r="Q653" s="114"/>
      <c r="R653" s="112">
        <v>5</v>
      </c>
      <c r="S653" s="81">
        <v>9.4</v>
      </c>
      <c r="T653" s="134">
        <v>350</v>
      </c>
      <c r="U653" s="93">
        <f t="shared" si="232"/>
        <v>0.68149999999999999</v>
      </c>
      <c r="V653" s="69">
        <f t="shared" si="233"/>
        <v>232</v>
      </c>
      <c r="W653" s="135">
        <f t="shared" si="238"/>
        <v>598.43098900803216</v>
      </c>
      <c r="X653" s="145">
        <v>189.00480000000002</v>
      </c>
      <c r="Y653" s="60">
        <f t="shared" si="230"/>
        <v>0.46844888595421913</v>
      </c>
      <c r="Z653" s="47">
        <f t="shared" si="234"/>
        <v>252.07683450230834</v>
      </c>
      <c r="AA653" s="46">
        <f t="shared" si="229"/>
        <v>2.0191762325612894E-3</v>
      </c>
      <c r="AB653" s="47">
        <v>381.63400000000001</v>
      </c>
      <c r="AC653" s="47">
        <f t="shared" si="235"/>
        <v>421.22958057395147</v>
      </c>
      <c r="AD653" s="56">
        <f>AB653/AB644*100</f>
        <v>83</v>
      </c>
      <c r="AE653" s="56">
        <f>AC653/AC644*100</f>
        <v>91.611479028697559</v>
      </c>
      <c r="AF653" s="65">
        <v>0</v>
      </c>
      <c r="AG653" s="45">
        <f t="shared" si="231"/>
        <v>20.592319999999997</v>
      </c>
      <c r="AH653" s="47">
        <f t="shared" si="236"/>
        <v>373.94538990621328</v>
      </c>
      <c r="AI653" s="43">
        <v>8.8759999999999992E-2</v>
      </c>
      <c r="AJ653" s="45">
        <v>566.13799999999992</v>
      </c>
      <c r="AK653" s="47">
        <f t="shared" si="237"/>
        <v>624.87637969094908</v>
      </c>
      <c r="AL653" s="96">
        <f>AJ653/AJ644*100</f>
        <v>86</v>
      </c>
      <c r="AM653" s="96">
        <f>AK653/AK644*100</f>
        <v>94.922737306843246</v>
      </c>
      <c r="AN653" s="45">
        <f t="shared" si="228"/>
        <v>43.958520593028922</v>
      </c>
      <c r="AO653" s="137" t="s">
        <v>1247</v>
      </c>
    </row>
    <row r="654" spans="1:41" ht="30" x14ac:dyDescent="0.25">
      <c r="A654" s="30">
        <v>653</v>
      </c>
      <c r="B654" s="107" t="s">
        <v>123</v>
      </c>
      <c r="C654" s="119"/>
      <c r="D654" s="48" t="s">
        <v>135</v>
      </c>
      <c r="E654" s="48" t="s">
        <v>148</v>
      </c>
      <c r="F654" s="48" t="s">
        <v>139</v>
      </c>
      <c r="G654" s="112" t="s">
        <v>6</v>
      </c>
      <c r="H654" s="48" t="s">
        <v>1246</v>
      </c>
      <c r="I654" s="112" t="s">
        <v>146</v>
      </c>
      <c r="J654" s="112">
        <v>29</v>
      </c>
      <c r="K654" s="48">
        <v>200</v>
      </c>
      <c r="L654" s="108"/>
      <c r="M654" s="105" t="s">
        <v>140</v>
      </c>
      <c r="N654" s="105" t="s">
        <v>325</v>
      </c>
      <c r="O654" s="105" t="s">
        <v>150</v>
      </c>
      <c r="P654" s="81">
        <v>600</v>
      </c>
      <c r="Q654" s="114"/>
      <c r="R654" s="112">
        <v>5</v>
      </c>
      <c r="S654" s="81">
        <v>10.1</v>
      </c>
      <c r="T654" s="134">
        <v>350</v>
      </c>
      <c r="U654" s="93">
        <f t="shared" si="232"/>
        <v>0.73224999999999996</v>
      </c>
      <c r="V654" s="69">
        <f t="shared" si="233"/>
        <v>232</v>
      </c>
      <c r="W654" s="135">
        <f t="shared" si="238"/>
        <v>593.80735002011136</v>
      </c>
      <c r="X654" s="145">
        <v>154.07999999999998</v>
      </c>
      <c r="Y654" s="60">
        <f t="shared" si="230"/>
        <v>0.60232367601246117</v>
      </c>
      <c r="Z654" s="47">
        <f t="shared" si="234"/>
        <v>264.22511568314246</v>
      </c>
      <c r="AA654" s="46">
        <f t="shared" si="229"/>
        <v>2.5962227414330222E-3</v>
      </c>
      <c r="AB654" s="47">
        <v>400.02600000000001</v>
      </c>
      <c r="AC654" s="47">
        <f t="shared" si="235"/>
        <v>444.96774193548384</v>
      </c>
      <c r="AD654" s="56">
        <f>AB654/AB644*100</f>
        <v>87</v>
      </c>
      <c r="AE654" s="56">
        <f>AC654/AC644*100</f>
        <v>96.774193548387075</v>
      </c>
      <c r="AF654" s="65">
        <v>0</v>
      </c>
      <c r="AG654" s="45">
        <f t="shared" si="231"/>
        <v>21.769023999999998</v>
      </c>
      <c r="AH654" s="47">
        <f t="shared" si="236"/>
        <v>378.29359211442517</v>
      </c>
      <c r="AI654" s="43">
        <v>9.3831999999999999E-2</v>
      </c>
      <c r="AJ654" s="45">
        <v>572.721</v>
      </c>
      <c r="AK654" s="47">
        <f t="shared" si="237"/>
        <v>637.0645161290322</v>
      </c>
      <c r="AL654" s="96">
        <f>AJ654/AJ644*100</f>
        <v>87.000000000000014</v>
      </c>
      <c r="AM654" s="96">
        <f>AK654/AK644*100</f>
        <v>96.774193548387103</v>
      </c>
      <c r="AN654" s="45">
        <f t="shared" si="228"/>
        <v>36.141737187082832</v>
      </c>
      <c r="AO654" s="137" t="s">
        <v>1247</v>
      </c>
    </row>
    <row r="655" spans="1:41" ht="30" x14ac:dyDescent="0.25">
      <c r="A655" s="30">
        <v>654</v>
      </c>
      <c r="B655" s="107" t="s">
        <v>124</v>
      </c>
      <c r="C655" s="119"/>
      <c r="D655" s="48" t="s">
        <v>135</v>
      </c>
      <c r="E655" s="48" t="s">
        <v>148</v>
      </c>
      <c r="F655" s="48" t="s">
        <v>139</v>
      </c>
      <c r="G655" s="112" t="s">
        <v>6</v>
      </c>
      <c r="H655" s="48" t="s">
        <v>1246</v>
      </c>
      <c r="I655" s="112" t="s">
        <v>146</v>
      </c>
      <c r="J655" s="112">
        <v>29</v>
      </c>
      <c r="K655" s="48">
        <v>200</v>
      </c>
      <c r="L655" s="108"/>
      <c r="M655" s="105" t="s">
        <v>140</v>
      </c>
      <c r="N655" s="105" t="s">
        <v>325</v>
      </c>
      <c r="O655" s="105" t="s">
        <v>150</v>
      </c>
      <c r="P655" s="81">
        <v>600</v>
      </c>
      <c r="Q655" s="114"/>
      <c r="R655" s="112">
        <v>5</v>
      </c>
      <c r="S655" s="81">
        <v>10.9</v>
      </c>
      <c r="T655" s="134">
        <v>350</v>
      </c>
      <c r="U655" s="93">
        <f t="shared" si="232"/>
        <v>0.79025000000000001</v>
      </c>
      <c r="V655" s="69">
        <f t="shared" si="233"/>
        <v>232</v>
      </c>
      <c r="W655" s="135">
        <f t="shared" si="238"/>
        <v>588.52319117677337</v>
      </c>
      <c r="X655" s="145">
        <v>110.9376</v>
      </c>
      <c r="Y655" s="60">
        <f t="shared" si="230"/>
        <v>0.74040426329756537</v>
      </c>
      <c r="Z655" s="47">
        <f t="shared" si="234"/>
        <v>233.85441273105712</v>
      </c>
      <c r="AA655" s="46">
        <f t="shared" si="229"/>
        <v>3.1913976866274371E-3</v>
      </c>
      <c r="AB655" s="47">
        <v>354.04599999999999</v>
      </c>
      <c r="AC655" s="47">
        <f t="shared" si="235"/>
        <v>397.35802469135797</v>
      </c>
      <c r="AD655" s="56">
        <f>AB655/AB644*100</f>
        <v>77</v>
      </c>
      <c r="AE655" s="56">
        <f>AC655/AC644*100</f>
        <v>86.419753086419732</v>
      </c>
      <c r="AF655" s="65">
        <v>0</v>
      </c>
      <c r="AG655" s="45">
        <f t="shared" si="231"/>
        <v>12.649567999999999</v>
      </c>
      <c r="AH655" s="47">
        <f t="shared" si="236"/>
        <v>343.50797444873086</v>
      </c>
      <c r="AI655" s="43">
        <v>5.4523999999999996E-2</v>
      </c>
      <c r="AJ655" s="45">
        <v>520.05700000000002</v>
      </c>
      <c r="AK655" s="47">
        <f t="shared" si="237"/>
        <v>583.67789001122321</v>
      </c>
      <c r="AL655" s="96">
        <f>AJ655/AJ644*100</f>
        <v>79</v>
      </c>
      <c r="AM655" s="96">
        <f>AK655/AK644*100</f>
        <v>88.664421997755312</v>
      </c>
      <c r="AN655" s="45">
        <f t="shared" si="228"/>
        <v>17.084677421577986</v>
      </c>
      <c r="AO655" s="137" t="s">
        <v>1247</v>
      </c>
    </row>
    <row r="656" spans="1:41" ht="30" x14ac:dyDescent="0.25">
      <c r="A656" s="30">
        <v>655</v>
      </c>
      <c r="B656" s="107" t="s">
        <v>125</v>
      </c>
      <c r="C656" s="119"/>
      <c r="D656" s="48" t="s">
        <v>135</v>
      </c>
      <c r="E656" s="48" t="s">
        <v>148</v>
      </c>
      <c r="F656" s="48" t="s">
        <v>139</v>
      </c>
      <c r="G656" s="112" t="s">
        <v>6</v>
      </c>
      <c r="H656" s="48" t="s">
        <v>1246</v>
      </c>
      <c r="I656" s="112" t="s">
        <v>146</v>
      </c>
      <c r="J656" s="112">
        <v>29</v>
      </c>
      <c r="K656" s="48">
        <v>200</v>
      </c>
      <c r="L656" s="108"/>
      <c r="M656" s="105" t="s">
        <v>140</v>
      </c>
      <c r="N656" s="105" t="s">
        <v>325</v>
      </c>
      <c r="O656" s="105" t="s">
        <v>150</v>
      </c>
      <c r="P656" s="81">
        <v>600</v>
      </c>
      <c r="Q656" s="114"/>
      <c r="R656" s="112">
        <v>5</v>
      </c>
      <c r="S656" s="81">
        <v>11.4</v>
      </c>
      <c r="T656" s="134">
        <v>350</v>
      </c>
      <c r="U656" s="93">
        <f t="shared" si="232"/>
        <v>0.82650000000000001</v>
      </c>
      <c r="V656" s="69">
        <f t="shared" si="233"/>
        <v>232</v>
      </c>
      <c r="W656" s="135">
        <f t="shared" si="238"/>
        <v>585.22059189968707</v>
      </c>
      <c r="X656" s="145">
        <v>199.27679999999998</v>
      </c>
      <c r="Y656" s="60">
        <f t="shared" si="230"/>
        <v>0.47106721906413601</v>
      </c>
      <c r="Z656" s="47">
        <f t="shared" si="234"/>
        <v>267.262185978351</v>
      </c>
      <c r="AA656" s="46">
        <f t="shared" si="229"/>
        <v>2.0304621511385173E-3</v>
      </c>
      <c r="AB656" s="47">
        <v>404.62400000000002</v>
      </c>
      <c r="AC656" s="47">
        <f t="shared" si="235"/>
        <v>456.68623024830697</v>
      </c>
      <c r="AD656" s="56">
        <f>AB656/AB644*100</f>
        <v>88</v>
      </c>
      <c r="AE656" s="56">
        <f>AC656/AC644*100</f>
        <v>99.322799097065442</v>
      </c>
      <c r="AF656" s="65">
        <v>0</v>
      </c>
      <c r="AG656" s="45">
        <f t="shared" si="231"/>
        <v>17.356383999999998</v>
      </c>
      <c r="AH656" s="47">
        <f t="shared" si="236"/>
        <v>382.64179432263694</v>
      </c>
      <c r="AI656" s="43">
        <v>7.481199999999999E-2</v>
      </c>
      <c r="AJ656" s="45">
        <v>579.30399999999997</v>
      </c>
      <c r="AK656" s="47">
        <f t="shared" si="237"/>
        <v>653.8419864559819</v>
      </c>
      <c r="AL656" s="96">
        <f>AJ656/AJ644*100</f>
        <v>88</v>
      </c>
      <c r="AM656" s="96">
        <f>AK656/AK644*100</f>
        <v>99.322799097065456</v>
      </c>
      <c r="AN656" s="45">
        <f t="shared" si="228"/>
        <v>36.844813855826636</v>
      </c>
      <c r="AO656" s="137" t="s">
        <v>1247</v>
      </c>
    </row>
    <row r="657" spans="1:41" ht="30" x14ac:dyDescent="0.25">
      <c r="A657" s="30">
        <v>656</v>
      </c>
      <c r="B657" s="107" t="s">
        <v>126</v>
      </c>
      <c r="C657" s="119"/>
      <c r="D657" s="48" t="s">
        <v>135</v>
      </c>
      <c r="E657" s="48" t="s">
        <v>148</v>
      </c>
      <c r="F657" s="48" t="s">
        <v>139</v>
      </c>
      <c r="G657" s="112" t="s">
        <v>6</v>
      </c>
      <c r="H657" s="48" t="s">
        <v>1246</v>
      </c>
      <c r="I657" s="112" t="s">
        <v>146</v>
      </c>
      <c r="J657" s="112">
        <v>29</v>
      </c>
      <c r="K657" s="48">
        <v>200</v>
      </c>
      <c r="L657" s="108"/>
      <c r="M657" s="105" t="s">
        <v>140</v>
      </c>
      <c r="N657" s="105" t="s">
        <v>325</v>
      </c>
      <c r="O657" s="105" t="s">
        <v>150</v>
      </c>
      <c r="P657" s="81">
        <v>600</v>
      </c>
      <c r="Q657" s="114"/>
      <c r="R657" s="112">
        <v>5</v>
      </c>
      <c r="S657" s="81">
        <v>12.1</v>
      </c>
      <c r="T657" s="134">
        <v>350</v>
      </c>
      <c r="U657" s="93">
        <f t="shared" si="232"/>
        <v>0.87724999999999997</v>
      </c>
      <c r="V657" s="69">
        <f t="shared" si="233"/>
        <v>232</v>
      </c>
      <c r="W657" s="135">
        <f t="shared" si="238"/>
        <v>580.59695291176627</v>
      </c>
      <c r="X657" s="145">
        <v>172.56959999999998</v>
      </c>
      <c r="Y657" s="60">
        <f t="shared" si="230"/>
        <v>0.48833713469811607</v>
      </c>
      <c r="Z657" s="47">
        <f t="shared" si="234"/>
        <v>239.9285533214742</v>
      </c>
      <c r="AA657" s="46">
        <f t="shared" si="229"/>
        <v>2.1049014426642934E-3</v>
      </c>
      <c r="AB657" s="47">
        <v>363.24200000000002</v>
      </c>
      <c r="AC657" s="47">
        <f t="shared" si="235"/>
        <v>413.24459613196819</v>
      </c>
      <c r="AD657" s="56">
        <f>AB657/AB644*100</f>
        <v>79</v>
      </c>
      <c r="AE657" s="56">
        <f>AC657/AC644*100</f>
        <v>89.874857792946528</v>
      </c>
      <c r="AF657" s="65">
        <v>0</v>
      </c>
      <c r="AG657" s="45">
        <f t="shared" si="231"/>
        <v>15.591328000000001</v>
      </c>
      <c r="AH657" s="47">
        <f t="shared" si="236"/>
        <v>356.55258107336618</v>
      </c>
      <c r="AI657" s="43">
        <v>6.7204E-2</v>
      </c>
      <c r="AJ657" s="45">
        <v>539.80599999999993</v>
      </c>
      <c r="AK657" s="47">
        <f t="shared" si="237"/>
        <v>614.11376564277577</v>
      </c>
      <c r="AL657" s="96">
        <f>AJ657/AJ644*100</f>
        <v>82</v>
      </c>
      <c r="AM657" s="96">
        <f>AK657/AK644*100</f>
        <v>93.287827076222968</v>
      </c>
      <c r="AN657" s="45">
        <f t="shared" si="228"/>
        <v>31.927385595278075</v>
      </c>
      <c r="AO657" s="137" t="s">
        <v>1247</v>
      </c>
    </row>
    <row r="658" spans="1:41" ht="30" x14ac:dyDescent="0.25">
      <c r="A658" s="30">
        <v>657</v>
      </c>
      <c r="B658" s="107" t="s">
        <v>127</v>
      </c>
      <c r="C658" s="119"/>
      <c r="D658" s="48" t="s">
        <v>135</v>
      </c>
      <c r="E658" s="48" t="s">
        <v>148</v>
      </c>
      <c r="F658" s="48" t="s">
        <v>139</v>
      </c>
      <c r="G658" s="112" t="s">
        <v>6</v>
      </c>
      <c r="H658" s="48" t="s">
        <v>1246</v>
      </c>
      <c r="I658" s="112" t="s">
        <v>146</v>
      </c>
      <c r="J658" s="112">
        <v>29</v>
      </c>
      <c r="K658" s="48">
        <v>200</v>
      </c>
      <c r="L658" s="108"/>
      <c r="M658" s="105" t="s">
        <v>140</v>
      </c>
      <c r="N658" s="105" t="s">
        <v>325</v>
      </c>
      <c r="O658" s="105" t="s">
        <v>150</v>
      </c>
      <c r="P658" s="81">
        <v>600</v>
      </c>
      <c r="Q658" s="114"/>
      <c r="R658" s="112">
        <v>5</v>
      </c>
      <c r="S658" s="81">
        <v>13.6</v>
      </c>
      <c r="T658" s="134">
        <v>350</v>
      </c>
      <c r="U658" s="93">
        <f t="shared" si="232"/>
        <v>0.9860000000000001</v>
      </c>
      <c r="V658" s="69">
        <f t="shared" si="233"/>
        <v>232</v>
      </c>
      <c r="W658" s="135">
        <f t="shared" si="238"/>
        <v>570.68915508050725</v>
      </c>
      <c r="X658" s="145">
        <v>189.00480000000002</v>
      </c>
      <c r="Y658" s="60">
        <f t="shared" si="230"/>
        <v>0.43458511106596232</v>
      </c>
      <c r="Z658" s="47">
        <f t="shared" si="234"/>
        <v>233.85441273105712</v>
      </c>
      <c r="AA658" s="46">
        <f t="shared" si="229"/>
        <v>1.8732116856291479E-3</v>
      </c>
      <c r="AB658" s="47">
        <v>354.04599999999999</v>
      </c>
      <c r="AC658" s="47">
        <f t="shared" si="235"/>
        <v>409.77546296296316</v>
      </c>
      <c r="AD658" s="56">
        <f>AB658/AB644*100</f>
        <v>77</v>
      </c>
      <c r="AE658" s="56">
        <f>AC658/AC644*100</f>
        <v>89.120370370370409</v>
      </c>
      <c r="AF658" s="65">
        <v>0</v>
      </c>
      <c r="AG658" s="45">
        <f t="shared" si="231"/>
        <v>17.356383999999998</v>
      </c>
      <c r="AH658" s="47">
        <f t="shared" si="236"/>
        <v>356.55258107336618</v>
      </c>
      <c r="AI658" s="43">
        <v>7.481199999999999E-2</v>
      </c>
      <c r="AJ658" s="45">
        <v>539.80599999999993</v>
      </c>
      <c r="AK658" s="47">
        <f t="shared" si="237"/>
        <v>624.77546296296316</v>
      </c>
      <c r="AL658" s="96">
        <f>AJ658/AJ644*100</f>
        <v>82</v>
      </c>
      <c r="AM658" s="96">
        <f>AK658/AK644*100</f>
        <v>94.907407407407447</v>
      </c>
      <c r="AN658" s="45">
        <f t="shared" si="228"/>
        <v>39.937824739158188</v>
      </c>
      <c r="AO658" s="137" t="s">
        <v>1247</v>
      </c>
    </row>
    <row r="659" spans="1:41" ht="30" x14ac:dyDescent="0.25">
      <c r="A659" s="30">
        <v>658</v>
      </c>
      <c r="B659" s="107" t="s">
        <v>128</v>
      </c>
      <c r="C659" s="119"/>
      <c r="D659" s="48" t="s">
        <v>135</v>
      </c>
      <c r="E659" s="48" t="s">
        <v>148</v>
      </c>
      <c r="F659" s="48" t="s">
        <v>139</v>
      </c>
      <c r="G659" s="112" t="s">
        <v>6</v>
      </c>
      <c r="H659" s="48" t="s">
        <v>1246</v>
      </c>
      <c r="I659" s="112" t="s">
        <v>146</v>
      </c>
      <c r="J659" s="112">
        <v>29</v>
      </c>
      <c r="K659" s="48">
        <v>200</v>
      </c>
      <c r="L659" s="108"/>
      <c r="M659" s="105" t="s">
        <v>140</v>
      </c>
      <c r="N659" s="105" t="s">
        <v>325</v>
      </c>
      <c r="O659" s="105" t="s">
        <v>150</v>
      </c>
      <c r="P659" s="81">
        <v>600</v>
      </c>
      <c r="Q659" s="114"/>
      <c r="R659" s="112">
        <v>5</v>
      </c>
      <c r="S659" s="81">
        <v>17.100000000000001</v>
      </c>
      <c r="T659" s="134">
        <v>350</v>
      </c>
      <c r="U659" s="93">
        <f t="shared" si="232"/>
        <v>1.2397500000000001</v>
      </c>
      <c r="V659" s="69">
        <f t="shared" si="233"/>
        <v>232</v>
      </c>
      <c r="W659" s="135">
        <f t="shared" si="238"/>
        <v>547.57096014090348</v>
      </c>
      <c r="X659" s="145">
        <v>166.40640000000002</v>
      </c>
      <c r="Y659" s="60">
        <f t="shared" si="230"/>
        <v>0.43590900349986539</v>
      </c>
      <c r="Z659" s="47">
        <f t="shared" si="234"/>
        <v>206.52078007418035</v>
      </c>
      <c r="AA659" s="46">
        <f t="shared" si="229"/>
        <v>1.8789181185339026E-3</v>
      </c>
      <c r="AB659" s="47">
        <v>312.66400000000004</v>
      </c>
      <c r="AC659" s="47">
        <f t="shared" si="235"/>
        <v>377.15802171290727</v>
      </c>
      <c r="AD659" s="56">
        <f>AB659/AB644*100</f>
        <v>68</v>
      </c>
      <c r="AE659" s="56">
        <f>AC659/AC644*100</f>
        <v>82.026537997587482</v>
      </c>
      <c r="AF659" s="65">
        <v>0</v>
      </c>
      <c r="AG659" s="45">
        <f t="shared" si="231"/>
        <v>12.943744000000001</v>
      </c>
      <c r="AH659" s="47">
        <f t="shared" si="236"/>
        <v>308.72235678303662</v>
      </c>
      <c r="AI659" s="43">
        <v>5.5792000000000001E-2</v>
      </c>
      <c r="AJ659" s="45">
        <v>467.39299999999997</v>
      </c>
      <c r="AK659" s="47">
        <f t="shared" si="237"/>
        <v>563.80337756332949</v>
      </c>
      <c r="AL659" s="96">
        <f>AJ659/AJ644*100</f>
        <v>71</v>
      </c>
      <c r="AM659" s="96">
        <f>AK659/AK644*100</f>
        <v>85.645355850422234</v>
      </c>
      <c r="AN659" s="45">
        <f t="shared" si="228"/>
        <v>29.693683535040812</v>
      </c>
      <c r="AO659" s="137" t="s">
        <v>1247</v>
      </c>
    </row>
    <row r="660" spans="1:41" ht="30" x14ac:dyDescent="0.25">
      <c r="A660" s="30">
        <v>659</v>
      </c>
      <c r="B660" s="107" t="s">
        <v>129</v>
      </c>
      <c r="C660" s="110"/>
      <c r="D660" s="48" t="s">
        <v>135</v>
      </c>
      <c r="E660" s="48" t="s">
        <v>148</v>
      </c>
      <c r="F660" s="48" t="s">
        <v>139</v>
      </c>
      <c r="G660" s="112" t="s">
        <v>6</v>
      </c>
      <c r="H660" s="48" t="s">
        <v>1246</v>
      </c>
      <c r="I660" s="112" t="s">
        <v>146</v>
      </c>
      <c r="J660" s="112">
        <v>29</v>
      </c>
      <c r="K660" s="48">
        <v>200</v>
      </c>
      <c r="L660" s="108"/>
      <c r="M660" s="105" t="s">
        <v>140</v>
      </c>
      <c r="N660" s="105" t="s">
        <v>325</v>
      </c>
      <c r="O660" s="105" t="s">
        <v>150</v>
      </c>
      <c r="P660" s="81">
        <v>600</v>
      </c>
      <c r="Q660" s="114"/>
      <c r="R660" s="112">
        <v>5</v>
      </c>
      <c r="S660" s="81">
        <v>19.899999999999999</v>
      </c>
      <c r="T660" s="134">
        <v>350</v>
      </c>
      <c r="U660" s="93">
        <f t="shared" si="232"/>
        <v>1.44275</v>
      </c>
      <c r="V660" s="69">
        <f t="shared" si="233"/>
        <v>232</v>
      </c>
      <c r="W660" s="135">
        <f t="shared" si="238"/>
        <v>529.07640418922063</v>
      </c>
      <c r="X660" s="145">
        <v>133.536</v>
      </c>
      <c r="Y660" s="60">
        <f t="shared" si="230"/>
        <v>0.47930265995686561</v>
      </c>
      <c r="Z660" s="47">
        <f t="shared" si="234"/>
        <v>182.22421771251203</v>
      </c>
      <c r="AA660" s="46">
        <f t="shared" si="229"/>
        <v>2.0659597411933862E-3</v>
      </c>
      <c r="AB660" s="47">
        <v>275.88</v>
      </c>
      <c r="AC660" s="47">
        <f t="shared" si="235"/>
        <v>344.41947565543057</v>
      </c>
      <c r="AD660" s="56">
        <f>AB660/AB644*100</f>
        <v>60</v>
      </c>
      <c r="AE660" s="56">
        <f>AC660/AC644*100</f>
        <v>74.906367041198465</v>
      </c>
      <c r="AF660" s="65">
        <v>0</v>
      </c>
      <c r="AG660" s="45">
        <f t="shared" si="231"/>
        <v>11.472864000000001</v>
      </c>
      <c r="AH660" s="47">
        <f t="shared" si="236"/>
        <v>308.72235678303662</v>
      </c>
      <c r="AI660" s="43">
        <v>4.9452000000000003E-2</v>
      </c>
      <c r="AJ660" s="45">
        <v>467.39299999999997</v>
      </c>
      <c r="AK660" s="47">
        <f t="shared" si="237"/>
        <v>583.5118601747813</v>
      </c>
      <c r="AL660" s="96">
        <f>AJ660/AJ644*100</f>
        <v>71</v>
      </c>
      <c r="AM660" s="96">
        <f>AK660/AK644*100</f>
        <v>88.639200998751534</v>
      </c>
      <c r="AN660" s="45">
        <f t="shared" si="228"/>
        <v>23.936574858634188</v>
      </c>
      <c r="AO660" s="137" t="s">
        <v>1247</v>
      </c>
    </row>
    <row r="661" spans="1:41" s="39" customFormat="1" x14ac:dyDescent="0.25">
      <c r="A661" s="30">
        <v>660</v>
      </c>
      <c r="B661" s="110" t="s">
        <v>322</v>
      </c>
      <c r="C661" s="30" t="s">
        <v>2</v>
      </c>
      <c r="D661" s="48" t="s">
        <v>318</v>
      </c>
      <c r="E661" s="48" t="s">
        <v>148</v>
      </c>
      <c r="F661" s="48" t="s">
        <v>139</v>
      </c>
      <c r="G661" s="48" t="s">
        <v>6</v>
      </c>
      <c r="H661" s="48" t="s">
        <v>1079</v>
      </c>
      <c r="I661" s="48" t="s">
        <v>1206</v>
      </c>
      <c r="J661" s="48">
        <v>8</v>
      </c>
      <c r="K661" s="48">
        <v>200</v>
      </c>
      <c r="L661" s="48">
        <v>3.3000000000000002E-2</v>
      </c>
      <c r="M661" s="105" t="s">
        <v>2</v>
      </c>
      <c r="N661" s="105" t="s">
        <v>2</v>
      </c>
      <c r="O661" s="105" t="s">
        <v>4</v>
      </c>
      <c r="P661" s="81">
        <v>0</v>
      </c>
      <c r="Q661" s="95">
        <v>0</v>
      </c>
      <c r="R661" s="48">
        <v>0</v>
      </c>
      <c r="S661" s="142">
        <v>0</v>
      </c>
      <c r="T661" s="134">
        <v>0</v>
      </c>
      <c r="U661" s="93">
        <f t="shared" si="232"/>
        <v>0</v>
      </c>
      <c r="V661" s="134">
        <v>200</v>
      </c>
      <c r="W661" s="135">
        <f t="shared" si="238"/>
        <v>50.26548245743669</v>
      </c>
      <c r="X661" s="145">
        <f>(AB661*0.001)/AA661</f>
        <v>82.446993754110082</v>
      </c>
      <c r="Y661" s="60">
        <v>1.345</v>
      </c>
      <c r="Z661" s="47">
        <v>27.87</v>
      </c>
      <c r="AA661" s="46">
        <f>Y661/200</f>
        <v>6.7250000000000001E-3</v>
      </c>
      <c r="AB661" s="47">
        <f t="shared" ref="AB661:AB724" si="239">Z661/((J661^2*PI()/4)*10^-3)</f>
        <v>554.45603299639038</v>
      </c>
      <c r="AC661" s="47">
        <f t="shared" ref="AC661:AC724" si="240">Z661/(W661*10^-3)</f>
        <v>554.45603299639038</v>
      </c>
      <c r="AD661" s="56">
        <f t="shared" ref="AD661:AE661" si="241">AB661/AB661*100</f>
        <v>100</v>
      </c>
      <c r="AE661" s="56">
        <f t="shared" si="241"/>
        <v>100</v>
      </c>
      <c r="AF661" s="65">
        <v>3.7109999999999999</v>
      </c>
      <c r="AG661" s="45">
        <v>36.369999999999997</v>
      </c>
      <c r="AH661" s="47">
        <v>30.51</v>
      </c>
      <c r="AI661" s="46">
        <f>AG661/200</f>
        <v>0.18184999999999998</v>
      </c>
      <c r="AJ661" s="47">
        <f t="shared" ref="AJ661:AJ724" si="242">AH661/((J661^2*PI()/4)*10^-3)</f>
        <v>606.97716421671589</v>
      </c>
      <c r="AK661" s="47">
        <f t="shared" ref="AK661:AK724" si="243">AH661/(W661*10^-3)</f>
        <v>606.97716421671589</v>
      </c>
      <c r="AL661" s="56">
        <f t="shared" ref="AL661:AM661" si="244">AJ661/AJ661*100</f>
        <v>100</v>
      </c>
      <c r="AM661" s="56">
        <f t="shared" si="244"/>
        <v>100</v>
      </c>
      <c r="AN661" s="45">
        <f>AG661/Y661</f>
        <v>27.040892193308547</v>
      </c>
      <c r="AO661" s="143"/>
    </row>
    <row r="662" spans="1:41" s="39" customFormat="1" x14ac:dyDescent="0.25">
      <c r="A662" s="30">
        <v>661</v>
      </c>
      <c r="B662" s="110" t="s">
        <v>323</v>
      </c>
      <c r="C662" s="30" t="s">
        <v>2</v>
      </c>
      <c r="D662" s="48" t="s">
        <v>318</v>
      </c>
      <c r="E662" s="48" t="s">
        <v>148</v>
      </c>
      <c r="F662" s="48" t="s">
        <v>139</v>
      </c>
      <c r="G662" s="48" t="s">
        <v>6</v>
      </c>
      <c r="H662" s="48" t="s">
        <v>1079</v>
      </c>
      <c r="I662" s="48" t="s">
        <v>1206</v>
      </c>
      <c r="J662" s="48">
        <v>8</v>
      </c>
      <c r="K662" s="48">
        <v>200</v>
      </c>
      <c r="L662" s="48">
        <v>3.3000000000000002E-2</v>
      </c>
      <c r="M662" s="105" t="s">
        <v>2</v>
      </c>
      <c r="N662" s="105" t="s">
        <v>2</v>
      </c>
      <c r="O662" s="105" t="s">
        <v>4</v>
      </c>
      <c r="P662" s="81">
        <v>0</v>
      </c>
      <c r="Q662" s="95">
        <v>0</v>
      </c>
      <c r="R662" s="48">
        <v>0</v>
      </c>
      <c r="S662" s="142">
        <v>0</v>
      </c>
      <c r="T662" s="134">
        <v>0</v>
      </c>
      <c r="U662" s="93">
        <f t="shared" si="232"/>
        <v>0</v>
      </c>
      <c r="V662" s="134">
        <v>200</v>
      </c>
      <c r="W662" s="135">
        <f t="shared" si="238"/>
        <v>50.26548245743669</v>
      </c>
      <c r="X662" s="145">
        <f t="shared" ref="X662:X692" si="245">(AB662*0.001)/AA662</f>
        <v>74.65209485816716</v>
      </c>
      <c r="Y662" s="60">
        <v>1.341</v>
      </c>
      <c r="Z662" s="47">
        <v>25.16</v>
      </c>
      <c r="AA662" s="46">
        <f t="shared" ref="AA662:AA725" si="246">Y662/200</f>
        <v>6.705E-3</v>
      </c>
      <c r="AB662" s="47">
        <f t="shared" si="239"/>
        <v>500.5422960240108</v>
      </c>
      <c r="AC662" s="47">
        <f t="shared" si="240"/>
        <v>500.5422960240108</v>
      </c>
      <c r="AD662" s="56">
        <f>AB662/AB662*100</f>
        <v>100</v>
      </c>
      <c r="AE662" s="56">
        <f>AC662/AC662*100</f>
        <v>100</v>
      </c>
      <c r="AF662" s="65">
        <v>6.7</v>
      </c>
      <c r="AG662" s="45">
        <v>36.68</v>
      </c>
      <c r="AH662" s="47">
        <v>32.57</v>
      </c>
      <c r="AI662" s="46">
        <f t="shared" ref="AI662:AI725" si="247">AG662/200</f>
        <v>0.18340000000000001</v>
      </c>
      <c r="AJ662" s="47">
        <f t="shared" si="242"/>
        <v>647.95956206287883</v>
      </c>
      <c r="AK662" s="47">
        <f t="shared" si="243"/>
        <v>647.95956206287883</v>
      </c>
      <c r="AL662" s="56">
        <f>AJ662/AJ662*100</f>
        <v>100</v>
      </c>
      <c r="AM662" s="56">
        <f>AK662/AK662*100</f>
        <v>100</v>
      </c>
      <c r="AN662" s="45">
        <f t="shared" ref="AN662:AN725" si="248">AG662/Y662</f>
        <v>27.352721849366144</v>
      </c>
      <c r="AO662" s="143"/>
    </row>
    <row r="663" spans="1:41" s="39" customFormat="1" ht="45" x14ac:dyDescent="0.25">
      <c r="A663" s="30">
        <v>662</v>
      </c>
      <c r="B663" s="110" t="s">
        <v>324</v>
      </c>
      <c r="C663" s="137" t="s">
        <v>1285</v>
      </c>
      <c r="D663" s="48" t="s">
        <v>318</v>
      </c>
      <c r="E663" s="48" t="s">
        <v>148</v>
      </c>
      <c r="F663" s="48" t="s">
        <v>139</v>
      </c>
      <c r="G663" s="48" t="s">
        <v>6</v>
      </c>
      <c r="H663" s="48" t="s">
        <v>1079</v>
      </c>
      <c r="I663" s="48" t="s">
        <v>1206</v>
      </c>
      <c r="J663" s="48">
        <v>8</v>
      </c>
      <c r="K663" s="48">
        <v>200</v>
      </c>
      <c r="L663" s="48">
        <v>3.3000000000000002E-2</v>
      </c>
      <c r="M663" s="105" t="s">
        <v>140</v>
      </c>
      <c r="N663" s="105" t="s">
        <v>325</v>
      </c>
      <c r="O663" s="105" t="s">
        <v>150</v>
      </c>
      <c r="P663" s="81">
        <v>100</v>
      </c>
      <c r="Q663" s="111"/>
      <c r="R663" s="48">
        <v>3</v>
      </c>
      <c r="S663" s="115">
        <v>8.9700000000000006</v>
      </c>
      <c r="T663" s="134">
        <v>300</v>
      </c>
      <c r="U663" s="93">
        <f t="shared" si="232"/>
        <v>0.1794</v>
      </c>
      <c r="V663" s="134">
        <v>200</v>
      </c>
      <c r="W663" s="135">
        <f t="shared" si="238"/>
        <v>45.756668681004619</v>
      </c>
      <c r="X663" s="145">
        <f t="shared" si="245"/>
        <v>60.415676050948726</v>
      </c>
      <c r="Y663" s="60">
        <v>1.385</v>
      </c>
      <c r="Z663" s="47">
        <v>21.03</v>
      </c>
      <c r="AA663" s="46">
        <f t="shared" si="246"/>
        <v>6.9249999999999997E-3</v>
      </c>
      <c r="AB663" s="47">
        <f t="shared" si="239"/>
        <v>418.3785566528199</v>
      </c>
      <c r="AC663" s="47">
        <f t="shared" si="240"/>
        <v>459.60513748524647</v>
      </c>
      <c r="AD663" s="56">
        <f>AB663/(AVERAGE(AB661:AB662))*100</f>
        <v>79.313596077691884</v>
      </c>
      <c r="AE663" s="56">
        <f>AC663/(AVERAGE(AC661:AC662))*100</f>
        <v>87.129074017018439</v>
      </c>
      <c r="AF663" s="65">
        <v>0</v>
      </c>
      <c r="AG663" s="45">
        <v>20.07</v>
      </c>
      <c r="AH663" s="47">
        <v>25.77</v>
      </c>
      <c r="AI663" s="46">
        <f t="shared" si="247"/>
        <v>0.10034999999999999</v>
      </c>
      <c r="AJ663" s="47">
        <f t="shared" si="242"/>
        <v>512.67786043476781</v>
      </c>
      <c r="AK663" s="47">
        <f t="shared" si="243"/>
        <v>563.19659500688545</v>
      </c>
      <c r="AL663" s="56">
        <f>AJ663/((AJ661+AJ662)/2)*100</f>
        <v>81.705770450221934</v>
      </c>
      <c r="AM663" s="56">
        <f>AK663/((AK661+AK662)/2)*100</f>
        <v>89.756970724180974</v>
      </c>
      <c r="AN663" s="45">
        <f t="shared" si="248"/>
        <v>14.490974729241877</v>
      </c>
      <c r="AO663" s="143"/>
    </row>
    <row r="664" spans="1:41" s="39" customFormat="1" ht="45" x14ac:dyDescent="0.25">
      <c r="A664" s="30">
        <v>663</v>
      </c>
      <c r="B664" s="110" t="s">
        <v>326</v>
      </c>
      <c r="C664" s="137" t="s">
        <v>1285</v>
      </c>
      <c r="D664" s="48" t="s">
        <v>318</v>
      </c>
      <c r="E664" s="48" t="s">
        <v>148</v>
      </c>
      <c r="F664" s="48" t="s">
        <v>139</v>
      </c>
      <c r="G664" s="48" t="s">
        <v>6</v>
      </c>
      <c r="H664" s="48" t="s">
        <v>1079</v>
      </c>
      <c r="I664" s="48" t="s">
        <v>1206</v>
      </c>
      <c r="J664" s="48">
        <v>8</v>
      </c>
      <c r="K664" s="48">
        <v>200</v>
      </c>
      <c r="L664" s="48">
        <v>3.3000000000000002E-2</v>
      </c>
      <c r="M664" s="105" t="s">
        <v>140</v>
      </c>
      <c r="N664" s="105" t="s">
        <v>325</v>
      </c>
      <c r="O664" s="105" t="s">
        <v>150</v>
      </c>
      <c r="P664" s="81">
        <v>100</v>
      </c>
      <c r="Q664" s="111"/>
      <c r="R664" s="48">
        <v>3</v>
      </c>
      <c r="S664" s="115">
        <v>10.81</v>
      </c>
      <c r="T664" s="134">
        <v>300</v>
      </c>
      <c r="U664" s="93">
        <f t="shared" si="232"/>
        <v>0.2162</v>
      </c>
      <c r="V664" s="134">
        <v>200</v>
      </c>
      <c r="W664" s="135">
        <f t="shared" si="238"/>
        <v>44.831783803787786</v>
      </c>
      <c r="X664" s="145">
        <f t="shared" si="245"/>
        <v>61.987345290685177</v>
      </c>
      <c r="Y664" s="60">
        <v>1.226</v>
      </c>
      <c r="Z664" s="47">
        <v>19.100000000000001</v>
      </c>
      <c r="AA664" s="46">
        <f t="shared" si="246"/>
        <v>6.13E-3</v>
      </c>
      <c r="AB664" s="47">
        <f t="shared" si="239"/>
        <v>379.98242663190013</v>
      </c>
      <c r="AC664" s="47">
        <f t="shared" si="240"/>
        <v>426.03702952337721</v>
      </c>
      <c r="AD664" s="56">
        <f>AB664/(AVERAGE(AB661:AB662))*100</f>
        <v>72.034697341127668</v>
      </c>
      <c r="AE664" s="56">
        <f>AC664/(AVERAGE(AC661:AC662))*100</f>
        <v>80.765441575431865</v>
      </c>
      <c r="AF664" s="65">
        <v>0</v>
      </c>
      <c r="AG664" s="45">
        <v>13.32</v>
      </c>
      <c r="AH664" s="47">
        <v>23.05</v>
      </c>
      <c r="AI664" s="46">
        <f t="shared" si="247"/>
        <v>6.6600000000000006E-2</v>
      </c>
      <c r="AJ664" s="47">
        <f t="shared" si="242"/>
        <v>458.56517978352343</v>
      </c>
      <c r="AK664" s="47">
        <f t="shared" si="243"/>
        <v>514.14416390124836</v>
      </c>
      <c r="AL664" s="56">
        <f>AJ664/((AJ661+AJ662)/2)*100</f>
        <v>73.081800887761574</v>
      </c>
      <c r="AM664" s="56">
        <f>AK664/((AK661+AK662)/2)*100</f>
        <v>81.939456091222752</v>
      </c>
      <c r="AN664" s="45">
        <f t="shared" si="248"/>
        <v>10.864600326264274</v>
      </c>
      <c r="AO664" s="143"/>
    </row>
    <row r="665" spans="1:41" s="39" customFormat="1" ht="45" x14ac:dyDescent="0.25">
      <c r="A665" s="30">
        <v>664</v>
      </c>
      <c r="B665" s="110" t="s">
        <v>327</v>
      </c>
      <c r="C665" s="137" t="s">
        <v>1285</v>
      </c>
      <c r="D665" s="48" t="s">
        <v>318</v>
      </c>
      <c r="E665" s="48" t="s">
        <v>148</v>
      </c>
      <c r="F665" s="48" t="s">
        <v>139</v>
      </c>
      <c r="G665" s="48" t="s">
        <v>6</v>
      </c>
      <c r="H665" s="48" t="s">
        <v>1079</v>
      </c>
      <c r="I665" s="48" t="s">
        <v>1206</v>
      </c>
      <c r="J665" s="48">
        <v>8</v>
      </c>
      <c r="K665" s="48">
        <v>200</v>
      </c>
      <c r="L665" s="48">
        <v>3.3000000000000002E-2</v>
      </c>
      <c r="M665" s="105" t="s">
        <v>140</v>
      </c>
      <c r="N665" s="105" t="s">
        <v>325</v>
      </c>
      <c r="O665" s="105" t="s">
        <v>150</v>
      </c>
      <c r="P665" s="81">
        <v>100</v>
      </c>
      <c r="Q665" s="114"/>
      <c r="R665" s="48">
        <v>3</v>
      </c>
      <c r="S665" s="115">
        <v>19.45</v>
      </c>
      <c r="T665" s="134">
        <v>300</v>
      </c>
      <c r="U665" s="93">
        <f t="shared" si="232"/>
        <v>0.38900000000000001</v>
      </c>
      <c r="V665" s="134">
        <v>200</v>
      </c>
      <c r="W665" s="135">
        <f t="shared" si="238"/>
        <v>40.488846119465251</v>
      </c>
      <c r="X665" s="145">
        <f t="shared" si="245"/>
        <v>48.100398906142232</v>
      </c>
      <c r="Y665" s="60">
        <v>1.484</v>
      </c>
      <c r="Z665" s="47">
        <v>17.940000000000001</v>
      </c>
      <c r="AA665" s="46">
        <f t="shared" si="246"/>
        <v>7.4199999999999995E-3</v>
      </c>
      <c r="AB665" s="47">
        <f t="shared" si="239"/>
        <v>356.90495988357532</v>
      </c>
      <c r="AC665" s="47">
        <f t="shared" si="240"/>
        <v>443.08499054447589</v>
      </c>
      <c r="AD665" s="56">
        <f>AB665/(AVERAGE(AB661:AB662))*100</f>
        <v>67.659815198944003</v>
      </c>
      <c r="AE665" s="56">
        <f>AC665/(AVERAGE(AC661:AC662))*100</f>
        <v>83.99728764611298</v>
      </c>
      <c r="AF665" s="65">
        <v>0</v>
      </c>
      <c r="AG665" s="45">
        <v>13.99</v>
      </c>
      <c r="AH665" s="47">
        <v>21.38</v>
      </c>
      <c r="AI665" s="46">
        <f t="shared" si="247"/>
        <v>6.9949999999999998E-2</v>
      </c>
      <c r="AJ665" s="47">
        <f t="shared" si="242"/>
        <v>425.34158541309023</v>
      </c>
      <c r="AK665" s="47">
        <f t="shared" si="243"/>
        <v>528.0466609721791</v>
      </c>
      <c r="AL665" s="56">
        <f>AJ665/((AJ661+AJ662)/2)*100</f>
        <v>67.786937222574494</v>
      </c>
      <c r="AM665" s="56">
        <f>AK665/((AK661+AK662)/2)*100</f>
        <v>84.155105180104911</v>
      </c>
      <c r="AN665" s="45">
        <f t="shared" si="248"/>
        <v>9.4272237196765509</v>
      </c>
      <c r="AO665" s="143"/>
    </row>
    <row r="666" spans="1:41" s="39" customFormat="1" ht="45" x14ac:dyDescent="0.25">
      <c r="A666" s="30">
        <v>665</v>
      </c>
      <c r="B666" s="110" t="s">
        <v>328</v>
      </c>
      <c r="C666" s="137" t="s">
        <v>1285</v>
      </c>
      <c r="D666" s="48" t="s">
        <v>318</v>
      </c>
      <c r="E666" s="48" t="s">
        <v>148</v>
      </c>
      <c r="F666" s="48" t="s">
        <v>139</v>
      </c>
      <c r="G666" s="48" t="s">
        <v>6</v>
      </c>
      <c r="H666" s="48" t="s">
        <v>1079</v>
      </c>
      <c r="I666" s="48" t="s">
        <v>1206</v>
      </c>
      <c r="J666" s="48">
        <v>8</v>
      </c>
      <c r="K666" s="48">
        <v>200</v>
      </c>
      <c r="L666" s="48">
        <v>3.3000000000000002E-2</v>
      </c>
      <c r="M666" s="105" t="s">
        <v>140</v>
      </c>
      <c r="N666" s="105" t="s">
        <v>325</v>
      </c>
      <c r="O666" s="105" t="s">
        <v>150</v>
      </c>
      <c r="P666" s="81">
        <v>100</v>
      </c>
      <c r="Q666" s="114"/>
      <c r="R666" s="48">
        <v>3</v>
      </c>
      <c r="S666" s="115">
        <v>20.63</v>
      </c>
      <c r="T666" s="134">
        <v>300</v>
      </c>
      <c r="U666" s="93">
        <f t="shared" si="232"/>
        <v>0.41259999999999997</v>
      </c>
      <c r="V666" s="134">
        <v>200</v>
      </c>
      <c r="W666" s="135">
        <f t="shared" si="238"/>
        <v>39.895713426467502</v>
      </c>
      <c r="X666" s="145">
        <f t="shared" si="245"/>
        <v>65.707308711456264</v>
      </c>
      <c r="Y666" s="60">
        <v>0.96099999999999997</v>
      </c>
      <c r="Z666" s="47">
        <v>15.87</v>
      </c>
      <c r="AA666" s="46">
        <f t="shared" si="246"/>
        <v>4.8050000000000002E-3</v>
      </c>
      <c r="AB666" s="47">
        <f t="shared" si="239"/>
        <v>315.72361835854736</v>
      </c>
      <c r="AC666" s="47">
        <f t="shared" si="240"/>
        <v>397.7870963317971</v>
      </c>
      <c r="AD666" s="56">
        <f>AB666/(AVERAGE(AB661:AB662))*100</f>
        <v>59.852913445219691</v>
      </c>
      <c r="AE666" s="56">
        <f>AC666/(AVERAGE(AC661:AC662))*100</f>
        <v>75.409995521254487</v>
      </c>
      <c r="AF666" s="65">
        <v>0</v>
      </c>
      <c r="AG666" s="45">
        <v>11.03</v>
      </c>
      <c r="AH666" s="47">
        <v>19.63</v>
      </c>
      <c r="AI666" s="46">
        <f t="shared" si="247"/>
        <v>5.5149999999999998E-2</v>
      </c>
      <c r="AJ666" s="47">
        <f t="shared" si="242"/>
        <v>390.52644161173816</v>
      </c>
      <c r="AK666" s="47">
        <f t="shared" si="243"/>
        <v>492.03281039654553</v>
      </c>
      <c r="AL666" s="56">
        <f>AJ666/((AJ661+AJ662)/2)*100</f>
        <v>62.23842739378567</v>
      </c>
      <c r="AM666" s="56">
        <f>AK666/((AK661+AK662)/2)*100</f>
        <v>78.415556751651337</v>
      </c>
      <c r="AN666" s="45">
        <f t="shared" si="248"/>
        <v>11.477627471383975</v>
      </c>
      <c r="AO666" s="143"/>
    </row>
    <row r="667" spans="1:41" s="39" customFormat="1" ht="45" x14ac:dyDescent="0.25">
      <c r="A667" s="30">
        <v>666</v>
      </c>
      <c r="B667" s="110" t="s">
        <v>329</v>
      </c>
      <c r="C667" s="137" t="s">
        <v>1285</v>
      </c>
      <c r="D667" s="48" t="s">
        <v>318</v>
      </c>
      <c r="E667" s="48" t="s">
        <v>148</v>
      </c>
      <c r="F667" s="48" t="s">
        <v>139</v>
      </c>
      <c r="G667" s="48" t="s">
        <v>6</v>
      </c>
      <c r="H667" s="48" t="s">
        <v>1079</v>
      </c>
      <c r="I667" s="48" t="s">
        <v>1206</v>
      </c>
      <c r="J667" s="112">
        <v>8</v>
      </c>
      <c r="K667" s="48">
        <v>200</v>
      </c>
      <c r="L667" s="48">
        <v>3.3000000000000002E-2</v>
      </c>
      <c r="M667" s="105" t="s">
        <v>140</v>
      </c>
      <c r="N667" s="105" t="s">
        <v>325</v>
      </c>
      <c r="O667" s="105" t="s">
        <v>150</v>
      </c>
      <c r="P667" s="81">
        <v>100</v>
      </c>
      <c r="Q667" s="114"/>
      <c r="R667" s="48">
        <v>3</v>
      </c>
      <c r="S667" s="115">
        <v>21.71</v>
      </c>
      <c r="T667" s="134">
        <v>300</v>
      </c>
      <c r="U667" s="93">
        <f t="shared" si="232"/>
        <v>0.43420000000000003</v>
      </c>
      <c r="V667" s="134">
        <v>200</v>
      </c>
      <c r="W667" s="135">
        <f t="shared" si="238"/>
        <v>39.35284621592718</v>
      </c>
      <c r="X667" s="145">
        <f>(AB667*0.001)/AA667</f>
        <v>119.39925444165652</v>
      </c>
      <c r="Y667" s="60">
        <v>0.60199999999999998</v>
      </c>
      <c r="Z667" s="47">
        <v>18.065000000000001</v>
      </c>
      <c r="AA667" s="46">
        <f t="shared" si="246"/>
        <v>3.0100000000000001E-3</v>
      </c>
      <c r="AB667" s="47">
        <f t="shared" si="239"/>
        <v>359.39175586938615</v>
      </c>
      <c r="AC667" s="47">
        <f t="shared" si="240"/>
        <v>459.05192983699862</v>
      </c>
      <c r="AD667" s="56">
        <f>AB667/(AVERAGE(AB661:AB662))*100</f>
        <v>68.131246464265516</v>
      </c>
      <c r="AE667" s="56">
        <f>AC667/(AVERAGE(AC661:AC662))*100</f>
        <v>87.02420036309303</v>
      </c>
      <c r="AF667" s="65">
        <v>0</v>
      </c>
      <c r="AG667" s="45">
        <v>9.7370000000000001</v>
      </c>
      <c r="AH667" s="47">
        <v>20.725000000000001</v>
      </c>
      <c r="AI667" s="46">
        <f t="shared" si="247"/>
        <v>4.8684999999999999E-2</v>
      </c>
      <c r="AJ667" s="47">
        <f t="shared" si="242"/>
        <v>412.31077444744136</v>
      </c>
      <c r="AK667" s="47">
        <f t="shared" si="243"/>
        <v>526.64551596301112</v>
      </c>
      <c r="AL667" s="56">
        <f>AJ667/((AJ661+AJ662)/2)*100</f>
        <v>65.710209258084973</v>
      </c>
      <c r="AM667" s="56">
        <f>AK667/((AK661+AK662)/2)*100</f>
        <v>83.931803880553048</v>
      </c>
      <c r="AN667" s="45">
        <f t="shared" si="248"/>
        <v>16.174418604651162</v>
      </c>
      <c r="AO667" s="143"/>
    </row>
    <row r="668" spans="1:41" s="39" customFormat="1" ht="45" x14ac:dyDescent="0.25">
      <c r="A668" s="30">
        <v>667</v>
      </c>
      <c r="B668" s="110" t="s">
        <v>330</v>
      </c>
      <c r="C668" s="137" t="s">
        <v>1285</v>
      </c>
      <c r="D668" s="48" t="s">
        <v>318</v>
      </c>
      <c r="E668" s="48" t="s">
        <v>148</v>
      </c>
      <c r="F668" s="48" t="s">
        <v>139</v>
      </c>
      <c r="G668" s="48" t="s">
        <v>6</v>
      </c>
      <c r="H668" s="48" t="s">
        <v>1079</v>
      </c>
      <c r="I668" s="48" t="s">
        <v>1206</v>
      </c>
      <c r="J668" s="112">
        <v>8</v>
      </c>
      <c r="K668" s="48">
        <v>200</v>
      </c>
      <c r="L668" s="48">
        <v>3.3000000000000002E-2</v>
      </c>
      <c r="M668" s="105" t="s">
        <v>140</v>
      </c>
      <c r="N668" s="105" t="s">
        <v>325</v>
      </c>
      <c r="O668" s="105" t="s">
        <v>150</v>
      </c>
      <c r="P668" s="81">
        <v>100</v>
      </c>
      <c r="Q668" s="114"/>
      <c r="R668" s="48">
        <v>3</v>
      </c>
      <c r="S668" s="115">
        <v>22.21</v>
      </c>
      <c r="T668" s="134">
        <v>300</v>
      </c>
      <c r="U668" s="93">
        <f t="shared" si="232"/>
        <v>0.44420000000000004</v>
      </c>
      <c r="V668" s="134">
        <v>200</v>
      </c>
      <c r="W668" s="135">
        <f t="shared" si="238"/>
        <v>39.101518803639998</v>
      </c>
      <c r="X668" s="145">
        <f t="shared" si="245"/>
        <v>60.526910453993636</v>
      </c>
      <c r="Y668" s="60">
        <v>1.226</v>
      </c>
      <c r="Z668" s="47">
        <v>18.649999999999999</v>
      </c>
      <c r="AA668" s="46">
        <f t="shared" si="246"/>
        <v>6.13E-3</v>
      </c>
      <c r="AB668" s="47">
        <f t="shared" si="239"/>
        <v>371.02996108298095</v>
      </c>
      <c r="AC668" s="47">
        <f t="shared" si="240"/>
        <v>476.96356997426534</v>
      </c>
      <c r="AD668" s="56">
        <f>AB668/(AVERAGE(AB661:AB662))*100</f>
        <v>70.337544785970195</v>
      </c>
      <c r="AE668" s="56">
        <f>AC668/(AVERAGE(AC661:AC662))*100</f>
        <v>90.419777331238222</v>
      </c>
      <c r="AF668" s="65">
        <v>0</v>
      </c>
      <c r="AG668" s="45">
        <v>8.6999999999999993</v>
      </c>
      <c r="AH668" s="47">
        <v>20.79</v>
      </c>
      <c r="AI668" s="46">
        <f t="shared" si="247"/>
        <v>4.3499999999999997E-2</v>
      </c>
      <c r="AJ668" s="47">
        <f t="shared" si="242"/>
        <v>413.60390836006297</v>
      </c>
      <c r="AK668" s="47">
        <f t="shared" si="243"/>
        <v>531.69290186407386</v>
      </c>
      <c r="AL668" s="56">
        <f>AJ668/((AJ661+AJ662)/2)*100</f>
        <v>65.916296766011413</v>
      </c>
      <c r="AM668" s="56">
        <f>AK668/((AK661+AK662)/2)*100</f>
        <v>84.736208723500994</v>
      </c>
      <c r="AN668" s="45">
        <f>AG668/Y668</f>
        <v>7.0962479608482862</v>
      </c>
      <c r="AO668" s="143"/>
    </row>
    <row r="669" spans="1:41" s="39" customFormat="1" ht="45" x14ac:dyDescent="0.25">
      <c r="A669" s="30">
        <v>668</v>
      </c>
      <c r="B669" s="110" t="s">
        <v>331</v>
      </c>
      <c r="C669" s="137" t="s">
        <v>1285</v>
      </c>
      <c r="D669" s="48" t="s">
        <v>318</v>
      </c>
      <c r="E669" s="48" t="s">
        <v>148</v>
      </c>
      <c r="F669" s="48" t="s">
        <v>139</v>
      </c>
      <c r="G669" s="48" t="s">
        <v>6</v>
      </c>
      <c r="H669" s="48" t="s">
        <v>1079</v>
      </c>
      <c r="I669" s="48" t="s">
        <v>1206</v>
      </c>
      <c r="J669" s="112">
        <v>8</v>
      </c>
      <c r="K669" s="48">
        <v>200</v>
      </c>
      <c r="L669" s="48">
        <v>3.3000000000000002E-2</v>
      </c>
      <c r="M669" s="105" t="s">
        <v>140</v>
      </c>
      <c r="N669" s="105" t="s">
        <v>325</v>
      </c>
      <c r="O669" s="105" t="s">
        <v>150</v>
      </c>
      <c r="P669" s="81">
        <v>100</v>
      </c>
      <c r="Q669" s="114"/>
      <c r="R669" s="48">
        <v>3</v>
      </c>
      <c r="S669" s="115">
        <v>23.45</v>
      </c>
      <c r="T669" s="134">
        <v>300</v>
      </c>
      <c r="U669" s="93">
        <f t="shared" si="232"/>
        <v>0.46899999999999997</v>
      </c>
      <c r="V669" s="134">
        <v>200</v>
      </c>
      <c r="W669" s="135">
        <f t="shared" si="238"/>
        <v>38.478226821167794</v>
      </c>
      <c r="X669" s="145">
        <f t="shared" si="245"/>
        <v>171.94417959035121</v>
      </c>
      <c r="Y669" s="60">
        <v>0.33600000000000002</v>
      </c>
      <c r="Z669" s="47">
        <v>14.52</v>
      </c>
      <c r="AA669" s="46">
        <f t="shared" si="246"/>
        <v>1.6800000000000001E-3</v>
      </c>
      <c r="AB669" s="47">
        <f t="shared" si="239"/>
        <v>288.86622171179005</v>
      </c>
      <c r="AC669" s="47">
        <f t="shared" si="240"/>
        <v>377.35626611598946</v>
      </c>
      <c r="AD669" s="56">
        <f>AB669/(AVERAGE(AB661:AB662))*100</f>
        <v>54.761455779747315</v>
      </c>
      <c r="AE669" s="56">
        <f>AC669/(AVERAGE(AC661:AC662))*100</f>
        <v>71.536846217827957</v>
      </c>
      <c r="AF669" s="65">
        <v>0</v>
      </c>
      <c r="AG669" s="45">
        <v>9.7870000000000008</v>
      </c>
      <c r="AH669" s="47">
        <v>19.239999999999998</v>
      </c>
      <c r="AI669" s="46">
        <f t="shared" si="247"/>
        <v>4.8935000000000006E-2</v>
      </c>
      <c r="AJ669" s="47">
        <f t="shared" si="242"/>
        <v>382.76763813600826</v>
      </c>
      <c r="AK669" s="47">
        <f t="shared" si="243"/>
        <v>500.02304132724777</v>
      </c>
      <c r="AL669" s="56">
        <f>AJ669/((AJ661+AJ662)/2)*100</f>
        <v>61.001902346227013</v>
      </c>
      <c r="AM669" s="56">
        <f>AK669/((AK661+AK662)/2)*100</f>
        <v>79.688964528056161</v>
      </c>
      <c r="AN669" s="45">
        <f t="shared" si="248"/>
        <v>29.12797619047619</v>
      </c>
      <c r="AO669" s="143"/>
    </row>
    <row r="670" spans="1:41" s="39" customFormat="1" ht="45" x14ac:dyDescent="0.25">
      <c r="A670" s="30">
        <v>669</v>
      </c>
      <c r="B670" s="110" t="s">
        <v>332</v>
      </c>
      <c r="C670" s="137" t="s">
        <v>1285</v>
      </c>
      <c r="D670" s="48" t="s">
        <v>318</v>
      </c>
      <c r="E670" s="48" t="s">
        <v>148</v>
      </c>
      <c r="F670" s="48" t="s">
        <v>139</v>
      </c>
      <c r="G670" s="48" t="s">
        <v>6</v>
      </c>
      <c r="H670" s="48" t="s">
        <v>1079</v>
      </c>
      <c r="I670" s="48" t="s">
        <v>1206</v>
      </c>
      <c r="J670" s="112">
        <v>8</v>
      </c>
      <c r="K670" s="48">
        <v>200</v>
      </c>
      <c r="L670" s="48">
        <v>3.3000000000000002E-2</v>
      </c>
      <c r="M670" s="105" t="s">
        <v>140</v>
      </c>
      <c r="N670" s="105" t="s">
        <v>325</v>
      </c>
      <c r="O670" s="105" t="s">
        <v>150</v>
      </c>
      <c r="P670" s="81">
        <v>100</v>
      </c>
      <c r="Q670" s="114"/>
      <c r="R670" s="48">
        <v>3</v>
      </c>
      <c r="S670" s="115">
        <v>23.65</v>
      </c>
      <c r="T670" s="134">
        <v>300</v>
      </c>
      <c r="U670" s="93">
        <f t="shared" si="232"/>
        <v>0.47299999999999998</v>
      </c>
      <c r="V670" s="134">
        <v>200</v>
      </c>
      <c r="W670" s="135">
        <f t="shared" si="238"/>
        <v>38.37769585625292</v>
      </c>
      <c r="X670" s="145">
        <f t="shared" si="245"/>
        <v>69.741750105294031</v>
      </c>
      <c r="Y670" s="60">
        <v>0.58899999999999997</v>
      </c>
      <c r="Z670" s="47">
        <v>10.324</v>
      </c>
      <c r="AA670" s="46">
        <f t="shared" si="246"/>
        <v>2.9449999999999997E-3</v>
      </c>
      <c r="AB670" s="47">
        <f t="shared" si="239"/>
        <v>205.38945406009091</v>
      </c>
      <c r="AC670" s="47">
        <f t="shared" si="240"/>
        <v>269.01041789140919</v>
      </c>
      <c r="AD670" s="56">
        <f>AB670/(AVERAGE(AB661:AB662))*100</f>
        <v>38.93645106543466</v>
      </c>
      <c r="AE670" s="56">
        <f>AC670/(AVERAGE(AC661:AC662))*100</f>
        <v>50.997316392186853</v>
      </c>
      <c r="AF670" s="65">
        <v>0</v>
      </c>
      <c r="AG670" s="45">
        <v>6.3019999999999996</v>
      </c>
      <c r="AH670" s="47">
        <v>13.88</v>
      </c>
      <c r="AI670" s="46">
        <f t="shared" si="247"/>
        <v>3.1509999999999996E-2</v>
      </c>
      <c r="AJ670" s="47">
        <f t="shared" si="242"/>
        <v>276.13382626443843</v>
      </c>
      <c r="AK670" s="47">
        <f t="shared" si="243"/>
        <v>361.66840375172023</v>
      </c>
      <c r="AL670" s="56">
        <f>AJ670/((AJ661+AJ662)/2)*100</f>
        <v>44.007609384908058</v>
      </c>
      <c r="AM670" s="56">
        <f>AK670/((AK661+AK662)/2)*100</f>
        <v>57.639305022800322</v>
      </c>
      <c r="AN670" s="45">
        <f t="shared" si="248"/>
        <v>10.699490662139219</v>
      </c>
      <c r="AO670" s="143"/>
    </row>
    <row r="671" spans="1:41" s="39" customFormat="1" ht="45" x14ac:dyDescent="0.25">
      <c r="A671" s="30">
        <v>670</v>
      </c>
      <c r="B671" s="110" t="s">
        <v>333</v>
      </c>
      <c r="C671" s="137" t="s">
        <v>1285</v>
      </c>
      <c r="D671" s="48" t="s">
        <v>318</v>
      </c>
      <c r="E671" s="48" t="s">
        <v>148</v>
      </c>
      <c r="F671" s="48" t="s">
        <v>139</v>
      </c>
      <c r="G671" s="48" t="s">
        <v>6</v>
      </c>
      <c r="H671" s="48" t="s">
        <v>1079</v>
      </c>
      <c r="I671" s="48" t="s">
        <v>1206</v>
      </c>
      <c r="J671" s="112">
        <v>8</v>
      </c>
      <c r="K671" s="48">
        <v>200</v>
      </c>
      <c r="L671" s="48">
        <v>3.3000000000000002E-2</v>
      </c>
      <c r="M671" s="105" t="s">
        <v>140</v>
      </c>
      <c r="N671" s="105" t="s">
        <v>325</v>
      </c>
      <c r="O671" s="105" t="s">
        <v>150</v>
      </c>
      <c r="P671" s="81">
        <v>100</v>
      </c>
      <c r="Q671" s="114"/>
      <c r="R671" s="48">
        <v>3</v>
      </c>
      <c r="S671" s="115">
        <v>25.66</v>
      </c>
      <c r="T671" s="134">
        <v>300</v>
      </c>
      <c r="U671" s="93">
        <f t="shared" si="232"/>
        <v>0.51319999999999999</v>
      </c>
      <c r="V671" s="134">
        <v>200</v>
      </c>
      <c r="W671" s="135">
        <f t="shared" si="238"/>
        <v>37.367359658858433</v>
      </c>
      <c r="X671" s="145">
        <f t="shared" si="245"/>
        <v>79.626837223085332</v>
      </c>
      <c r="Y671" s="60">
        <v>0.80600000000000005</v>
      </c>
      <c r="Z671" s="47">
        <v>16.13</v>
      </c>
      <c r="AA671" s="46">
        <f t="shared" si="246"/>
        <v>4.0300000000000006E-3</v>
      </c>
      <c r="AB671" s="47">
        <f t="shared" si="239"/>
        <v>320.89615400903392</v>
      </c>
      <c r="AC671" s="47">
        <f t="shared" si="240"/>
        <v>431.66014798094426</v>
      </c>
      <c r="AD671" s="56">
        <f>AB671/(AVERAGE(AB661:AB662))*100</f>
        <v>60.833490477088439</v>
      </c>
      <c r="AE671" s="56">
        <f>AC671/(AVERAGE(AC661:AC662))*100</f>
        <v>81.831437284219049</v>
      </c>
      <c r="AF671" s="65">
        <v>0</v>
      </c>
      <c r="AG671" s="45">
        <v>11.708</v>
      </c>
      <c r="AH671" s="47">
        <v>19.888999999999999</v>
      </c>
      <c r="AI671" s="46">
        <f t="shared" si="247"/>
        <v>5.8540000000000002E-2</v>
      </c>
      <c r="AJ671" s="47">
        <f t="shared" si="242"/>
        <v>395.67908289433825</v>
      </c>
      <c r="AK671" s="47">
        <f t="shared" si="243"/>
        <v>532.25596300018606</v>
      </c>
      <c r="AL671" s="56">
        <f>AJ671/((AJ661+AJ662)/2)*100</f>
        <v>63.059606848446414</v>
      </c>
      <c r="AM671" s="56">
        <f>AK671/((AK661+AK662)/2)*100</f>
        <v>84.825944106061897</v>
      </c>
      <c r="AN671" s="45">
        <f t="shared" si="248"/>
        <v>14.52605459057072</v>
      </c>
      <c r="AO671" s="143"/>
    </row>
    <row r="672" spans="1:41" s="39" customFormat="1" ht="45" x14ac:dyDescent="0.25">
      <c r="A672" s="30">
        <v>671</v>
      </c>
      <c r="B672" s="110" t="s">
        <v>334</v>
      </c>
      <c r="C672" s="137" t="s">
        <v>1285</v>
      </c>
      <c r="D672" s="48" t="s">
        <v>318</v>
      </c>
      <c r="E672" s="48" t="s">
        <v>148</v>
      </c>
      <c r="F672" s="48" t="s">
        <v>139</v>
      </c>
      <c r="G672" s="48" t="s">
        <v>6</v>
      </c>
      <c r="H672" s="48" t="s">
        <v>1079</v>
      </c>
      <c r="I672" s="48" t="s">
        <v>1206</v>
      </c>
      <c r="J672" s="112">
        <v>8</v>
      </c>
      <c r="K672" s="48">
        <v>200</v>
      </c>
      <c r="L672" s="48">
        <v>3.3000000000000002E-2</v>
      </c>
      <c r="M672" s="105" t="s">
        <v>140</v>
      </c>
      <c r="N672" s="105" t="s">
        <v>325</v>
      </c>
      <c r="O672" s="105" t="s">
        <v>150</v>
      </c>
      <c r="P672" s="81">
        <v>100</v>
      </c>
      <c r="Q672" s="114"/>
      <c r="R672" s="48">
        <v>3</v>
      </c>
      <c r="S672" s="115">
        <v>25.8</v>
      </c>
      <c r="T672" s="134">
        <v>300</v>
      </c>
      <c r="U672" s="93">
        <f t="shared" si="232"/>
        <v>0.51600000000000001</v>
      </c>
      <c r="V672" s="134">
        <v>200</v>
      </c>
      <c r="W672" s="135">
        <f t="shared" si="238"/>
        <v>37.296987983418028</v>
      </c>
      <c r="X672" s="145">
        <f t="shared" si="245"/>
        <v>79.105558633291466</v>
      </c>
      <c r="Y672" s="60">
        <v>0.86</v>
      </c>
      <c r="Z672" s="47">
        <v>17.097999999999999</v>
      </c>
      <c r="AA672" s="46">
        <f t="shared" si="246"/>
        <v>4.3E-3</v>
      </c>
      <c r="AB672" s="47">
        <f t="shared" si="239"/>
        <v>340.15390212315327</v>
      </c>
      <c r="AC672" s="47">
        <f t="shared" si="240"/>
        <v>458.42843951907446</v>
      </c>
      <c r="AD672" s="56">
        <f>AB672/(AVERAGE(AB661:AB662))*100</f>
        <v>64.484254195738259</v>
      </c>
      <c r="AE672" s="56">
        <f>AC672/(AVERAGE(AC661:AC662))*100</f>
        <v>86.906002959215982</v>
      </c>
      <c r="AF672" s="65">
        <v>0</v>
      </c>
      <c r="AG672" s="45">
        <v>11.603999999999999</v>
      </c>
      <c r="AH672" s="47">
        <v>19.95</v>
      </c>
      <c r="AI672" s="46">
        <f t="shared" si="247"/>
        <v>5.8019999999999995E-2</v>
      </c>
      <c r="AJ672" s="47">
        <f t="shared" si="242"/>
        <v>396.89263933541395</v>
      </c>
      <c r="AK672" s="47">
        <f t="shared" si="243"/>
        <v>534.89574034422355</v>
      </c>
      <c r="AL672" s="56">
        <f>AJ672/((AJ661+AJ662)/2)*100</f>
        <v>63.253012048192758</v>
      </c>
      <c r="AM672" s="56">
        <f>AK672/((AK661+AK662)/2)*100</f>
        <v>85.246646965219341</v>
      </c>
      <c r="AN672" s="45">
        <f t="shared" si="248"/>
        <v>13.493023255813952</v>
      </c>
      <c r="AO672" s="143"/>
    </row>
    <row r="673" spans="1:41" s="39" customFormat="1" ht="45" x14ac:dyDescent="0.25">
      <c r="A673" s="30">
        <v>672</v>
      </c>
      <c r="B673" s="110" t="s">
        <v>335</v>
      </c>
      <c r="C673" s="137" t="s">
        <v>1285</v>
      </c>
      <c r="D673" s="48" t="s">
        <v>318</v>
      </c>
      <c r="E673" s="48" t="s">
        <v>148</v>
      </c>
      <c r="F673" s="48" t="s">
        <v>139</v>
      </c>
      <c r="G673" s="48" t="s">
        <v>6</v>
      </c>
      <c r="H673" s="48" t="s">
        <v>1079</v>
      </c>
      <c r="I673" s="48" t="s">
        <v>1206</v>
      </c>
      <c r="J673" s="112">
        <v>8</v>
      </c>
      <c r="K673" s="48">
        <v>200</v>
      </c>
      <c r="L673" s="48">
        <v>3.3000000000000002E-2</v>
      </c>
      <c r="M673" s="105" t="s">
        <v>140</v>
      </c>
      <c r="N673" s="105" t="s">
        <v>325</v>
      </c>
      <c r="O673" s="105" t="s">
        <v>150</v>
      </c>
      <c r="P673" s="81">
        <v>100</v>
      </c>
      <c r="Q673" s="114"/>
      <c r="R673" s="48">
        <v>3</v>
      </c>
      <c r="S673" s="115">
        <v>28.55</v>
      </c>
      <c r="T673" s="134">
        <v>300</v>
      </c>
      <c r="U673" s="93">
        <f t="shared" si="232"/>
        <v>0.57100000000000006</v>
      </c>
      <c r="V673" s="134">
        <v>200</v>
      </c>
      <c r="W673" s="135">
        <f t="shared" si="238"/>
        <v>35.914687215838512</v>
      </c>
      <c r="X673" s="145">
        <f t="shared" si="245"/>
        <v>67.484524630476017</v>
      </c>
      <c r="Y673" s="60">
        <v>1.069</v>
      </c>
      <c r="Z673" s="47">
        <v>18.131</v>
      </c>
      <c r="AA673" s="46">
        <f t="shared" si="246"/>
        <v>5.3449999999999999E-3</v>
      </c>
      <c r="AB673" s="47">
        <f t="shared" si="239"/>
        <v>360.70478414989429</v>
      </c>
      <c r="AC673" s="47">
        <f t="shared" si="240"/>
        <v>504.83524723568132</v>
      </c>
      <c r="AD673" s="56">
        <f>AB673/(AVERAGE(AB661:AB662))*100</f>
        <v>68.38016217235527</v>
      </c>
      <c r="AE673" s="56">
        <f>AC673/(AVERAGE(AC661:AC662))*100</f>
        <v>95.703515986501444</v>
      </c>
      <c r="AF673" s="65">
        <v>0</v>
      </c>
      <c r="AG673" s="45">
        <v>3.8730000000000002</v>
      </c>
      <c r="AH673" s="47">
        <v>19.55</v>
      </c>
      <c r="AI673" s="46">
        <f t="shared" si="247"/>
        <v>1.9365E-2</v>
      </c>
      <c r="AJ673" s="47">
        <f t="shared" si="242"/>
        <v>388.93489218081925</v>
      </c>
      <c r="AK673" s="47">
        <f t="shared" si="243"/>
        <v>544.34554538953012</v>
      </c>
      <c r="AL673" s="56">
        <f>AJ673/((AJ661+AJ662)/2)*100</f>
        <v>61.984781230183891</v>
      </c>
      <c r="AM673" s="56">
        <f>AK673/((AK661+AK662)/2)*100</f>
        <v>86.752667921880899</v>
      </c>
      <c r="AN673" s="45">
        <f t="shared" si="248"/>
        <v>3.6230121608980359</v>
      </c>
      <c r="AO673" s="143"/>
    </row>
    <row r="674" spans="1:41" s="39" customFormat="1" ht="45" x14ac:dyDescent="0.25">
      <c r="A674" s="30">
        <v>673</v>
      </c>
      <c r="B674" s="110" t="s">
        <v>336</v>
      </c>
      <c r="C674" s="137" t="s">
        <v>1285</v>
      </c>
      <c r="D674" s="48" t="s">
        <v>318</v>
      </c>
      <c r="E674" s="48" t="s">
        <v>148</v>
      </c>
      <c r="F674" s="48" t="s">
        <v>139</v>
      </c>
      <c r="G674" s="48" t="s">
        <v>6</v>
      </c>
      <c r="H674" s="48" t="s">
        <v>1079</v>
      </c>
      <c r="I674" s="48" t="s">
        <v>1206</v>
      </c>
      <c r="J674" s="112">
        <v>8</v>
      </c>
      <c r="K674" s="48">
        <v>200</v>
      </c>
      <c r="L674" s="48">
        <v>3.3000000000000002E-2</v>
      </c>
      <c r="M674" s="105" t="s">
        <v>140</v>
      </c>
      <c r="N674" s="105" t="s">
        <v>325</v>
      </c>
      <c r="O674" s="105" t="s">
        <v>150</v>
      </c>
      <c r="P674" s="81">
        <v>100</v>
      </c>
      <c r="Q674" s="114"/>
      <c r="R674" s="48">
        <v>3</v>
      </c>
      <c r="S674" s="115">
        <v>29.15</v>
      </c>
      <c r="T674" s="134">
        <v>300</v>
      </c>
      <c r="U674" s="93">
        <f t="shared" si="232"/>
        <v>0.58299999999999996</v>
      </c>
      <c r="V674" s="134">
        <v>200</v>
      </c>
      <c r="W674" s="135">
        <f t="shared" si="238"/>
        <v>35.613094321093897</v>
      </c>
      <c r="X674" s="145">
        <f t="shared" si="245"/>
        <v>74.664212416283405</v>
      </c>
      <c r="Y674" s="60">
        <v>0.64300000000000002</v>
      </c>
      <c r="Z674" s="47">
        <v>12.066000000000001</v>
      </c>
      <c r="AA674" s="46">
        <f t="shared" si="246"/>
        <v>3.215E-3</v>
      </c>
      <c r="AB674" s="47">
        <f t="shared" si="239"/>
        <v>240.04544291835114</v>
      </c>
      <c r="AC674" s="47">
        <f t="shared" si="240"/>
        <v>338.80796459894304</v>
      </c>
      <c r="AD674" s="56">
        <f>AB674/(AVERAGE(AB661:AB662))*100</f>
        <v>45.506317178955314</v>
      </c>
      <c r="AE674" s="56">
        <f>AC674/(AVERAGE(AC661:AC662))*100</f>
        <v>64.229099758581953</v>
      </c>
      <c r="AF674" s="65">
        <v>0</v>
      </c>
      <c r="AG674" s="45">
        <v>11.493</v>
      </c>
      <c r="AH674" s="47">
        <v>16.018999999999998</v>
      </c>
      <c r="AI674" s="46">
        <f t="shared" si="247"/>
        <v>5.7465000000000002E-2</v>
      </c>
      <c r="AJ674" s="47">
        <f t="shared" si="242"/>
        <v>318.68787917363386</v>
      </c>
      <c r="AK674" s="47">
        <f t="shared" si="243"/>
        <v>449.80646319496662</v>
      </c>
      <c r="AL674" s="56">
        <f>AJ674/((AJ661+AJ662)/2)*100</f>
        <v>50.78947368421052</v>
      </c>
      <c r="AM674" s="56">
        <f>AK674/((AK661+AK662)/2)*100</f>
        <v>71.685919102625988</v>
      </c>
      <c r="AN674" s="45">
        <f t="shared" si="248"/>
        <v>17.874027993779162</v>
      </c>
      <c r="AO674" s="143"/>
    </row>
    <row r="675" spans="1:41" s="39" customFormat="1" ht="45" x14ac:dyDescent="0.25">
      <c r="A675" s="30">
        <v>674</v>
      </c>
      <c r="B675" s="110" t="s">
        <v>337</v>
      </c>
      <c r="C675" s="137" t="s">
        <v>1285</v>
      </c>
      <c r="D675" s="48" t="s">
        <v>318</v>
      </c>
      <c r="E675" s="48" t="s">
        <v>148</v>
      </c>
      <c r="F675" s="48" t="s">
        <v>139</v>
      </c>
      <c r="G675" s="48" t="s">
        <v>6</v>
      </c>
      <c r="H675" s="48" t="s">
        <v>1079</v>
      </c>
      <c r="I675" s="48" t="s">
        <v>1206</v>
      </c>
      <c r="J675" s="112">
        <v>8</v>
      </c>
      <c r="K675" s="48">
        <v>200</v>
      </c>
      <c r="L675" s="48">
        <v>3.3000000000000002E-2</v>
      </c>
      <c r="M675" s="105" t="s">
        <v>140</v>
      </c>
      <c r="N675" s="105" t="s">
        <v>325</v>
      </c>
      <c r="O675" s="105" t="s">
        <v>150</v>
      </c>
      <c r="P675" s="81">
        <v>100</v>
      </c>
      <c r="Q675" s="114"/>
      <c r="R675" s="48">
        <v>3</v>
      </c>
      <c r="S675" s="115">
        <v>53.21</v>
      </c>
      <c r="T675" s="134">
        <v>300</v>
      </c>
      <c r="U675" s="93">
        <f t="shared" si="232"/>
        <v>1.0642</v>
      </c>
      <c r="V675" s="134">
        <v>200</v>
      </c>
      <c r="W675" s="135">
        <f t="shared" si="238"/>
        <v>23.519219241834623</v>
      </c>
      <c r="X675" s="145">
        <f t="shared" si="245"/>
        <v>34.586754948006288</v>
      </c>
      <c r="Y675" s="60">
        <v>0.52700000000000002</v>
      </c>
      <c r="Z675" s="47">
        <v>4.5810000000000004</v>
      </c>
      <c r="AA675" s="46">
        <f t="shared" si="246"/>
        <v>2.6350000000000002E-3</v>
      </c>
      <c r="AB675" s="47">
        <f t="shared" si="239"/>
        <v>91.136099287996572</v>
      </c>
      <c r="AC675" s="47">
        <f t="shared" si="240"/>
        <v>194.77687387902671</v>
      </c>
      <c r="AD675" s="56">
        <f>AB675/(AVERAGE(AB661:AB662))*100</f>
        <v>17.277013011502927</v>
      </c>
      <c r="AE675" s="56">
        <f>AC675/(AVERAGE(AC661:AC662))*100</f>
        <v>36.924584337471536</v>
      </c>
      <c r="AF675" s="65">
        <v>0</v>
      </c>
      <c r="AG675" s="45">
        <v>2.7589999999999999</v>
      </c>
      <c r="AH675" s="47">
        <v>5.6820000000000004</v>
      </c>
      <c r="AI675" s="46">
        <f t="shared" si="247"/>
        <v>1.3795E-2</v>
      </c>
      <c r="AJ675" s="47">
        <f t="shared" si="242"/>
        <v>113.03979833101867</v>
      </c>
      <c r="AK675" s="47">
        <f t="shared" si="243"/>
        <v>241.58965234242081</v>
      </c>
      <c r="AL675" s="56">
        <f>AJ675/((AJ661+AJ662)/2)*100</f>
        <v>18.015218769816109</v>
      </c>
      <c r="AM675" s="56">
        <f>AK675/((AK661+AK662)/2)*100</f>
        <v>38.502284184261832</v>
      </c>
      <c r="AN675" s="45">
        <f t="shared" si="248"/>
        <v>5.235294117647058</v>
      </c>
      <c r="AO675" s="143"/>
    </row>
    <row r="676" spans="1:41" s="39" customFormat="1" x14ac:dyDescent="0.25">
      <c r="A676" s="30">
        <v>675</v>
      </c>
      <c r="B676" s="110" t="s">
        <v>338</v>
      </c>
      <c r="C676" s="30" t="s">
        <v>2</v>
      </c>
      <c r="D676" s="48" t="s">
        <v>318</v>
      </c>
      <c r="E676" s="48" t="s">
        <v>148</v>
      </c>
      <c r="F676" s="48" t="s">
        <v>139</v>
      </c>
      <c r="G676" s="48" t="s">
        <v>6</v>
      </c>
      <c r="H676" s="48" t="s">
        <v>1079</v>
      </c>
      <c r="I676" s="48" t="s">
        <v>1206</v>
      </c>
      <c r="J676" s="112">
        <v>12</v>
      </c>
      <c r="K676" s="48">
        <v>200</v>
      </c>
      <c r="L676" s="48">
        <v>3.3000000000000002E-2</v>
      </c>
      <c r="M676" s="105" t="s">
        <v>2</v>
      </c>
      <c r="N676" s="105" t="s">
        <v>2</v>
      </c>
      <c r="O676" s="105" t="s">
        <v>4</v>
      </c>
      <c r="P676" s="81">
        <v>0</v>
      </c>
      <c r="Q676" s="95">
        <v>0</v>
      </c>
      <c r="R676" s="48">
        <v>0</v>
      </c>
      <c r="S676" s="142">
        <v>0</v>
      </c>
      <c r="T676" s="134">
        <v>0</v>
      </c>
      <c r="U676" s="93">
        <f t="shared" si="232"/>
        <v>0</v>
      </c>
      <c r="V676" s="134">
        <v>200</v>
      </c>
      <c r="W676" s="135">
        <f t="shared" si="238"/>
        <v>113.09733552923255</v>
      </c>
      <c r="X676" s="145">
        <f t="shared" si="245"/>
        <v>185.54721204303445</v>
      </c>
      <c r="Y676" s="60">
        <v>0.58260000000000001</v>
      </c>
      <c r="Z676" s="47">
        <v>61.128999999999998</v>
      </c>
      <c r="AA676" s="46">
        <f t="shared" si="246"/>
        <v>2.9130000000000002E-3</v>
      </c>
      <c r="AB676" s="47">
        <f t="shared" si="239"/>
        <v>540.49902868135939</v>
      </c>
      <c r="AC676" s="47">
        <f t="shared" si="240"/>
        <v>540.49902868135939</v>
      </c>
      <c r="AD676" s="56">
        <f>AB676/AB676*100</f>
        <v>100</v>
      </c>
      <c r="AE676" s="56">
        <f>AC676/AC676*100</f>
        <v>100</v>
      </c>
      <c r="AF676" s="65">
        <v>4.1440000000000001</v>
      </c>
      <c r="AG676" s="45">
        <v>23.347999999999999</v>
      </c>
      <c r="AH676" s="47">
        <v>70</v>
      </c>
      <c r="AI676" s="46">
        <f t="shared" si="247"/>
        <v>0.11674</v>
      </c>
      <c r="AJ676" s="47">
        <f t="shared" si="242"/>
        <v>618.93588980181516</v>
      </c>
      <c r="AK676" s="47">
        <f t="shared" si="243"/>
        <v>618.93588980181516</v>
      </c>
      <c r="AL676" s="56">
        <f>AJ676/AJ676*100</f>
        <v>100</v>
      </c>
      <c r="AM676" s="56">
        <f>AK676/AK676*100</f>
        <v>100</v>
      </c>
      <c r="AN676" s="45">
        <f t="shared" si="248"/>
        <v>40.075523515276345</v>
      </c>
      <c r="AO676" s="143"/>
    </row>
    <row r="677" spans="1:41" s="39" customFormat="1" x14ac:dyDescent="0.25">
      <c r="A677" s="30">
        <v>676</v>
      </c>
      <c r="B677" s="110" t="s">
        <v>339</v>
      </c>
      <c r="C677" s="30" t="s">
        <v>2</v>
      </c>
      <c r="D677" s="48" t="s">
        <v>318</v>
      </c>
      <c r="E677" s="48" t="s">
        <v>148</v>
      </c>
      <c r="F677" s="48" t="s">
        <v>139</v>
      </c>
      <c r="G677" s="48" t="s">
        <v>6</v>
      </c>
      <c r="H677" s="48" t="s">
        <v>1079</v>
      </c>
      <c r="I677" s="48" t="s">
        <v>1206</v>
      </c>
      <c r="J677" s="112">
        <v>12</v>
      </c>
      <c r="K677" s="48">
        <v>200</v>
      </c>
      <c r="L677" s="48">
        <v>3.3000000000000002E-2</v>
      </c>
      <c r="M677" s="105" t="s">
        <v>2</v>
      </c>
      <c r="N677" s="105" t="s">
        <v>2</v>
      </c>
      <c r="O677" s="105" t="s">
        <v>4</v>
      </c>
      <c r="P677" s="81">
        <v>0</v>
      </c>
      <c r="Q677" s="95">
        <v>0</v>
      </c>
      <c r="R677" s="48">
        <v>0</v>
      </c>
      <c r="S677" s="142">
        <v>0</v>
      </c>
      <c r="T677" s="134">
        <v>0</v>
      </c>
      <c r="U677" s="93">
        <f t="shared" si="232"/>
        <v>0</v>
      </c>
      <c r="V677" s="134">
        <v>200</v>
      </c>
      <c r="W677" s="135">
        <f t="shared" si="238"/>
        <v>113.09733552923255</v>
      </c>
      <c r="X677" s="145">
        <f t="shared" si="245"/>
        <v>188.91264892670185</v>
      </c>
      <c r="Y677" s="60">
        <v>0.57999999999999996</v>
      </c>
      <c r="Z677" s="47">
        <v>61.96</v>
      </c>
      <c r="AA677" s="46">
        <f t="shared" si="246"/>
        <v>2.8999999999999998E-3</v>
      </c>
      <c r="AB677" s="47">
        <f t="shared" si="239"/>
        <v>547.84668188743535</v>
      </c>
      <c r="AC677" s="47">
        <f t="shared" si="240"/>
        <v>547.84668188743535</v>
      </c>
      <c r="AD677" s="56">
        <f t="shared" ref="AD677:AE678" si="249">AB677/AB677*100</f>
        <v>100</v>
      </c>
      <c r="AE677" s="56">
        <f t="shared" si="249"/>
        <v>100</v>
      </c>
      <c r="AF677" s="65">
        <v>4.1890000000000001</v>
      </c>
      <c r="AG677" s="45">
        <v>23.66</v>
      </c>
      <c r="AH677" s="47">
        <v>69.72</v>
      </c>
      <c r="AI677" s="46">
        <f t="shared" si="247"/>
        <v>0.1183</v>
      </c>
      <c r="AJ677" s="47">
        <f t="shared" si="242"/>
        <v>616.46014624260795</v>
      </c>
      <c r="AK677" s="47">
        <f t="shared" si="243"/>
        <v>616.46014624260795</v>
      </c>
      <c r="AL677" s="56">
        <f t="shared" ref="AL677:AM678" si="250">AJ677/AJ677*100</f>
        <v>100</v>
      </c>
      <c r="AM677" s="56">
        <f t="shared" si="250"/>
        <v>100</v>
      </c>
      <c r="AN677" s="45">
        <f t="shared" si="248"/>
        <v>40.793103448275865</v>
      </c>
      <c r="AO677" s="143"/>
    </row>
    <row r="678" spans="1:41" s="39" customFormat="1" x14ac:dyDescent="0.25">
      <c r="A678" s="30">
        <v>677</v>
      </c>
      <c r="B678" s="110" t="s">
        <v>340</v>
      </c>
      <c r="C678" s="30" t="s">
        <v>2</v>
      </c>
      <c r="D678" s="48" t="s">
        <v>318</v>
      </c>
      <c r="E678" s="48" t="s">
        <v>148</v>
      </c>
      <c r="F678" s="48" t="s">
        <v>139</v>
      </c>
      <c r="G678" s="48" t="s">
        <v>6</v>
      </c>
      <c r="H678" s="48" t="s">
        <v>1079</v>
      </c>
      <c r="I678" s="48" t="s">
        <v>1206</v>
      </c>
      <c r="J678" s="112">
        <v>12</v>
      </c>
      <c r="K678" s="48">
        <v>200</v>
      </c>
      <c r="L678" s="48">
        <v>3.3000000000000002E-2</v>
      </c>
      <c r="M678" s="105" t="s">
        <v>2</v>
      </c>
      <c r="N678" s="105" t="s">
        <v>2</v>
      </c>
      <c r="O678" s="105" t="s">
        <v>4</v>
      </c>
      <c r="P678" s="81">
        <v>0</v>
      </c>
      <c r="Q678" s="95">
        <v>0</v>
      </c>
      <c r="R678" s="48">
        <v>0</v>
      </c>
      <c r="S678" s="142">
        <v>0</v>
      </c>
      <c r="T678" s="134">
        <v>0</v>
      </c>
      <c r="U678" s="93">
        <f t="shared" si="232"/>
        <v>0</v>
      </c>
      <c r="V678" s="134">
        <v>200</v>
      </c>
      <c r="W678" s="135">
        <f t="shared" si="238"/>
        <v>113.09733552923255</v>
      </c>
      <c r="X678" s="145">
        <f t="shared" si="245"/>
        <v>170.83138229799931</v>
      </c>
      <c r="Y678" s="60">
        <v>0.627</v>
      </c>
      <c r="Z678" s="47">
        <v>60.57</v>
      </c>
      <c r="AA678" s="46">
        <f t="shared" si="246"/>
        <v>3.1350000000000002E-3</v>
      </c>
      <c r="AB678" s="47">
        <f t="shared" si="239"/>
        <v>535.55638350422782</v>
      </c>
      <c r="AC678" s="47">
        <f t="shared" si="240"/>
        <v>535.55638350422782</v>
      </c>
      <c r="AD678" s="56">
        <f t="shared" si="249"/>
        <v>100</v>
      </c>
      <c r="AE678" s="56">
        <f t="shared" si="249"/>
        <v>100</v>
      </c>
      <c r="AF678" s="65">
        <v>4.2779999999999996</v>
      </c>
      <c r="AG678" s="45">
        <v>24.82</v>
      </c>
      <c r="AH678" s="47">
        <v>69.86</v>
      </c>
      <c r="AI678" s="46">
        <f t="shared" si="247"/>
        <v>0.1241</v>
      </c>
      <c r="AJ678" s="47">
        <f t="shared" si="242"/>
        <v>617.69801802221161</v>
      </c>
      <c r="AK678" s="47">
        <f t="shared" si="243"/>
        <v>617.69801802221161</v>
      </c>
      <c r="AL678" s="56">
        <f t="shared" si="250"/>
        <v>100</v>
      </c>
      <c r="AM678" s="56">
        <f t="shared" si="250"/>
        <v>100</v>
      </c>
      <c r="AN678" s="45">
        <f t="shared" si="248"/>
        <v>39.585326953748009</v>
      </c>
      <c r="AO678" s="143"/>
    </row>
    <row r="679" spans="1:41" s="39" customFormat="1" ht="45" x14ac:dyDescent="0.25">
      <c r="A679" s="30">
        <v>678</v>
      </c>
      <c r="B679" s="110" t="s">
        <v>341</v>
      </c>
      <c r="C679" s="137" t="s">
        <v>1285</v>
      </c>
      <c r="D679" s="48" t="s">
        <v>318</v>
      </c>
      <c r="E679" s="48" t="s">
        <v>148</v>
      </c>
      <c r="F679" s="48" t="s">
        <v>139</v>
      </c>
      <c r="G679" s="48" t="s">
        <v>6</v>
      </c>
      <c r="H679" s="48" t="s">
        <v>1079</v>
      </c>
      <c r="I679" s="48" t="s">
        <v>1206</v>
      </c>
      <c r="J679" s="48">
        <v>12</v>
      </c>
      <c r="K679" s="48">
        <v>200</v>
      </c>
      <c r="L679" s="48">
        <v>3.3000000000000002E-2</v>
      </c>
      <c r="M679" s="105" t="s">
        <v>140</v>
      </c>
      <c r="N679" s="105" t="s">
        <v>325</v>
      </c>
      <c r="O679" s="105" t="s">
        <v>150</v>
      </c>
      <c r="P679" s="81">
        <v>100</v>
      </c>
      <c r="Q679" s="111"/>
      <c r="R679" s="48">
        <v>3</v>
      </c>
      <c r="S679" s="115">
        <v>5</v>
      </c>
      <c r="T679" s="134">
        <v>300</v>
      </c>
      <c r="U679" s="93">
        <f t="shared" si="232"/>
        <v>0.15000000000000002</v>
      </c>
      <c r="V679" s="134">
        <v>200</v>
      </c>
      <c r="W679" s="135">
        <f t="shared" si="238"/>
        <v>107.44246875277091</v>
      </c>
      <c r="X679" s="145">
        <f t="shared" si="245"/>
        <v>192.87172333658228</v>
      </c>
      <c r="Y679" s="60">
        <v>0.48199999999999998</v>
      </c>
      <c r="Z679" s="47">
        <v>52.57</v>
      </c>
      <c r="AA679" s="46">
        <f t="shared" si="246"/>
        <v>2.4099999999999998E-3</v>
      </c>
      <c r="AB679" s="47">
        <f t="shared" si="239"/>
        <v>464.82085324116321</v>
      </c>
      <c r="AC679" s="47">
        <f t="shared" si="240"/>
        <v>489.28510867490871</v>
      </c>
      <c r="AD679" s="56">
        <f>AB679/(AVERAGE(AB676:AB678))*100</f>
        <v>85.871098067614426</v>
      </c>
      <c r="AE679" s="56">
        <f>AC679/(AVERAGE(AC676:AC678))*100</f>
        <v>90.390629544857305</v>
      </c>
      <c r="AF679" s="65">
        <v>0</v>
      </c>
      <c r="AG679" s="45">
        <v>11.509</v>
      </c>
      <c r="AH679" s="47">
        <v>62.87</v>
      </c>
      <c r="AI679" s="46">
        <f t="shared" si="247"/>
        <v>5.7544999999999999E-2</v>
      </c>
      <c r="AJ679" s="47">
        <f t="shared" si="242"/>
        <v>555.89284845485884</v>
      </c>
      <c r="AK679" s="47">
        <f t="shared" si="243"/>
        <v>585.15036679458831</v>
      </c>
      <c r="AL679" s="56">
        <f>AJ679/(AVERAGE(AJ676:AJ678))*100</f>
        <v>89.994274262811331</v>
      </c>
      <c r="AM679" s="56">
        <f>AK679/(AVERAGE(AK676:AK678))*100</f>
        <v>94.730815013485611</v>
      </c>
      <c r="AN679" s="45">
        <f t="shared" si="248"/>
        <v>23.877593360995853</v>
      </c>
      <c r="AO679" s="143"/>
    </row>
    <row r="680" spans="1:41" s="39" customFormat="1" ht="45" x14ac:dyDescent="0.25">
      <c r="A680" s="30">
        <v>679</v>
      </c>
      <c r="B680" s="110" t="s">
        <v>342</v>
      </c>
      <c r="C680" s="137" t="s">
        <v>1285</v>
      </c>
      <c r="D680" s="48" t="s">
        <v>318</v>
      </c>
      <c r="E680" s="48" t="s">
        <v>148</v>
      </c>
      <c r="F680" s="48" t="s">
        <v>139</v>
      </c>
      <c r="G680" s="48" t="s">
        <v>6</v>
      </c>
      <c r="H680" s="48" t="s">
        <v>1079</v>
      </c>
      <c r="I680" s="48" t="s">
        <v>1206</v>
      </c>
      <c r="J680" s="48">
        <v>12</v>
      </c>
      <c r="K680" s="48">
        <v>200</v>
      </c>
      <c r="L680" s="48">
        <v>3.3000000000000002E-2</v>
      </c>
      <c r="M680" s="105" t="s">
        <v>140</v>
      </c>
      <c r="N680" s="105" t="s">
        <v>325</v>
      </c>
      <c r="O680" s="105" t="s">
        <v>150</v>
      </c>
      <c r="P680" s="81">
        <v>100</v>
      </c>
      <c r="Q680" s="111"/>
      <c r="R680" s="48">
        <v>3</v>
      </c>
      <c r="S680" s="115">
        <v>8.2200000000000006</v>
      </c>
      <c r="T680" s="134">
        <v>300</v>
      </c>
      <c r="U680" s="93">
        <f t="shared" si="232"/>
        <v>0.24660000000000004</v>
      </c>
      <c r="V680" s="134">
        <v>200</v>
      </c>
      <c r="W680" s="135">
        <f t="shared" si="238"/>
        <v>103.80073454872965</v>
      </c>
      <c r="X680" s="145">
        <f t="shared" si="245"/>
        <v>183.50377382165289</v>
      </c>
      <c r="Y680" s="60">
        <v>0.52800000000000002</v>
      </c>
      <c r="Z680" s="47">
        <v>54.79</v>
      </c>
      <c r="AA680" s="46">
        <f t="shared" si="246"/>
        <v>2.64E-3</v>
      </c>
      <c r="AB680" s="47">
        <f t="shared" si="239"/>
        <v>484.44996288916366</v>
      </c>
      <c r="AC680" s="47">
        <f t="shared" si="240"/>
        <v>527.83826856522512</v>
      </c>
      <c r="AD680" s="56">
        <f>AB680/(AVERAGE(AB676:AB678))*100</f>
        <v>89.497383738341156</v>
      </c>
      <c r="AE680" s="56">
        <f>AC680/(AVERAGE(AC676:AC678))*100</f>
        <v>97.512948069667843</v>
      </c>
      <c r="AF680" s="65">
        <v>4.91</v>
      </c>
      <c r="AG680" s="45">
        <v>19.440000000000001</v>
      </c>
      <c r="AH680" s="47">
        <v>63.33</v>
      </c>
      <c r="AI680" s="46">
        <f t="shared" si="247"/>
        <v>9.7200000000000009E-2</v>
      </c>
      <c r="AJ680" s="47">
        <f t="shared" si="242"/>
        <v>559.96014144498508</v>
      </c>
      <c r="AK680" s="47">
        <f t="shared" si="243"/>
        <v>610.11128943668018</v>
      </c>
      <c r="AL680" s="56">
        <f>AJ680/(AVERAGE(AJ676:AJ678))*100</f>
        <v>90.652734039507578</v>
      </c>
      <c r="AM680" s="56">
        <f>AK680/(AVERAGE(AK676:AK678))*100</f>
        <v>98.77177384997556</v>
      </c>
      <c r="AN680" s="45">
        <f t="shared" si="248"/>
        <v>36.81818181818182</v>
      </c>
      <c r="AO680" s="143"/>
    </row>
    <row r="681" spans="1:41" s="39" customFormat="1" ht="45" x14ac:dyDescent="0.25">
      <c r="A681" s="30">
        <v>680</v>
      </c>
      <c r="B681" s="110" t="s">
        <v>343</v>
      </c>
      <c r="C681" s="137" t="s">
        <v>1285</v>
      </c>
      <c r="D681" s="48" t="s">
        <v>318</v>
      </c>
      <c r="E681" s="48" t="s">
        <v>148</v>
      </c>
      <c r="F681" s="48" t="s">
        <v>139</v>
      </c>
      <c r="G681" s="48" t="s">
        <v>6</v>
      </c>
      <c r="H681" s="48" t="s">
        <v>1079</v>
      </c>
      <c r="I681" s="48" t="s">
        <v>1206</v>
      </c>
      <c r="J681" s="48">
        <v>12</v>
      </c>
      <c r="K681" s="48">
        <v>200</v>
      </c>
      <c r="L681" s="48">
        <v>3.3000000000000002E-2</v>
      </c>
      <c r="M681" s="105" t="s">
        <v>140</v>
      </c>
      <c r="N681" s="105" t="s">
        <v>325</v>
      </c>
      <c r="O681" s="105" t="s">
        <v>150</v>
      </c>
      <c r="P681" s="81">
        <v>100</v>
      </c>
      <c r="Q681" s="111"/>
      <c r="R681" s="48">
        <v>3</v>
      </c>
      <c r="S681" s="115">
        <v>9.3699999999999992</v>
      </c>
      <c r="T681" s="134">
        <v>300</v>
      </c>
      <c r="U681" s="93">
        <f t="shared" si="232"/>
        <v>0.28109999999999996</v>
      </c>
      <c r="V681" s="134">
        <v>200</v>
      </c>
      <c r="W681" s="135">
        <f t="shared" si="238"/>
        <v>102.50011519014345</v>
      </c>
      <c r="X681" s="145">
        <f t="shared" si="245"/>
        <v>160.67557117241921</v>
      </c>
      <c r="Y681" s="60">
        <v>0.57099999999999995</v>
      </c>
      <c r="Z681" s="47">
        <v>51.881</v>
      </c>
      <c r="AA681" s="46">
        <f t="shared" si="246"/>
        <v>2.8549999999999999E-3</v>
      </c>
      <c r="AB681" s="47">
        <f t="shared" si="239"/>
        <v>458.72875569725676</v>
      </c>
      <c r="AC681" s="47">
        <f t="shared" si="240"/>
        <v>506.155528740215</v>
      </c>
      <c r="AD681" s="56">
        <f>AB681/(AVERAGE(AB676:AB678))*100</f>
        <v>84.745642740078068</v>
      </c>
      <c r="AE681" s="56">
        <f>AC681/(AVERAGE(AC676:AC678))*100</f>
        <v>93.507274346329112</v>
      </c>
      <c r="AF681" s="65">
        <v>0</v>
      </c>
      <c r="AG681" s="45">
        <v>21.09</v>
      </c>
      <c r="AH681" s="47">
        <v>61.4</v>
      </c>
      <c r="AI681" s="46">
        <f t="shared" si="247"/>
        <v>0.10545</v>
      </c>
      <c r="AJ681" s="47">
        <f t="shared" si="242"/>
        <v>542.8951947690208</v>
      </c>
      <c r="AK681" s="47">
        <f t="shared" si="243"/>
        <v>599.02371705728876</v>
      </c>
      <c r="AL681" s="56">
        <f>AJ681/(AVERAGE(AJ676:AJ678))*100</f>
        <v>87.890065845977674</v>
      </c>
      <c r="AM681" s="56">
        <f>AK681/(AVERAGE(AK676:AK678))*100</f>
        <v>96.976791179496487</v>
      </c>
      <c r="AN681" s="45">
        <f t="shared" si="248"/>
        <v>36.93520140105079</v>
      </c>
      <c r="AO681" s="143"/>
    </row>
    <row r="682" spans="1:41" s="39" customFormat="1" ht="45" x14ac:dyDescent="0.25">
      <c r="A682" s="30">
        <v>681</v>
      </c>
      <c r="B682" s="110" t="s">
        <v>344</v>
      </c>
      <c r="C682" s="137" t="s">
        <v>1285</v>
      </c>
      <c r="D682" s="48" t="s">
        <v>318</v>
      </c>
      <c r="E682" s="48" t="s">
        <v>148</v>
      </c>
      <c r="F682" s="48" t="s">
        <v>139</v>
      </c>
      <c r="G682" s="48" t="s">
        <v>6</v>
      </c>
      <c r="H682" s="48" t="s">
        <v>1079</v>
      </c>
      <c r="I682" s="48" t="s">
        <v>1206</v>
      </c>
      <c r="J682" s="48">
        <v>12</v>
      </c>
      <c r="K682" s="48">
        <v>200</v>
      </c>
      <c r="L682" s="48">
        <v>3.3000000000000002E-2</v>
      </c>
      <c r="M682" s="105" t="s">
        <v>140</v>
      </c>
      <c r="N682" s="105" t="s">
        <v>325</v>
      </c>
      <c r="O682" s="105" t="s">
        <v>150</v>
      </c>
      <c r="P682" s="81">
        <v>100</v>
      </c>
      <c r="Q682" s="111"/>
      <c r="R682" s="48">
        <v>3</v>
      </c>
      <c r="S682" s="115">
        <v>11.26</v>
      </c>
      <c r="T682" s="134">
        <v>300</v>
      </c>
      <c r="U682" s="93">
        <f t="shared" si="232"/>
        <v>0.33779999999999999</v>
      </c>
      <c r="V682" s="134">
        <v>200</v>
      </c>
      <c r="W682" s="135">
        <f t="shared" si="238"/>
        <v>100.36257554864096</v>
      </c>
      <c r="X682" s="145">
        <f t="shared" si="245"/>
        <v>156.64197030623384</v>
      </c>
      <c r="Y682" s="60">
        <v>0.56999999999999995</v>
      </c>
      <c r="Z682" s="47">
        <v>50.49</v>
      </c>
      <c r="AA682" s="46">
        <f t="shared" si="246"/>
        <v>2.8499999999999997E-3</v>
      </c>
      <c r="AB682" s="47">
        <f t="shared" si="239"/>
        <v>446.42961537276642</v>
      </c>
      <c r="AC682" s="47">
        <f t="shared" si="240"/>
        <v>503.07596954334741</v>
      </c>
      <c r="AD682" s="56">
        <f>AB682/(AVERAGE(AB676:AB678))*100</f>
        <v>82.473497078825417</v>
      </c>
      <c r="AE682" s="56">
        <f>AC682/(AVERAGE(AC676:AC678))*100</f>
        <v>92.938355959911462</v>
      </c>
      <c r="AF682" s="65">
        <v>0</v>
      </c>
      <c r="AG682" s="45">
        <v>18.765999999999998</v>
      </c>
      <c r="AH682" s="47">
        <v>59.866</v>
      </c>
      <c r="AI682" s="46">
        <f t="shared" si="247"/>
        <v>9.3829999999999997E-2</v>
      </c>
      <c r="AJ682" s="47">
        <f t="shared" si="242"/>
        <v>529.33165684107814</v>
      </c>
      <c r="AK682" s="47">
        <f t="shared" si="243"/>
        <v>596.49724683466104</v>
      </c>
      <c r="AL682" s="56">
        <f>AJ682/(AVERAGE(AJ676:AJ678))*100</f>
        <v>85.694245634125394</v>
      </c>
      <c r="AM682" s="56">
        <f>AK682/(AVERAGE(AK676:AK678))*100</f>
        <v>96.56777736547825</v>
      </c>
      <c r="AN682" s="45">
        <f t="shared" si="248"/>
        <v>32.92280701754386</v>
      </c>
      <c r="AO682" s="143"/>
    </row>
    <row r="683" spans="1:41" s="39" customFormat="1" ht="45" x14ac:dyDescent="0.25">
      <c r="A683" s="30">
        <v>682</v>
      </c>
      <c r="B683" s="110" t="s">
        <v>345</v>
      </c>
      <c r="C683" s="137" t="s">
        <v>1285</v>
      </c>
      <c r="D683" s="48" t="s">
        <v>318</v>
      </c>
      <c r="E683" s="48" t="s">
        <v>148</v>
      </c>
      <c r="F683" s="48" t="s">
        <v>139</v>
      </c>
      <c r="G683" s="48" t="s">
        <v>6</v>
      </c>
      <c r="H683" s="48" t="s">
        <v>1079</v>
      </c>
      <c r="I683" s="48" t="s">
        <v>1206</v>
      </c>
      <c r="J683" s="48">
        <v>12</v>
      </c>
      <c r="K683" s="48">
        <v>200</v>
      </c>
      <c r="L683" s="48">
        <v>3.3000000000000002E-2</v>
      </c>
      <c r="M683" s="105" t="s">
        <v>140</v>
      </c>
      <c r="N683" s="105" t="s">
        <v>325</v>
      </c>
      <c r="O683" s="105" t="s">
        <v>150</v>
      </c>
      <c r="P683" s="81">
        <v>100</v>
      </c>
      <c r="Q683" s="114"/>
      <c r="R683" s="48">
        <v>3</v>
      </c>
      <c r="S683" s="115">
        <v>14.2</v>
      </c>
      <c r="T683" s="134">
        <v>300</v>
      </c>
      <c r="U683" s="93">
        <f t="shared" si="232"/>
        <v>0.42599999999999993</v>
      </c>
      <c r="V683" s="134">
        <v>200</v>
      </c>
      <c r="W683" s="135">
        <f t="shared" si="238"/>
        <v>97.037513884081534</v>
      </c>
      <c r="X683" s="145">
        <f t="shared" si="245"/>
        <v>147.59572229280917</v>
      </c>
      <c r="Y683" s="60">
        <v>0.61499999999999999</v>
      </c>
      <c r="Z683" s="47">
        <v>51.33</v>
      </c>
      <c r="AA683" s="46">
        <f t="shared" si="246"/>
        <v>3.075E-3</v>
      </c>
      <c r="AB683" s="47">
        <f t="shared" si="239"/>
        <v>453.85684605038819</v>
      </c>
      <c r="AC683" s="47">
        <f t="shared" si="240"/>
        <v>528.97068304241043</v>
      </c>
      <c r="AD683" s="56">
        <f>AB683/(AVERAGE(AB676:AB678))*100</f>
        <v>83.845605170451748</v>
      </c>
      <c r="AE683" s="56">
        <f>AC683/(AVERAGE(AC676:AC678))*100</f>
        <v>97.722150548312044</v>
      </c>
      <c r="AF683" s="65">
        <v>0</v>
      </c>
      <c r="AG683" s="45">
        <v>20.02</v>
      </c>
      <c r="AH683" s="47">
        <v>60.56</v>
      </c>
      <c r="AI683" s="46">
        <f t="shared" si="247"/>
        <v>0.10009999999999999</v>
      </c>
      <c r="AJ683" s="47">
        <f t="shared" si="242"/>
        <v>535.46796409139904</v>
      </c>
      <c r="AK683" s="47">
        <f t="shared" si="243"/>
        <v>624.0885362370617</v>
      </c>
      <c r="AL683" s="56">
        <f>AJ683/(AVERAGE(AJ676:AJ678))*100</f>
        <v>86.687661036358435</v>
      </c>
      <c r="AM683" s="56">
        <f>AK683/(AVERAGE(AK676:AK678))*100</f>
        <v>101.03456997244571</v>
      </c>
      <c r="AN683" s="45">
        <f t="shared" si="248"/>
        <v>32.552845528455286</v>
      </c>
      <c r="AO683" s="143"/>
    </row>
    <row r="684" spans="1:41" s="39" customFormat="1" ht="45" x14ac:dyDescent="0.25">
      <c r="A684" s="30">
        <v>683</v>
      </c>
      <c r="B684" s="110" t="s">
        <v>346</v>
      </c>
      <c r="C684" s="137" t="s">
        <v>1285</v>
      </c>
      <c r="D684" s="48" t="s">
        <v>318</v>
      </c>
      <c r="E684" s="48" t="s">
        <v>148</v>
      </c>
      <c r="F684" s="48" t="s">
        <v>139</v>
      </c>
      <c r="G684" s="48" t="s">
        <v>6</v>
      </c>
      <c r="H684" s="48" t="s">
        <v>1079</v>
      </c>
      <c r="I684" s="48" t="s">
        <v>1206</v>
      </c>
      <c r="J684" s="48">
        <v>12</v>
      </c>
      <c r="K684" s="48">
        <v>200</v>
      </c>
      <c r="L684" s="48">
        <v>3.3000000000000002E-2</v>
      </c>
      <c r="M684" s="105" t="s">
        <v>140</v>
      </c>
      <c r="N684" s="105" t="s">
        <v>325</v>
      </c>
      <c r="O684" s="105" t="s">
        <v>150</v>
      </c>
      <c r="P684" s="81">
        <v>100</v>
      </c>
      <c r="Q684" s="114"/>
      <c r="R684" s="48">
        <v>3</v>
      </c>
      <c r="S684" s="115">
        <v>17</v>
      </c>
      <c r="T684" s="134">
        <v>300</v>
      </c>
      <c r="U684" s="93">
        <f t="shared" si="232"/>
        <v>0.51</v>
      </c>
      <c r="V684" s="134">
        <v>200</v>
      </c>
      <c r="W684" s="135">
        <f t="shared" si="238"/>
        <v>93.87078848926302</v>
      </c>
      <c r="X684" s="145">
        <f t="shared" si="245"/>
        <v>159.66870641696391</v>
      </c>
      <c r="Y684" s="60">
        <v>0.47499999999999998</v>
      </c>
      <c r="Z684" s="47">
        <v>42.887999999999998</v>
      </c>
      <c r="AA684" s="46">
        <f t="shared" si="246"/>
        <v>2.3749999999999999E-3</v>
      </c>
      <c r="AB684" s="47">
        <f t="shared" si="239"/>
        <v>379.21317774028927</v>
      </c>
      <c r="AC684" s="47">
        <f t="shared" si="240"/>
        <v>456.88334667504733</v>
      </c>
      <c r="AD684" s="56">
        <f>AB684/(AVERAGE(AB676:AB678))*100</f>
        <v>70.055918849607139</v>
      </c>
      <c r="AE684" s="56">
        <f>AC684/(AVERAGE(AC676:AC678))*100</f>
        <v>84.404721505550768</v>
      </c>
      <c r="AF684" s="65">
        <v>0</v>
      </c>
      <c r="AG684" s="45">
        <v>11.41</v>
      </c>
      <c r="AH684" s="47">
        <v>53.45</v>
      </c>
      <c r="AI684" s="46">
        <f t="shared" si="247"/>
        <v>5.7050000000000003E-2</v>
      </c>
      <c r="AJ684" s="47">
        <f t="shared" si="242"/>
        <v>472.60176157010034</v>
      </c>
      <c r="AK684" s="47">
        <f t="shared" si="243"/>
        <v>569.39971273506069</v>
      </c>
      <c r="AL684" s="56">
        <f>AJ684/(AVERAGE(AJ676:AJ678))*100</f>
        <v>76.510163183509874</v>
      </c>
      <c r="AM684" s="56">
        <f>AK684/(AVERAGE(AK676:AK678))*100</f>
        <v>92.180919498204673</v>
      </c>
      <c r="AN684" s="45">
        <f t="shared" si="248"/>
        <v>24.02105263157895</v>
      </c>
      <c r="AO684" s="143"/>
    </row>
    <row r="685" spans="1:41" s="39" customFormat="1" ht="45" x14ac:dyDescent="0.25">
      <c r="A685" s="30">
        <v>684</v>
      </c>
      <c r="B685" s="110" t="s">
        <v>347</v>
      </c>
      <c r="C685" s="137" t="s">
        <v>1285</v>
      </c>
      <c r="D685" s="48" t="s">
        <v>318</v>
      </c>
      <c r="E685" s="48" t="s">
        <v>148</v>
      </c>
      <c r="F685" s="48" t="s">
        <v>139</v>
      </c>
      <c r="G685" s="48" t="s">
        <v>6</v>
      </c>
      <c r="H685" s="48" t="s">
        <v>1079</v>
      </c>
      <c r="I685" s="48" t="s">
        <v>1206</v>
      </c>
      <c r="J685" s="48">
        <v>12</v>
      </c>
      <c r="K685" s="48">
        <v>200</v>
      </c>
      <c r="L685" s="48">
        <v>3.3000000000000002E-2</v>
      </c>
      <c r="M685" s="105" t="s">
        <v>140</v>
      </c>
      <c r="N685" s="105" t="s">
        <v>325</v>
      </c>
      <c r="O685" s="105" t="s">
        <v>150</v>
      </c>
      <c r="P685" s="81">
        <v>100</v>
      </c>
      <c r="Q685" s="114"/>
      <c r="R685" s="48">
        <v>3</v>
      </c>
      <c r="S685" s="115">
        <v>17</v>
      </c>
      <c r="T685" s="134">
        <v>300</v>
      </c>
      <c r="U685" s="93">
        <f t="shared" si="232"/>
        <v>0.51</v>
      </c>
      <c r="V685" s="134">
        <v>200</v>
      </c>
      <c r="W685" s="135">
        <f t="shared" si="238"/>
        <v>93.87078848926302</v>
      </c>
      <c r="X685" s="145">
        <f t="shared" si="245"/>
        <v>160.34377553329139</v>
      </c>
      <c r="Y685" s="60">
        <v>0.47599999999999998</v>
      </c>
      <c r="Z685" s="47">
        <v>43.16</v>
      </c>
      <c r="AA685" s="46">
        <f t="shared" si="246"/>
        <v>2.3799999999999997E-3</v>
      </c>
      <c r="AB685" s="47">
        <f t="shared" si="239"/>
        <v>381.61818576923343</v>
      </c>
      <c r="AC685" s="47">
        <f t="shared" si="240"/>
        <v>459.78094670991987</v>
      </c>
      <c r="AD685" s="56">
        <f>AB685/(AVERAGE(AB676:AB678))*100</f>
        <v>70.500220517371844</v>
      </c>
      <c r="AE685" s="56">
        <f>AC685/(AVERAGE(AC676:AC678))*100</f>
        <v>84.94002471972513</v>
      </c>
      <c r="AF685" s="65">
        <v>0</v>
      </c>
      <c r="AG685" s="45">
        <v>10.51</v>
      </c>
      <c r="AH685" s="47">
        <v>53.04</v>
      </c>
      <c r="AI685" s="46">
        <f t="shared" si="247"/>
        <v>5.2549999999999999E-2</v>
      </c>
      <c r="AJ685" s="47">
        <f t="shared" si="242"/>
        <v>468.97656564411824</v>
      </c>
      <c r="AK685" s="47">
        <f t="shared" si="243"/>
        <v>565.03200680014254</v>
      </c>
      <c r="AL685" s="56">
        <f>AJ685/(AVERAGE(AJ676:AJ678))*100</f>
        <v>75.923275121671907</v>
      </c>
      <c r="AM685" s="56">
        <f>AK685/(AVERAGE(AK676:AK678))*100</f>
        <v>91.473825447797495</v>
      </c>
      <c r="AN685" s="45">
        <f t="shared" si="248"/>
        <v>22.079831932773111</v>
      </c>
      <c r="AO685" s="143"/>
    </row>
    <row r="686" spans="1:41" s="39" customFormat="1" ht="45" x14ac:dyDescent="0.25">
      <c r="A686" s="30">
        <v>685</v>
      </c>
      <c r="B686" s="110" t="s">
        <v>348</v>
      </c>
      <c r="C686" s="137" t="s">
        <v>1285</v>
      </c>
      <c r="D686" s="48" t="s">
        <v>318</v>
      </c>
      <c r="E686" s="48" t="s">
        <v>148</v>
      </c>
      <c r="F686" s="48" t="s">
        <v>139</v>
      </c>
      <c r="G686" s="48" t="s">
        <v>6</v>
      </c>
      <c r="H686" s="48" t="s">
        <v>1079</v>
      </c>
      <c r="I686" s="48" t="s">
        <v>1206</v>
      </c>
      <c r="J686" s="48">
        <v>12</v>
      </c>
      <c r="K686" s="48">
        <v>200</v>
      </c>
      <c r="L686" s="48">
        <v>3.3000000000000002E-2</v>
      </c>
      <c r="M686" s="105" t="s">
        <v>140</v>
      </c>
      <c r="N686" s="105" t="s">
        <v>325</v>
      </c>
      <c r="O686" s="105" t="s">
        <v>150</v>
      </c>
      <c r="P686" s="81">
        <v>100</v>
      </c>
      <c r="Q686" s="114"/>
      <c r="R686" s="48">
        <v>3</v>
      </c>
      <c r="S686" s="115">
        <v>17.899999999999999</v>
      </c>
      <c r="T686" s="134">
        <v>300</v>
      </c>
      <c r="U686" s="93">
        <f t="shared" ref="U686:U749" si="251">S686/100*J686/4</f>
        <v>0.53699999999999992</v>
      </c>
      <c r="V686" s="134">
        <v>200</v>
      </c>
      <c r="W686" s="135">
        <f t="shared" si="238"/>
        <v>92.852912469499927</v>
      </c>
      <c r="X686" s="145">
        <f t="shared" si="245"/>
        <v>174.88216792890182</v>
      </c>
      <c r="Y686" s="60">
        <v>0.52600000000000002</v>
      </c>
      <c r="Z686" s="47">
        <v>52.018000000000001</v>
      </c>
      <c r="AA686" s="46">
        <f t="shared" si="246"/>
        <v>2.63E-3</v>
      </c>
      <c r="AB686" s="47">
        <f t="shared" si="239"/>
        <v>459.94010165301177</v>
      </c>
      <c r="AC686" s="47">
        <f t="shared" si="240"/>
        <v>560.21936863947838</v>
      </c>
      <c r="AD686" s="56">
        <f>AB686/(AVERAGE(AB676:AB678))*100</f>
        <v>84.969427035974263</v>
      </c>
      <c r="AE686" s="56">
        <f>AC686/(AVERAGE(AC676:AC678))*100</f>
        <v>103.49503902067512</v>
      </c>
      <c r="AF686" s="65">
        <v>0</v>
      </c>
      <c r="AG686" s="45">
        <v>21.19</v>
      </c>
      <c r="AH686" s="47">
        <v>61.96</v>
      </c>
      <c r="AI686" s="46">
        <f t="shared" si="247"/>
        <v>0.10595</v>
      </c>
      <c r="AJ686" s="47">
        <f t="shared" si="242"/>
        <v>547.84668188743535</v>
      </c>
      <c r="AK686" s="47">
        <f t="shared" si="243"/>
        <v>667.29193896155334</v>
      </c>
      <c r="AL686" s="56">
        <f>AJ686/(AVERAGE(AJ676:AJ678))*100</f>
        <v>88.691669052390495</v>
      </c>
      <c r="AM686" s="56">
        <f>AK686/(AVERAGE(AK676:AK678))*100</f>
        <v>108.02882954006149</v>
      </c>
      <c r="AN686" s="45">
        <f t="shared" si="248"/>
        <v>40.2851711026616</v>
      </c>
      <c r="AO686" s="143"/>
    </row>
    <row r="687" spans="1:41" s="39" customFormat="1" ht="45" x14ac:dyDescent="0.25">
      <c r="A687" s="30">
        <v>686</v>
      </c>
      <c r="B687" s="110" t="s">
        <v>349</v>
      </c>
      <c r="C687" s="137" t="s">
        <v>1285</v>
      </c>
      <c r="D687" s="48" t="s">
        <v>318</v>
      </c>
      <c r="E687" s="48" t="s">
        <v>148</v>
      </c>
      <c r="F687" s="48" t="s">
        <v>139</v>
      </c>
      <c r="G687" s="48" t="s">
        <v>6</v>
      </c>
      <c r="H687" s="48" t="s">
        <v>1079</v>
      </c>
      <c r="I687" s="48" t="s">
        <v>1206</v>
      </c>
      <c r="J687" s="48">
        <v>12</v>
      </c>
      <c r="K687" s="48">
        <v>200</v>
      </c>
      <c r="L687" s="48">
        <v>3.3000000000000002E-2</v>
      </c>
      <c r="M687" s="105" t="s">
        <v>140</v>
      </c>
      <c r="N687" s="105" t="s">
        <v>325</v>
      </c>
      <c r="O687" s="105" t="s">
        <v>150</v>
      </c>
      <c r="P687" s="81">
        <v>100</v>
      </c>
      <c r="Q687" s="114"/>
      <c r="R687" s="48">
        <v>3</v>
      </c>
      <c r="S687" s="115">
        <v>18</v>
      </c>
      <c r="T687" s="134">
        <v>300</v>
      </c>
      <c r="U687" s="93">
        <f t="shared" si="251"/>
        <v>0.54</v>
      </c>
      <c r="V687" s="134">
        <v>200</v>
      </c>
      <c r="W687" s="135">
        <f t="shared" si="238"/>
        <v>92.739815133970708</v>
      </c>
      <c r="X687" s="145">
        <f t="shared" si="245"/>
        <v>178.80415738596824</v>
      </c>
      <c r="Y687" s="60">
        <v>0.43099999999999999</v>
      </c>
      <c r="Z687" s="47">
        <v>43.579000000000001</v>
      </c>
      <c r="AA687" s="46">
        <f t="shared" si="246"/>
        <v>2.1549999999999998E-3</v>
      </c>
      <c r="AB687" s="47">
        <f t="shared" si="239"/>
        <v>385.32295916676151</v>
      </c>
      <c r="AC687" s="47">
        <f t="shared" si="240"/>
        <v>469.90604776434321</v>
      </c>
      <c r="AD687" s="56">
        <f>AB687/(AVERAGE(AB676:AB678))*100</f>
        <v>71.184641101171181</v>
      </c>
      <c r="AE687" s="56">
        <f>AC687/(AVERAGE(AC676:AC678))*100</f>
        <v>86.810537928257531</v>
      </c>
      <c r="AF687" s="65">
        <v>0</v>
      </c>
      <c r="AG687" s="45">
        <v>10.159000000000001</v>
      </c>
      <c r="AH687" s="47">
        <v>53.59</v>
      </c>
      <c r="AI687" s="46">
        <f t="shared" si="247"/>
        <v>5.0795000000000007E-2</v>
      </c>
      <c r="AJ687" s="47">
        <f t="shared" si="242"/>
        <v>473.839633349704</v>
      </c>
      <c r="AK687" s="47">
        <f t="shared" si="243"/>
        <v>577.85321140207793</v>
      </c>
      <c r="AL687" s="56">
        <f>AJ687/(AVERAGE(AJ676:AJ678))*100</f>
        <v>76.710563985113083</v>
      </c>
      <c r="AM687" s="56">
        <f>AK687/(AVERAGE(AK676:AK678))*100</f>
        <v>93.549468274528138</v>
      </c>
      <c r="AN687" s="45">
        <f t="shared" si="248"/>
        <v>23.570765661252903</v>
      </c>
      <c r="AO687" s="143"/>
    </row>
    <row r="688" spans="1:41" s="39" customFormat="1" ht="45" x14ac:dyDescent="0.25">
      <c r="A688" s="30">
        <v>687</v>
      </c>
      <c r="B688" s="110" t="s">
        <v>350</v>
      </c>
      <c r="C688" s="137" t="s">
        <v>1285</v>
      </c>
      <c r="D688" s="48" t="s">
        <v>318</v>
      </c>
      <c r="E688" s="48" t="s">
        <v>148</v>
      </c>
      <c r="F688" s="48" t="s">
        <v>139</v>
      </c>
      <c r="G688" s="48" t="s">
        <v>6</v>
      </c>
      <c r="H688" s="48" t="s">
        <v>1079</v>
      </c>
      <c r="I688" s="48" t="s">
        <v>1206</v>
      </c>
      <c r="J688" s="48">
        <v>12</v>
      </c>
      <c r="K688" s="48">
        <v>200</v>
      </c>
      <c r="L688" s="48">
        <v>3.3000000000000002E-2</v>
      </c>
      <c r="M688" s="105" t="s">
        <v>140</v>
      </c>
      <c r="N688" s="105" t="s">
        <v>325</v>
      </c>
      <c r="O688" s="105" t="s">
        <v>150</v>
      </c>
      <c r="P688" s="81">
        <v>100</v>
      </c>
      <c r="Q688" s="114"/>
      <c r="R688" s="48">
        <v>3</v>
      </c>
      <c r="S688" s="115">
        <v>18.510000000000002</v>
      </c>
      <c r="T688" s="134">
        <v>300</v>
      </c>
      <c r="U688" s="93">
        <f t="shared" si="251"/>
        <v>0.55530000000000002</v>
      </c>
      <c r="V688" s="134">
        <v>200</v>
      </c>
      <c r="W688" s="135">
        <f t="shared" si="238"/>
        <v>92.163018722771582</v>
      </c>
      <c r="X688" s="145">
        <f t="shared" si="245"/>
        <v>152.26419813430675</v>
      </c>
      <c r="Y688" s="60">
        <v>0.47399999999999998</v>
      </c>
      <c r="Z688" s="47">
        <v>40.813000000000002</v>
      </c>
      <c r="AA688" s="46">
        <f t="shared" si="246"/>
        <v>2.3699999999999997E-3</v>
      </c>
      <c r="AB688" s="47">
        <f t="shared" si="239"/>
        <v>360.86614957830693</v>
      </c>
      <c r="AC688" s="47">
        <f t="shared" si="240"/>
        <v>442.83488719880603</v>
      </c>
      <c r="AD688" s="56">
        <f>AB688/(AVERAGE(AB676:AB678))*100</f>
        <v>66.666485170887341</v>
      </c>
      <c r="AE688" s="56">
        <f>AC688/(AVERAGE(AC676:AC678))*100</f>
        <v>81.809406271796973</v>
      </c>
      <c r="AF688" s="65">
        <v>0</v>
      </c>
      <c r="AG688" s="45">
        <v>4.55</v>
      </c>
      <c r="AH688" s="47">
        <v>49.55</v>
      </c>
      <c r="AI688" s="46">
        <f t="shared" si="247"/>
        <v>2.2749999999999999E-2</v>
      </c>
      <c r="AJ688" s="47">
        <f t="shared" si="242"/>
        <v>438.1181905668563</v>
      </c>
      <c r="AK688" s="47">
        <f t="shared" si="243"/>
        <v>537.63429938257025</v>
      </c>
      <c r="AL688" s="56">
        <f>AJ688/(AVERAGE(AJ676:AJ678))*100</f>
        <v>70.927569424563401</v>
      </c>
      <c r="AM688" s="56">
        <f>AK688/(AVERAGE(AK676:AK678))*100</f>
        <v>87.03837210033555</v>
      </c>
      <c r="AN688" s="45">
        <f t="shared" si="248"/>
        <v>9.5991561181434601</v>
      </c>
      <c r="AO688" s="143"/>
    </row>
    <row r="689" spans="1:41" s="39" customFormat="1" ht="45" x14ac:dyDescent="0.25">
      <c r="A689" s="30">
        <v>688</v>
      </c>
      <c r="B689" s="110" t="s">
        <v>351</v>
      </c>
      <c r="C689" s="137" t="s">
        <v>1285</v>
      </c>
      <c r="D689" s="48" t="s">
        <v>318</v>
      </c>
      <c r="E689" s="48" t="s">
        <v>148</v>
      </c>
      <c r="F689" s="48" t="s">
        <v>139</v>
      </c>
      <c r="G689" s="48" t="s">
        <v>6</v>
      </c>
      <c r="H689" s="48" t="s">
        <v>1079</v>
      </c>
      <c r="I689" s="48" t="s">
        <v>1206</v>
      </c>
      <c r="J689" s="48">
        <v>12</v>
      </c>
      <c r="K689" s="48">
        <v>200</v>
      </c>
      <c r="L689" s="48">
        <v>3.3000000000000002E-2</v>
      </c>
      <c r="M689" s="105" t="s">
        <v>140</v>
      </c>
      <c r="N689" s="105" t="s">
        <v>325</v>
      </c>
      <c r="O689" s="105" t="s">
        <v>150</v>
      </c>
      <c r="P689" s="81">
        <v>100</v>
      </c>
      <c r="Q689" s="114"/>
      <c r="R689" s="48">
        <v>3</v>
      </c>
      <c r="S689" s="115">
        <v>19.72</v>
      </c>
      <c r="T689" s="134">
        <v>300</v>
      </c>
      <c r="U689" s="93">
        <f t="shared" si="251"/>
        <v>0.5915999999999999</v>
      </c>
      <c r="V689" s="134">
        <v>200</v>
      </c>
      <c r="W689" s="135">
        <f t="shared" si="238"/>
        <v>90.794540962867899</v>
      </c>
      <c r="X689" s="145">
        <f t="shared" si="245"/>
        <v>189.72122160577885</v>
      </c>
      <c r="Y689" s="60">
        <v>0.48099999999999998</v>
      </c>
      <c r="Z689" s="47">
        <v>51.603999999999999</v>
      </c>
      <c r="AA689" s="46">
        <f t="shared" si="246"/>
        <v>2.405E-3</v>
      </c>
      <c r="AB689" s="47">
        <f t="shared" si="239"/>
        <v>456.27953796189814</v>
      </c>
      <c r="AC689" s="47">
        <f t="shared" si="240"/>
        <v>568.36016188577241</v>
      </c>
      <c r="AD689" s="56">
        <f>AB689/(AVERAGE(AB676:AB678))*100</f>
        <v>84.293173762244152</v>
      </c>
      <c r="AE689" s="56">
        <f>AC689/(AVERAGE(AC676:AC678))*100</f>
        <v>104.99897080498771</v>
      </c>
      <c r="AF689" s="65">
        <v>0</v>
      </c>
      <c r="AG689" s="45">
        <v>20.61</v>
      </c>
      <c r="AH689" s="47">
        <v>61.12</v>
      </c>
      <c r="AI689" s="46">
        <f t="shared" si="247"/>
        <v>0.10305</v>
      </c>
      <c r="AJ689" s="47">
        <f t="shared" si="242"/>
        <v>540.41945120981347</v>
      </c>
      <c r="AK689" s="47">
        <f t="shared" si="243"/>
        <v>673.16822522398286</v>
      </c>
      <c r="AL689" s="56">
        <f>AJ689/(AVERAGE(AJ676:AJ678))*100</f>
        <v>87.489264242771242</v>
      </c>
      <c r="AM689" s="56">
        <f>AK689/(AVERAGE(AK676:AK678))*100</f>
        <v>108.98014977923671</v>
      </c>
      <c r="AN689" s="45">
        <f t="shared" si="248"/>
        <v>42.848232848232847</v>
      </c>
      <c r="AO689" s="143"/>
    </row>
    <row r="690" spans="1:41" s="39" customFormat="1" ht="45" x14ac:dyDescent="0.25">
      <c r="A690" s="30">
        <v>689</v>
      </c>
      <c r="B690" s="110" t="s">
        <v>352</v>
      </c>
      <c r="C690" s="137" t="s">
        <v>1285</v>
      </c>
      <c r="D690" s="48" t="s">
        <v>318</v>
      </c>
      <c r="E690" s="48" t="s">
        <v>148</v>
      </c>
      <c r="F690" s="48" t="s">
        <v>139</v>
      </c>
      <c r="G690" s="48" t="s">
        <v>6</v>
      </c>
      <c r="H690" s="48" t="s">
        <v>1079</v>
      </c>
      <c r="I690" s="48" t="s">
        <v>1206</v>
      </c>
      <c r="J690" s="112">
        <v>12</v>
      </c>
      <c r="K690" s="48">
        <v>200</v>
      </c>
      <c r="L690" s="48">
        <v>3.3000000000000002E-2</v>
      </c>
      <c r="M690" s="105" t="s">
        <v>140</v>
      </c>
      <c r="N690" s="105" t="s">
        <v>325</v>
      </c>
      <c r="O690" s="105" t="s">
        <v>150</v>
      </c>
      <c r="P690" s="81">
        <v>100</v>
      </c>
      <c r="Q690" s="114"/>
      <c r="R690" s="48">
        <v>3</v>
      </c>
      <c r="S690" s="115">
        <v>24.57</v>
      </c>
      <c r="T690" s="134">
        <v>300</v>
      </c>
      <c r="U690" s="93">
        <f t="shared" si="251"/>
        <v>0.73709999999999998</v>
      </c>
      <c r="V690" s="134">
        <v>200</v>
      </c>
      <c r="W690" s="135">
        <f t="shared" si="238"/>
        <v>85.309320189700117</v>
      </c>
      <c r="X690" s="145">
        <f t="shared" si="245"/>
        <v>165.95231426927262</v>
      </c>
      <c r="Y690" s="60">
        <v>0.42899999999999999</v>
      </c>
      <c r="Z690" s="47">
        <v>40.259</v>
      </c>
      <c r="AA690" s="46">
        <f t="shared" si="246"/>
        <v>2.1449999999999998E-3</v>
      </c>
      <c r="AB690" s="47">
        <f t="shared" si="239"/>
        <v>355.9677141075897</v>
      </c>
      <c r="AC690" s="47">
        <f t="shared" si="240"/>
        <v>471.91795586317068</v>
      </c>
      <c r="AD690" s="56">
        <f>AB690/(AVERAGE(AB676:AB678))*100</f>
        <v>65.761547215219508</v>
      </c>
      <c r="AE690" s="56">
        <f>AC690/(AVERAGE(AC676:AC678))*100</f>
        <v>87.182218235741075</v>
      </c>
      <c r="AF690" s="65">
        <v>0</v>
      </c>
      <c r="AG690" s="45">
        <v>17.55</v>
      </c>
      <c r="AH690" s="47">
        <v>48.79</v>
      </c>
      <c r="AI690" s="46">
        <f t="shared" si="247"/>
        <v>8.7750000000000009E-2</v>
      </c>
      <c r="AJ690" s="47">
        <f t="shared" si="242"/>
        <v>431.39831519186521</v>
      </c>
      <c r="AK690" s="47">
        <f t="shared" si="243"/>
        <v>571.91875274011022</v>
      </c>
      <c r="AL690" s="56">
        <f>AJ690/(AVERAGE(AJ676:AJ678))*100</f>
        <v>69.839679358717433</v>
      </c>
      <c r="AM690" s="56">
        <f>AK690/(AVERAGE(AK676:AK678))*100</f>
        <v>92.588730423859772</v>
      </c>
      <c r="AN690" s="45">
        <f t="shared" si="248"/>
        <v>40.909090909090914</v>
      </c>
      <c r="AO690" s="143"/>
    </row>
    <row r="691" spans="1:41" s="39" customFormat="1" ht="45" x14ac:dyDescent="0.25">
      <c r="A691" s="30">
        <v>690</v>
      </c>
      <c r="B691" s="110" t="s">
        <v>353</v>
      </c>
      <c r="C691" s="137" t="s">
        <v>1285</v>
      </c>
      <c r="D691" s="48" t="s">
        <v>318</v>
      </c>
      <c r="E691" s="48" t="s">
        <v>148</v>
      </c>
      <c r="F691" s="48" t="s">
        <v>139</v>
      </c>
      <c r="G691" s="48" t="s">
        <v>6</v>
      </c>
      <c r="H691" s="48" t="s">
        <v>1079</v>
      </c>
      <c r="I691" s="48" t="s">
        <v>1206</v>
      </c>
      <c r="J691" s="112">
        <v>12</v>
      </c>
      <c r="K691" s="48">
        <v>200</v>
      </c>
      <c r="L691" s="48">
        <v>3.3000000000000002E-2</v>
      </c>
      <c r="M691" s="105" t="s">
        <v>140</v>
      </c>
      <c r="N691" s="105" t="s">
        <v>325</v>
      </c>
      <c r="O691" s="105" t="s">
        <v>150</v>
      </c>
      <c r="P691" s="81">
        <v>100</v>
      </c>
      <c r="Q691" s="114"/>
      <c r="R691" s="48">
        <v>3</v>
      </c>
      <c r="S691" s="115">
        <v>28.68</v>
      </c>
      <c r="T691" s="134">
        <v>300</v>
      </c>
      <c r="U691" s="93">
        <f t="shared" si="251"/>
        <v>0.86040000000000005</v>
      </c>
      <c r="V691" s="134">
        <v>200</v>
      </c>
      <c r="W691" s="135">
        <f t="shared" si="238"/>
        <v>80.661019699448673</v>
      </c>
      <c r="X691" s="145">
        <f t="shared" si="245"/>
        <v>141.98215539797215</v>
      </c>
      <c r="Y691" s="60">
        <v>0.51900000000000002</v>
      </c>
      <c r="Z691" s="47">
        <v>41.67</v>
      </c>
      <c r="AA691" s="46">
        <f t="shared" si="246"/>
        <v>2.5950000000000001E-3</v>
      </c>
      <c r="AB691" s="47">
        <f t="shared" si="239"/>
        <v>368.44369325773772</v>
      </c>
      <c r="AC691" s="47">
        <f t="shared" si="240"/>
        <v>516.60641230754015</v>
      </c>
      <c r="AD691" s="56">
        <f>AB691/(AVERAGE(AB676:AB678))*100</f>
        <v>68.066362116748962</v>
      </c>
      <c r="AE691" s="56">
        <f>AC691/(AVERAGE(AC676:AC678))*100</f>
        <v>95.437972681925061</v>
      </c>
      <c r="AF691" s="65">
        <v>0</v>
      </c>
      <c r="AG691" s="45">
        <v>20.015000000000001</v>
      </c>
      <c r="AH691" s="47">
        <v>50.74</v>
      </c>
      <c r="AI691" s="46">
        <f t="shared" si="247"/>
        <v>0.100075</v>
      </c>
      <c r="AJ691" s="47">
        <f t="shared" si="242"/>
        <v>448.64010069348723</v>
      </c>
      <c r="AK691" s="47">
        <f t="shared" si="243"/>
        <v>629.05230046759266</v>
      </c>
      <c r="AL691" s="56">
        <f>AJ691/(AVERAGE(AJ676:AJ678))*100</f>
        <v>72.630976238190669</v>
      </c>
      <c r="AM691" s="56">
        <f>AK691/(AVERAGE(AK676:AK678))*100</f>
        <v>101.83816073778833</v>
      </c>
      <c r="AN691" s="45">
        <f t="shared" si="248"/>
        <v>38.564547206165706</v>
      </c>
      <c r="AO691" s="143"/>
    </row>
    <row r="692" spans="1:41" s="39" customFormat="1" ht="45" x14ac:dyDescent="0.25">
      <c r="A692" s="30">
        <v>691</v>
      </c>
      <c r="B692" s="110" t="s">
        <v>354</v>
      </c>
      <c r="C692" s="137" t="s">
        <v>1285</v>
      </c>
      <c r="D692" s="48" t="s">
        <v>318</v>
      </c>
      <c r="E692" s="48" t="s">
        <v>148</v>
      </c>
      <c r="F692" s="48" t="s">
        <v>139</v>
      </c>
      <c r="G692" s="48" t="s">
        <v>6</v>
      </c>
      <c r="H692" s="48" t="s">
        <v>1079</v>
      </c>
      <c r="I692" s="48" t="s">
        <v>1206</v>
      </c>
      <c r="J692" s="112">
        <v>12</v>
      </c>
      <c r="K692" s="48">
        <v>200</v>
      </c>
      <c r="L692" s="48">
        <v>3.3000000000000002E-2</v>
      </c>
      <c r="M692" s="105" t="s">
        <v>140</v>
      </c>
      <c r="N692" s="105" t="s">
        <v>325</v>
      </c>
      <c r="O692" s="105" t="s">
        <v>150</v>
      </c>
      <c r="P692" s="81">
        <v>100</v>
      </c>
      <c r="Q692" s="114"/>
      <c r="R692" s="48">
        <v>3</v>
      </c>
      <c r="S692" s="115">
        <v>32.68</v>
      </c>
      <c r="T692" s="134">
        <v>300</v>
      </c>
      <c r="U692" s="93">
        <f t="shared" si="251"/>
        <v>0.98039999999999994</v>
      </c>
      <c r="V692" s="134">
        <v>200</v>
      </c>
      <c r="W692" s="135">
        <f t="shared" si="238"/>
        <v>76.137126278279368</v>
      </c>
      <c r="X692" s="145">
        <f t="shared" si="245"/>
        <v>132.92645886160858</v>
      </c>
      <c r="Y692" s="60">
        <v>0.56499999999999995</v>
      </c>
      <c r="Z692" s="47">
        <v>42.47</v>
      </c>
      <c r="AA692" s="46">
        <f t="shared" si="246"/>
        <v>2.8249999999999998E-3</v>
      </c>
      <c r="AB692" s="47">
        <f t="shared" si="239"/>
        <v>375.51724628404418</v>
      </c>
      <c r="AC692" s="47">
        <f t="shared" si="240"/>
        <v>557.809337914504</v>
      </c>
      <c r="AD692" s="56">
        <f>AB692/(AVERAGE(AB676:AB678))*100</f>
        <v>69.373131727821658</v>
      </c>
      <c r="AE692" s="56">
        <f>AC692/(AVERAGE(AC676:AC678))*100</f>
        <v>103.04980945903392</v>
      </c>
      <c r="AF692" s="65">
        <v>0</v>
      </c>
      <c r="AG692" s="45">
        <v>17.73</v>
      </c>
      <c r="AH692" s="47">
        <v>51.69</v>
      </c>
      <c r="AI692" s="46">
        <f t="shared" si="247"/>
        <v>8.8650000000000007E-2</v>
      </c>
      <c r="AJ692" s="47">
        <f t="shared" si="242"/>
        <v>457.03994491222608</v>
      </c>
      <c r="AK692" s="47">
        <f t="shared" si="243"/>
        <v>678.90663237110221</v>
      </c>
      <c r="AL692" s="56">
        <f>AJ692/(AVERAGE(AJ676:AJ678))*100</f>
        <v>73.990838820498126</v>
      </c>
      <c r="AM692" s="56">
        <f>AK692/(AVERAGE(AK676:AK678))*100</f>
        <v>109.90914857471496</v>
      </c>
      <c r="AN692" s="45">
        <f t="shared" si="248"/>
        <v>31.380530973451332</v>
      </c>
      <c r="AO692" s="143"/>
    </row>
    <row r="693" spans="1:41" s="39" customFormat="1" x14ac:dyDescent="0.25">
      <c r="A693" s="30">
        <v>692</v>
      </c>
      <c r="B693" s="110" t="s">
        <v>355</v>
      </c>
      <c r="C693" s="30" t="s">
        <v>2</v>
      </c>
      <c r="D693" s="48" t="s">
        <v>318</v>
      </c>
      <c r="E693" s="48" t="s">
        <v>148</v>
      </c>
      <c r="F693" s="48" t="s">
        <v>139</v>
      </c>
      <c r="G693" s="48" t="s">
        <v>6</v>
      </c>
      <c r="H693" s="48" t="s">
        <v>1079</v>
      </c>
      <c r="I693" s="48" t="s">
        <v>1206</v>
      </c>
      <c r="J693" s="48">
        <v>16</v>
      </c>
      <c r="K693" s="48">
        <v>200</v>
      </c>
      <c r="L693" s="48">
        <v>3.3000000000000002E-2</v>
      </c>
      <c r="M693" s="105" t="s">
        <v>2</v>
      </c>
      <c r="N693" s="105" t="s">
        <v>2</v>
      </c>
      <c r="O693" s="105" t="s">
        <v>4</v>
      </c>
      <c r="P693" s="81">
        <v>0</v>
      </c>
      <c r="Q693" s="95">
        <v>0</v>
      </c>
      <c r="R693" s="48">
        <v>0</v>
      </c>
      <c r="S693" s="142">
        <v>0</v>
      </c>
      <c r="T693" s="134">
        <v>0</v>
      </c>
      <c r="U693" s="93">
        <f t="shared" si="251"/>
        <v>0</v>
      </c>
      <c r="V693" s="134">
        <v>200</v>
      </c>
      <c r="W693" s="135">
        <f t="shared" si="238"/>
        <v>201.06192982974676</v>
      </c>
      <c r="X693" s="145">
        <f>(AB693*0.001)/AA693</f>
        <v>245.14573060124997</v>
      </c>
      <c r="Y693" s="60">
        <v>0.45600000000000002</v>
      </c>
      <c r="Z693" s="47">
        <v>112.38</v>
      </c>
      <c r="AA693" s="46">
        <f t="shared" si="246"/>
        <v>2.2799999999999999E-3</v>
      </c>
      <c r="AB693" s="47">
        <f t="shared" si="239"/>
        <v>558.93226577084988</v>
      </c>
      <c r="AC693" s="47">
        <f t="shared" si="240"/>
        <v>558.93226577084988</v>
      </c>
      <c r="AD693" s="56">
        <f>AB693/AB693*100</f>
        <v>100</v>
      </c>
      <c r="AE693" s="56">
        <f>AC693/AC693*100</f>
        <v>100</v>
      </c>
      <c r="AF693" s="65">
        <v>4.226</v>
      </c>
      <c r="AG693" s="45">
        <v>23.78</v>
      </c>
      <c r="AH693" s="47">
        <v>129.84</v>
      </c>
      <c r="AI693" s="46">
        <f t="shared" si="247"/>
        <v>0.11890000000000001</v>
      </c>
      <c r="AJ693" s="47">
        <f t="shared" si="242"/>
        <v>645.77118159536531</v>
      </c>
      <c r="AK693" s="47">
        <f t="shared" si="243"/>
        <v>645.77118159536531</v>
      </c>
      <c r="AL693" s="56">
        <f>AJ693/AJ693*100</f>
        <v>100</v>
      </c>
      <c r="AM693" s="56">
        <f>AK693/AK693*100</f>
        <v>100</v>
      </c>
      <c r="AN693" s="45">
        <f t="shared" si="248"/>
        <v>52.149122807017541</v>
      </c>
      <c r="AO693" s="143"/>
    </row>
    <row r="694" spans="1:41" s="39" customFormat="1" x14ac:dyDescent="0.25">
      <c r="A694" s="30">
        <v>693</v>
      </c>
      <c r="B694" s="110" t="s">
        <v>356</v>
      </c>
      <c r="C694" s="30" t="s">
        <v>2</v>
      </c>
      <c r="D694" s="48" t="s">
        <v>318</v>
      </c>
      <c r="E694" s="48" t="s">
        <v>148</v>
      </c>
      <c r="F694" s="48" t="s">
        <v>139</v>
      </c>
      <c r="G694" s="48" t="s">
        <v>6</v>
      </c>
      <c r="H694" s="48" t="s">
        <v>1079</v>
      </c>
      <c r="I694" s="48" t="s">
        <v>1206</v>
      </c>
      <c r="J694" s="48">
        <v>16</v>
      </c>
      <c r="K694" s="48">
        <v>200</v>
      </c>
      <c r="L694" s="48">
        <v>3.3000000000000002E-2</v>
      </c>
      <c r="M694" s="105" t="s">
        <v>2</v>
      </c>
      <c r="N694" s="105" t="s">
        <v>2</v>
      </c>
      <c r="O694" s="105" t="s">
        <v>4</v>
      </c>
      <c r="P694" s="81">
        <v>0</v>
      </c>
      <c r="Q694" s="95">
        <v>0</v>
      </c>
      <c r="R694" s="48">
        <v>0</v>
      </c>
      <c r="S694" s="142">
        <v>0</v>
      </c>
      <c r="T694" s="134">
        <v>0</v>
      </c>
      <c r="U694" s="93">
        <f t="shared" si="251"/>
        <v>0</v>
      </c>
      <c r="V694" s="134">
        <v>200</v>
      </c>
      <c r="W694" s="135">
        <f t="shared" si="238"/>
        <v>201.06192982974676</v>
      </c>
      <c r="X694" s="145">
        <f>(AB694*0.001)/AA694</f>
        <v>188.05169071196278</v>
      </c>
      <c r="Y694" s="60">
        <v>0.55800000000000005</v>
      </c>
      <c r="Z694" s="47">
        <v>105.49</v>
      </c>
      <c r="AA694" s="46">
        <f t="shared" si="246"/>
        <v>2.7900000000000004E-3</v>
      </c>
      <c r="AB694" s="47">
        <f t="shared" si="239"/>
        <v>524.6642170863762</v>
      </c>
      <c r="AC694" s="47">
        <f t="shared" si="240"/>
        <v>524.6642170863762</v>
      </c>
      <c r="AD694" s="56">
        <f t="shared" ref="AD694:AE697" si="252">AB694/AB694*100</f>
        <v>100</v>
      </c>
      <c r="AE694" s="56">
        <f t="shared" si="252"/>
        <v>100</v>
      </c>
      <c r="AF694" s="65">
        <v>4.1230000000000002</v>
      </c>
      <c r="AG694" s="45">
        <v>24.29</v>
      </c>
      <c r="AH694" s="47">
        <v>124.426</v>
      </c>
      <c r="AI694" s="46">
        <f t="shared" si="247"/>
        <v>0.12145</v>
      </c>
      <c r="AJ694" s="47">
        <f t="shared" si="242"/>
        <v>618.84415466100529</v>
      </c>
      <c r="AK694" s="47">
        <f t="shared" si="243"/>
        <v>618.84415466100529</v>
      </c>
      <c r="AL694" s="56">
        <f t="shared" ref="AL694:AM697" si="253">AJ694/AJ694*100</f>
        <v>100</v>
      </c>
      <c r="AM694" s="56">
        <f t="shared" si="253"/>
        <v>100</v>
      </c>
      <c r="AN694" s="45">
        <f t="shared" si="248"/>
        <v>43.53046594982078</v>
      </c>
      <c r="AO694" s="143"/>
    </row>
    <row r="695" spans="1:41" s="39" customFormat="1" x14ac:dyDescent="0.25">
      <c r="A695" s="30">
        <v>694</v>
      </c>
      <c r="B695" s="110" t="s">
        <v>357</v>
      </c>
      <c r="C695" s="30" t="s">
        <v>2</v>
      </c>
      <c r="D695" s="48" t="s">
        <v>318</v>
      </c>
      <c r="E695" s="48" t="s">
        <v>148</v>
      </c>
      <c r="F695" s="48" t="s">
        <v>139</v>
      </c>
      <c r="G695" s="48" t="s">
        <v>6</v>
      </c>
      <c r="H695" s="48" t="s">
        <v>1079</v>
      </c>
      <c r="I695" s="48" t="s">
        <v>1206</v>
      </c>
      <c r="J695" s="48">
        <v>16</v>
      </c>
      <c r="K695" s="48">
        <v>200</v>
      </c>
      <c r="L695" s="48">
        <v>3.3000000000000002E-2</v>
      </c>
      <c r="M695" s="105" t="s">
        <v>2</v>
      </c>
      <c r="N695" s="105" t="s">
        <v>2</v>
      </c>
      <c r="O695" s="105" t="s">
        <v>4</v>
      </c>
      <c r="P695" s="81">
        <v>0</v>
      </c>
      <c r="Q695" s="95">
        <v>0</v>
      </c>
      <c r="R695" s="48">
        <v>0</v>
      </c>
      <c r="S695" s="142">
        <v>0</v>
      </c>
      <c r="T695" s="134">
        <v>0</v>
      </c>
      <c r="U695" s="93">
        <f t="shared" si="251"/>
        <v>0</v>
      </c>
      <c r="V695" s="134">
        <v>200</v>
      </c>
      <c r="W695" s="135">
        <f t="shared" si="238"/>
        <v>201.06192982974676</v>
      </c>
      <c r="X695" s="145">
        <f>(AB695*0.001)/AA695</f>
        <v>211.31193282506774</v>
      </c>
      <c r="Y695" s="60">
        <v>0.50700000000000001</v>
      </c>
      <c r="Z695" s="47">
        <v>107.70399999999999</v>
      </c>
      <c r="AA695" s="46">
        <f t="shared" si="246"/>
        <v>2.5349999999999999E-3</v>
      </c>
      <c r="AB695" s="47">
        <f t="shared" si="239"/>
        <v>535.6757497115467</v>
      </c>
      <c r="AC695" s="47">
        <f t="shared" si="240"/>
        <v>535.6757497115467</v>
      </c>
      <c r="AD695" s="56">
        <f t="shared" si="252"/>
        <v>100</v>
      </c>
      <c r="AE695" s="56">
        <f t="shared" si="252"/>
        <v>100</v>
      </c>
      <c r="AF695" s="65">
        <v>3.8660000000000001</v>
      </c>
      <c r="AG695" s="45">
        <v>25.456</v>
      </c>
      <c r="AH695" s="47">
        <v>124.18</v>
      </c>
      <c r="AI695" s="46">
        <f t="shared" si="247"/>
        <v>0.12728</v>
      </c>
      <c r="AJ695" s="47">
        <f t="shared" si="242"/>
        <v>617.62065103598638</v>
      </c>
      <c r="AK695" s="47">
        <f t="shared" si="243"/>
        <v>617.62065103598638</v>
      </c>
      <c r="AL695" s="56">
        <f t="shared" si="253"/>
        <v>100</v>
      </c>
      <c r="AM695" s="56">
        <f t="shared" si="253"/>
        <v>100</v>
      </c>
      <c r="AN695" s="45">
        <f t="shared" si="248"/>
        <v>50.209072978303745</v>
      </c>
      <c r="AO695" s="143"/>
    </row>
    <row r="696" spans="1:41" s="39" customFormat="1" x14ac:dyDescent="0.25">
      <c r="A696" s="30">
        <v>695</v>
      </c>
      <c r="B696" s="110" t="s">
        <v>358</v>
      </c>
      <c r="C696" s="30" t="s">
        <v>2</v>
      </c>
      <c r="D696" s="48" t="s">
        <v>318</v>
      </c>
      <c r="E696" s="48" t="s">
        <v>148</v>
      </c>
      <c r="F696" s="48" t="s">
        <v>139</v>
      </c>
      <c r="G696" s="48" t="s">
        <v>6</v>
      </c>
      <c r="H696" s="48" t="s">
        <v>1079</v>
      </c>
      <c r="I696" s="48" t="s">
        <v>1206</v>
      </c>
      <c r="J696" s="48">
        <v>16</v>
      </c>
      <c r="K696" s="48">
        <v>200</v>
      </c>
      <c r="L696" s="48">
        <v>3.3000000000000002E-2</v>
      </c>
      <c r="M696" s="105" t="s">
        <v>2</v>
      </c>
      <c r="N696" s="105" t="s">
        <v>2</v>
      </c>
      <c r="O696" s="105" t="s">
        <v>4</v>
      </c>
      <c r="P696" s="81">
        <v>0</v>
      </c>
      <c r="Q696" s="95">
        <v>0</v>
      </c>
      <c r="R696" s="48">
        <v>0</v>
      </c>
      <c r="S696" s="142">
        <v>0</v>
      </c>
      <c r="T696" s="134">
        <v>0</v>
      </c>
      <c r="U696" s="93">
        <f t="shared" si="251"/>
        <v>0</v>
      </c>
      <c r="V696" s="134">
        <v>200</v>
      </c>
      <c r="W696" s="135">
        <f t="shared" si="238"/>
        <v>201.06192982974676</v>
      </c>
      <c r="X696" s="145">
        <f t="shared" ref="X696:X739" si="254">(AB696*0.001)/AA696</f>
        <v>188.05169071196278</v>
      </c>
      <c r="Y696" s="60">
        <v>0.55800000000000005</v>
      </c>
      <c r="Z696" s="47">
        <v>105.49</v>
      </c>
      <c r="AA696" s="46">
        <f t="shared" si="246"/>
        <v>2.7900000000000004E-3</v>
      </c>
      <c r="AB696" s="47">
        <f t="shared" si="239"/>
        <v>524.6642170863762</v>
      </c>
      <c r="AC696" s="47">
        <f t="shared" si="240"/>
        <v>524.6642170863762</v>
      </c>
      <c r="AD696" s="56">
        <f t="shared" si="252"/>
        <v>100</v>
      </c>
      <c r="AE696" s="56">
        <f t="shared" si="252"/>
        <v>100</v>
      </c>
      <c r="AF696" s="65">
        <v>4.12</v>
      </c>
      <c r="AG696" s="45">
        <v>29.87</v>
      </c>
      <c r="AH696" s="47">
        <v>124.919</v>
      </c>
      <c r="AI696" s="46">
        <f t="shared" si="247"/>
        <v>0.14935000000000001</v>
      </c>
      <c r="AJ696" s="47">
        <f t="shared" si="242"/>
        <v>621.29613550301474</v>
      </c>
      <c r="AK696" s="47">
        <f t="shared" si="243"/>
        <v>621.29613550301474</v>
      </c>
      <c r="AL696" s="56">
        <f t="shared" si="253"/>
        <v>100</v>
      </c>
      <c r="AM696" s="56">
        <f t="shared" si="253"/>
        <v>100</v>
      </c>
      <c r="AN696" s="45">
        <f t="shared" si="248"/>
        <v>53.530465949820787</v>
      </c>
      <c r="AO696" s="143"/>
    </row>
    <row r="697" spans="1:41" s="39" customFormat="1" x14ac:dyDescent="0.25">
      <c r="A697" s="30">
        <v>696</v>
      </c>
      <c r="B697" s="110" t="s">
        <v>359</v>
      </c>
      <c r="C697" s="30" t="s">
        <v>2</v>
      </c>
      <c r="D697" s="48" t="s">
        <v>318</v>
      </c>
      <c r="E697" s="48" t="s">
        <v>148</v>
      </c>
      <c r="F697" s="48" t="s">
        <v>139</v>
      </c>
      <c r="G697" s="48" t="s">
        <v>6</v>
      </c>
      <c r="H697" s="48" t="s">
        <v>1079</v>
      </c>
      <c r="I697" s="48" t="s">
        <v>1206</v>
      </c>
      <c r="J697" s="48">
        <v>16</v>
      </c>
      <c r="K697" s="48">
        <v>200</v>
      </c>
      <c r="L697" s="48">
        <v>3.3000000000000002E-2</v>
      </c>
      <c r="M697" s="105" t="s">
        <v>2</v>
      </c>
      <c r="N697" s="105" t="s">
        <v>2</v>
      </c>
      <c r="O697" s="105" t="s">
        <v>4</v>
      </c>
      <c r="P697" s="81">
        <v>0</v>
      </c>
      <c r="Q697" s="95">
        <v>0</v>
      </c>
      <c r="R697" s="48">
        <v>0</v>
      </c>
      <c r="S697" s="142">
        <v>0</v>
      </c>
      <c r="T697" s="134">
        <v>0</v>
      </c>
      <c r="U697" s="93">
        <f t="shared" si="251"/>
        <v>0</v>
      </c>
      <c r="V697" s="134">
        <v>200</v>
      </c>
      <c r="W697" s="135">
        <f t="shared" si="238"/>
        <v>201.06192982974676</v>
      </c>
      <c r="X697" s="145">
        <f t="shared" si="254"/>
        <v>207.45862527782313</v>
      </c>
      <c r="Y697" s="60">
        <v>0.50700000000000001</v>
      </c>
      <c r="Z697" s="47">
        <v>105.74</v>
      </c>
      <c r="AA697" s="46">
        <f t="shared" si="246"/>
        <v>2.5349999999999999E-3</v>
      </c>
      <c r="AB697" s="47">
        <f t="shared" si="239"/>
        <v>525.90761507928164</v>
      </c>
      <c r="AC697" s="47">
        <f t="shared" si="240"/>
        <v>525.90761507928164</v>
      </c>
      <c r="AD697" s="56">
        <f t="shared" si="252"/>
        <v>100</v>
      </c>
      <c r="AE697" s="56">
        <f t="shared" si="252"/>
        <v>100</v>
      </c>
      <c r="AF697" s="65">
        <v>3.99</v>
      </c>
      <c r="AG697" s="45">
        <v>29.36</v>
      </c>
      <c r="AH697" s="47">
        <v>124.919</v>
      </c>
      <c r="AI697" s="46">
        <f t="shared" si="247"/>
        <v>0.14679999999999999</v>
      </c>
      <c r="AJ697" s="47">
        <f t="shared" si="242"/>
        <v>621.29613550301474</v>
      </c>
      <c r="AK697" s="47">
        <f t="shared" si="243"/>
        <v>621.29613550301474</v>
      </c>
      <c r="AL697" s="56">
        <f t="shared" si="253"/>
        <v>100</v>
      </c>
      <c r="AM697" s="56">
        <f t="shared" si="253"/>
        <v>100</v>
      </c>
      <c r="AN697" s="45">
        <f t="shared" si="248"/>
        <v>57.909270216962526</v>
      </c>
      <c r="AO697" s="143"/>
    </row>
    <row r="698" spans="1:41" s="39" customFormat="1" ht="45" x14ac:dyDescent="0.25">
      <c r="A698" s="30">
        <v>697</v>
      </c>
      <c r="B698" s="110" t="s">
        <v>356</v>
      </c>
      <c r="C698" s="137" t="s">
        <v>1285</v>
      </c>
      <c r="D698" s="48" t="s">
        <v>318</v>
      </c>
      <c r="E698" s="48" t="s">
        <v>148</v>
      </c>
      <c r="F698" s="48" t="s">
        <v>139</v>
      </c>
      <c r="G698" s="48" t="s">
        <v>6</v>
      </c>
      <c r="H698" s="48" t="s">
        <v>1079</v>
      </c>
      <c r="I698" s="48" t="s">
        <v>1206</v>
      </c>
      <c r="J698" s="48">
        <v>16</v>
      </c>
      <c r="K698" s="48">
        <v>200</v>
      </c>
      <c r="L698" s="48">
        <v>3.3000000000000002E-2</v>
      </c>
      <c r="M698" s="105" t="s">
        <v>140</v>
      </c>
      <c r="N698" s="105" t="s">
        <v>325</v>
      </c>
      <c r="O698" s="105" t="s">
        <v>150</v>
      </c>
      <c r="P698" s="81">
        <v>100</v>
      </c>
      <c r="Q698" s="111"/>
      <c r="R698" s="48">
        <v>3</v>
      </c>
      <c r="S698" s="115">
        <v>4.4000000000000004</v>
      </c>
      <c r="T698" s="134">
        <v>300</v>
      </c>
      <c r="U698" s="93">
        <f t="shared" si="251"/>
        <v>0.17600000000000002</v>
      </c>
      <c r="V698" s="134">
        <v>200</v>
      </c>
      <c r="W698" s="135">
        <f t="shared" si="238"/>
        <v>192.21520491723788</v>
      </c>
      <c r="X698" s="145">
        <f t="shared" si="254"/>
        <v>212.97008078483745</v>
      </c>
      <c r="Y698" s="60">
        <v>0.45600000000000002</v>
      </c>
      <c r="Z698" s="47">
        <v>97.63</v>
      </c>
      <c r="AA698" s="46">
        <f t="shared" si="246"/>
        <v>2.2799999999999999E-3</v>
      </c>
      <c r="AB698" s="47">
        <f t="shared" si="239"/>
        <v>485.57178418942937</v>
      </c>
      <c r="AC698" s="47">
        <f t="shared" si="240"/>
        <v>507.92027634877553</v>
      </c>
      <c r="AD698" s="56">
        <f>AB698/(AVERAGE(AB693:AB697))*100</f>
        <v>90.93635665904128</v>
      </c>
      <c r="AE698" s="56">
        <f>AC698/(AVERAGE(AC693:AC697))*100</f>
        <v>95.121711986444851</v>
      </c>
      <c r="AF698" s="65">
        <v>0</v>
      </c>
      <c r="AG698" s="45">
        <v>13.18</v>
      </c>
      <c r="AH698" s="47">
        <v>117.05</v>
      </c>
      <c r="AI698" s="46">
        <f t="shared" si="247"/>
        <v>6.59E-2</v>
      </c>
      <c r="AJ698" s="47">
        <f t="shared" si="242"/>
        <v>582.15894027832337</v>
      </c>
      <c r="AK698" s="47">
        <f t="shared" si="243"/>
        <v>608.95286639991991</v>
      </c>
      <c r="AL698" s="56">
        <f>AJ698/(AVERAGE(AJ693:AJ697))*100</f>
        <v>93.150549751386308</v>
      </c>
      <c r="AM698" s="56">
        <f>AK698/(AVERAGE(AK693:AK697))*100</f>
        <v>97.437813547475244</v>
      </c>
      <c r="AN698" s="45">
        <f t="shared" si="248"/>
        <v>28.903508771929822</v>
      </c>
      <c r="AO698" s="143"/>
    </row>
    <row r="699" spans="1:41" s="39" customFormat="1" ht="45" x14ac:dyDescent="0.25">
      <c r="A699" s="30">
        <v>698</v>
      </c>
      <c r="B699" s="110" t="s">
        <v>357</v>
      </c>
      <c r="C699" s="137" t="s">
        <v>1285</v>
      </c>
      <c r="D699" s="48" t="s">
        <v>318</v>
      </c>
      <c r="E699" s="48" t="s">
        <v>148</v>
      </c>
      <c r="F699" s="48" t="s">
        <v>139</v>
      </c>
      <c r="G699" s="48" t="s">
        <v>6</v>
      </c>
      <c r="H699" s="48" t="s">
        <v>1079</v>
      </c>
      <c r="I699" s="48" t="s">
        <v>1206</v>
      </c>
      <c r="J699" s="48">
        <v>16</v>
      </c>
      <c r="K699" s="48">
        <v>200</v>
      </c>
      <c r="L699" s="48">
        <v>3.3000000000000002E-2</v>
      </c>
      <c r="M699" s="105" t="s">
        <v>140</v>
      </c>
      <c r="N699" s="105" t="s">
        <v>325</v>
      </c>
      <c r="O699" s="105" t="s">
        <v>150</v>
      </c>
      <c r="P699" s="81">
        <v>100</v>
      </c>
      <c r="Q699" s="111"/>
      <c r="R699" s="48">
        <v>3</v>
      </c>
      <c r="S699" s="115">
        <v>5.3</v>
      </c>
      <c r="T699" s="134">
        <v>300</v>
      </c>
      <c r="U699" s="93">
        <f t="shared" si="251"/>
        <v>0.21199999999999999</v>
      </c>
      <c r="V699" s="134">
        <v>200</v>
      </c>
      <c r="W699" s="135">
        <f t="shared" si="238"/>
        <v>190.40564754877016</v>
      </c>
      <c r="X699" s="145">
        <f t="shared" si="254"/>
        <v>203.83001483698877</v>
      </c>
      <c r="Y699" s="60">
        <v>0.45600000000000002</v>
      </c>
      <c r="Z699" s="47">
        <v>93.44</v>
      </c>
      <c r="AA699" s="46">
        <f t="shared" si="246"/>
        <v>2.2799999999999999E-3</v>
      </c>
      <c r="AB699" s="47">
        <f t="shared" si="239"/>
        <v>464.73243382833436</v>
      </c>
      <c r="AC699" s="47">
        <f t="shared" si="240"/>
        <v>490.74174638683672</v>
      </c>
      <c r="AD699" s="56">
        <f>AB699/(AVERAGE(AB693:AB697))*100</f>
        <v>87.03362866148538</v>
      </c>
      <c r="AE699" s="56">
        <f>AC699/(AVERAGE(AC693:AC697))*100</f>
        <v>91.904570920259118</v>
      </c>
      <c r="AF699" s="65">
        <v>0</v>
      </c>
      <c r="AG699" s="45">
        <v>9.0299999999999994</v>
      </c>
      <c r="AH699" s="47">
        <v>106.72</v>
      </c>
      <c r="AI699" s="46">
        <f t="shared" si="247"/>
        <v>4.5149999999999996E-2</v>
      </c>
      <c r="AJ699" s="47">
        <f t="shared" si="242"/>
        <v>530.78173521147096</v>
      </c>
      <c r="AK699" s="47">
        <f t="shared" si="243"/>
        <v>560.48757678085633</v>
      </c>
      <c r="AL699" s="56">
        <f>AJ699/(AVERAGE(AJ693:AJ697))*100</f>
        <v>84.929745147099084</v>
      </c>
      <c r="AM699" s="56">
        <f>AK699/(AVERAGE(AK693:AK697))*100</f>
        <v>89.682941021223954</v>
      </c>
      <c r="AN699" s="45">
        <f t="shared" si="248"/>
        <v>19.802631578947366</v>
      </c>
      <c r="AO699" s="143"/>
    </row>
    <row r="700" spans="1:41" s="39" customFormat="1" ht="45" x14ac:dyDescent="0.25">
      <c r="A700" s="30">
        <v>699</v>
      </c>
      <c r="B700" s="110" t="s">
        <v>358</v>
      </c>
      <c r="C700" s="137" t="s">
        <v>1285</v>
      </c>
      <c r="D700" s="48" t="s">
        <v>318</v>
      </c>
      <c r="E700" s="48" t="s">
        <v>148</v>
      </c>
      <c r="F700" s="48" t="s">
        <v>139</v>
      </c>
      <c r="G700" s="48" t="s">
        <v>6</v>
      </c>
      <c r="H700" s="48" t="s">
        <v>1079</v>
      </c>
      <c r="I700" s="48" t="s">
        <v>1206</v>
      </c>
      <c r="J700" s="48">
        <v>16</v>
      </c>
      <c r="K700" s="48">
        <v>200</v>
      </c>
      <c r="L700" s="48">
        <v>3.3000000000000002E-2</v>
      </c>
      <c r="M700" s="105" t="s">
        <v>140</v>
      </c>
      <c r="N700" s="105" t="s">
        <v>325</v>
      </c>
      <c r="O700" s="105" t="s">
        <v>150</v>
      </c>
      <c r="P700" s="81">
        <v>100</v>
      </c>
      <c r="Q700" s="111"/>
      <c r="R700" s="48">
        <v>3</v>
      </c>
      <c r="S700" s="115">
        <v>7.9</v>
      </c>
      <c r="T700" s="134">
        <v>300</v>
      </c>
      <c r="U700" s="93">
        <f t="shared" si="251"/>
        <v>0.316</v>
      </c>
      <c r="V700" s="134">
        <v>200</v>
      </c>
      <c r="W700" s="135">
        <f t="shared" si="238"/>
        <v>185.17803737319679</v>
      </c>
      <c r="X700" s="145">
        <f t="shared" si="254"/>
        <v>210.26514480027126</v>
      </c>
      <c r="Y700" s="60">
        <v>0.45600000000000002</v>
      </c>
      <c r="Z700" s="47">
        <v>96.39</v>
      </c>
      <c r="AA700" s="46">
        <f t="shared" si="246"/>
        <v>2.2799999999999999E-3</v>
      </c>
      <c r="AB700" s="47">
        <f t="shared" si="239"/>
        <v>479.40453014461849</v>
      </c>
      <c r="AC700" s="47">
        <f t="shared" si="240"/>
        <v>520.52609136223498</v>
      </c>
      <c r="AD700" s="56">
        <f>AB700/(AVERAGE(AB693:AB697))*100</f>
        <v>89.781372717043837</v>
      </c>
      <c r="AE700" s="56">
        <f>AC700/(AVERAGE(AC693:AC697))*100</f>
        <v>97.48248937789775</v>
      </c>
      <c r="AF700" s="65">
        <v>4.3310000000000004</v>
      </c>
      <c r="AG700" s="45">
        <v>23.43</v>
      </c>
      <c r="AH700" s="47">
        <v>115.57</v>
      </c>
      <c r="AI700" s="46">
        <f t="shared" si="247"/>
        <v>0.11715</v>
      </c>
      <c r="AJ700" s="47">
        <f t="shared" si="242"/>
        <v>574.79802416032317</v>
      </c>
      <c r="AK700" s="47">
        <f t="shared" si="243"/>
        <v>624.10208920773414</v>
      </c>
      <c r="AL700" s="56">
        <f>AJ700/(AVERAGE(AJ693:AJ697))*100</f>
        <v>91.972738443124442</v>
      </c>
      <c r="AM700" s="56">
        <f>AK700/(AVERAGE(AK693:AK697))*100</f>
        <v>99.861822413815887</v>
      </c>
      <c r="AN700" s="45">
        <f t="shared" si="248"/>
        <v>51.381578947368418</v>
      </c>
      <c r="AO700" s="143"/>
    </row>
    <row r="701" spans="1:41" s="39" customFormat="1" ht="45" x14ac:dyDescent="0.25">
      <c r="A701" s="30">
        <v>700</v>
      </c>
      <c r="B701" s="110" t="s">
        <v>359</v>
      </c>
      <c r="C701" s="137" t="s">
        <v>1285</v>
      </c>
      <c r="D701" s="48" t="s">
        <v>318</v>
      </c>
      <c r="E701" s="48" t="s">
        <v>148</v>
      </c>
      <c r="F701" s="48" t="s">
        <v>139</v>
      </c>
      <c r="G701" s="48" t="s">
        <v>6</v>
      </c>
      <c r="H701" s="48" t="s">
        <v>1079</v>
      </c>
      <c r="I701" s="48" t="s">
        <v>1206</v>
      </c>
      <c r="J701" s="48">
        <v>16</v>
      </c>
      <c r="K701" s="48">
        <v>200</v>
      </c>
      <c r="L701" s="48">
        <v>3.3000000000000002E-2</v>
      </c>
      <c r="M701" s="105" t="s">
        <v>140</v>
      </c>
      <c r="N701" s="105" t="s">
        <v>325</v>
      </c>
      <c r="O701" s="105" t="s">
        <v>150</v>
      </c>
      <c r="P701" s="81">
        <v>100</v>
      </c>
      <c r="Q701" s="111"/>
      <c r="R701" s="48">
        <v>3</v>
      </c>
      <c r="S701" s="115">
        <v>8.5</v>
      </c>
      <c r="T701" s="134">
        <v>300</v>
      </c>
      <c r="U701" s="93">
        <f t="shared" si="251"/>
        <v>0.34</v>
      </c>
      <c r="V701" s="134">
        <v>200</v>
      </c>
      <c r="W701" s="135">
        <f t="shared" si="238"/>
        <v>183.97166579421832</v>
      </c>
      <c r="X701" s="145">
        <f t="shared" si="254"/>
        <v>208.1251914124814</v>
      </c>
      <c r="Y701" s="60">
        <v>0.45600000000000002</v>
      </c>
      <c r="Z701" s="47">
        <v>95.409000000000006</v>
      </c>
      <c r="AA701" s="46">
        <f t="shared" si="246"/>
        <v>2.2799999999999999E-3</v>
      </c>
      <c r="AB701" s="47">
        <f t="shared" si="239"/>
        <v>474.52543642045759</v>
      </c>
      <c r="AC701" s="47">
        <f t="shared" si="240"/>
        <v>518.6070343392978</v>
      </c>
      <c r="AD701" s="56">
        <f>AB701/(AVERAGE(AB693:AB697))*100</f>
        <v>88.867631388737806</v>
      </c>
      <c r="AE701" s="56">
        <f>AC701/(AVERAGE(AC693:AC697))*100</f>
        <v>97.123094413921066</v>
      </c>
      <c r="AF701" s="65">
        <v>3.5550000000000002</v>
      </c>
      <c r="AG701" s="45">
        <v>20.79</v>
      </c>
      <c r="AH701" s="47">
        <v>112.38</v>
      </c>
      <c r="AI701" s="46">
        <f t="shared" si="247"/>
        <v>0.10395</v>
      </c>
      <c r="AJ701" s="47">
        <f t="shared" si="242"/>
        <v>558.93226577084988</v>
      </c>
      <c r="AK701" s="47">
        <f t="shared" si="243"/>
        <v>610.85493526868822</v>
      </c>
      <c r="AL701" s="56">
        <f>AJ701/(AVERAGE(AJ693:AJ697))*100</f>
        <v>89.434077582749197</v>
      </c>
      <c r="AM701" s="56">
        <f>AK701/(AVERAGE(AK693:AK697))*100</f>
        <v>97.742161292622043</v>
      </c>
      <c r="AN701" s="45">
        <f t="shared" si="248"/>
        <v>45.59210526315789</v>
      </c>
      <c r="AO701" s="143"/>
    </row>
    <row r="702" spans="1:41" s="39" customFormat="1" ht="45" x14ac:dyDescent="0.25">
      <c r="A702" s="30">
        <v>701</v>
      </c>
      <c r="B702" s="110" t="s">
        <v>360</v>
      </c>
      <c r="C702" s="137" t="s">
        <v>1285</v>
      </c>
      <c r="D702" s="48" t="s">
        <v>318</v>
      </c>
      <c r="E702" s="48" t="s">
        <v>148</v>
      </c>
      <c r="F702" s="48" t="s">
        <v>139</v>
      </c>
      <c r="G702" s="48" t="s">
        <v>6</v>
      </c>
      <c r="H702" s="48" t="s">
        <v>1079</v>
      </c>
      <c r="I702" s="48" t="s">
        <v>1206</v>
      </c>
      <c r="J702" s="48">
        <v>16</v>
      </c>
      <c r="K702" s="48">
        <v>200</v>
      </c>
      <c r="L702" s="48">
        <v>3.3000000000000002E-2</v>
      </c>
      <c r="M702" s="105" t="s">
        <v>140</v>
      </c>
      <c r="N702" s="105" t="s">
        <v>325</v>
      </c>
      <c r="O702" s="105" t="s">
        <v>150</v>
      </c>
      <c r="P702" s="81">
        <v>100</v>
      </c>
      <c r="Q702" s="111"/>
      <c r="R702" s="48">
        <v>3</v>
      </c>
      <c r="S702" s="115">
        <v>9</v>
      </c>
      <c r="T702" s="134">
        <v>300</v>
      </c>
      <c r="U702" s="93">
        <f t="shared" si="251"/>
        <v>0.36</v>
      </c>
      <c r="V702" s="134">
        <v>200</v>
      </c>
      <c r="W702" s="135">
        <f t="shared" si="238"/>
        <v>182.96635614506957</v>
      </c>
      <c r="X702" s="145">
        <f t="shared" si="254"/>
        <v>205.44425082777829</v>
      </c>
      <c r="Y702" s="60">
        <v>0.45600000000000002</v>
      </c>
      <c r="Z702" s="47">
        <v>94.18</v>
      </c>
      <c r="AA702" s="46">
        <f t="shared" si="246"/>
        <v>2.2799999999999999E-3</v>
      </c>
      <c r="AB702" s="47">
        <f t="shared" si="239"/>
        <v>468.41289188733447</v>
      </c>
      <c r="AC702" s="47">
        <f t="shared" si="240"/>
        <v>514.73944163443355</v>
      </c>
      <c r="AD702" s="56">
        <f>AB702/(AVERAGE(AB693:AB697))*100</f>
        <v>87.722893272032252</v>
      </c>
      <c r="AE702" s="56">
        <f>AC702/(AVERAGE(AC693:AC697))*100</f>
        <v>96.398783815420074</v>
      </c>
      <c r="AF702" s="65">
        <v>3</v>
      </c>
      <c r="AG702" s="45">
        <v>15.57</v>
      </c>
      <c r="AH702" s="47">
        <v>111.14</v>
      </c>
      <c r="AI702" s="46">
        <f t="shared" si="247"/>
        <v>7.7850000000000003E-2</v>
      </c>
      <c r="AJ702" s="47">
        <f t="shared" si="242"/>
        <v>552.76501172603901</v>
      </c>
      <c r="AK702" s="47">
        <f t="shared" si="243"/>
        <v>607.43407881982307</v>
      </c>
      <c r="AL702" s="56">
        <f>AJ702/(AVERAGE(AJ693:AJ697))*100</f>
        <v>88.447262702854118</v>
      </c>
      <c r="AM702" s="56">
        <f>AK702/(AVERAGE(AK693:AK697))*100</f>
        <v>97.194794178960578</v>
      </c>
      <c r="AN702" s="45">
        <f t="shared" si="248"/>
        <v>34.14473684210526</v>
      </c>
      <c r="AO702" s="143"/>
    </row>
    <row r="703" spans="1:41" s="39" customFormat="1" ht="45" x14ac:dyDescent="0.25">
      <c r="A703" s="30">
        <v>702</v>
      </c>
      <c r="B703" s="110" t="s">
        <v>361</v>
      </c>
      <c r="C703" s="137" t="s">
        <v>1285</v>
      </c>
      <c r="D703" s="48" t="s">
        <v>318</v>
      </c>
      <c r="E703" s="48" t="s">
        <v>148</v>
      </c>
      <c r="F703" s="48" t="s">
        <v>139</v>
      </c>
      <c r="G703" s="48" t="s">
        <v>6</v>
      </c>
      <c r="H703" s="48" t="s">
        <v>1079</v>
      </c>
      <c r="I703" s="48" t="s">
        <v>1206</v>
      </c>
      <c r="J703" s="48">
        <v>16</v>
      </c>
      <c r="K703" s="48">
        <v>200</v>
      </c>
      <c r="L703" s="48">
        <v>3.3000000000000002E-2</v>
      </c>
      <c r="M703" s="105" t="s">
        <v>140</v>
      </c>
      <c r="N703" s="105" t="s">
        <v>325</v>
      </c>
      <c r="O703" s="105" t="s">
        <v>150</v>
      </c>
      <c r="P703" s="81">
        <v>100</v>
      </c>
      <c r="Q703" s="111"/>
      <c r="R703" s="48">
        <v>3</v>
      </c>
      <c r="S703" s="115">
        <v>9</v>
      </c>
      <c r="T703" s="134">
        <v>300</v>
      </c>
      <c r="U703" s="93">
        <f t="shared" si="251"/>
        <v>0.36</v>
      </c>
      <c r="V703" s="134">
        <v>200</v>
      </c>
      <c r="W703" s="135">
        <f t="shared" si="238"/>
        <v>182.96635614506957</v>
      </c>
      <c r="X703" s="145">
        <f t="shared" si="254"/>
        <v>193.38207601975523</v>
      </c>
      <c r="Y703" s="60">
        <v>0.40600000000000003</v>
      </c>
      <c r="Z703" s="47">
        <v>78.930000000000007</v>
      </c>
      <c r="AA703" s="46">
        <f t="shared" si="246"/>
        <v>2.0300000000000001E-3</v>
      </c>
      <c r="AB703" s="47">
        <f t="shared" si="239"/>
        <v>392.56561432010312</v>
      </c>
      <c r="AC703" s="47">
        <f t="shared" si="240"/>
        <v>431.39078496714626</v>
      </c>
      <c r="AD703" s="56">
        <f>AB703/(AVERAGE(AB693:AB697))*100</f>
        <v>73.518453662789412</v>
      </c>
      <c r="AE703" s="56">
        <f>AC703/(AVERAGE(AC693:AC697))*100</f>
        <v>80.789509519548787</v>
      </c>
      <c r="AF703" s="65">
        <v>2.1640000000000001</v>
      </c>
      <c r="AG703" s="45">
        <v>4.8170000000000002</v>
      </c>
      <c r="AH703" s="47">
        <v>96.147999999999996</v>
      </c>
      <c r="AI703" s="46">
        <f t="shared" si="247"/>
        <v>2.4085000000000002E-2</v>
      </c>
      <c r="AJ703" s="47">
        <f t="shared" si="242"/>
        <v>478.20092088748601</v>
      </c>
      <c r="AK703" s="47">
        <f t="shared" si="243"/>
        <v>525.49551745877579</v>
      </c>
      <c r="AL703" s="56">
        <f>AJ703/(AVERAGE(AJ693:AJ697))*100</f>
        <v>76.516352477542</v>
      </c>
      <c r="AM703" s="56">
        <f>AK703/(AVERAGE(AK693:AK697))*100</f>
        <v>84.083903821474721</v>
      </c>
      <c r="AN703" s="45">
        <f t="shared" si="248"/>
        <v>11.864532019704432</v>
      </c>
      <c r="AO703" s="143"/>
    </row>
    <row r="704" spans="1:41" s="39" customFormat="1" ht="45" x14ac:dyDescent="0.25">
      <c r="A704" s="30">
        <v>703</v>
      </c>
      <c r="B704" s="110" t="s">
        <v>361</v>
      </c>
      <c r="C704" s="137" t="s">
        <v>1285</v>
      </c>
      <c r="D704" s="48" t="s">
        <v>318</v>
      </c>
      <c r="E704" s="48" t="s">
        <v>148</v>
      </c>
      <c r="F704" s="48" t="s">
        <v>139</v>
      </c>
      <c r="G704" s="48" t="s">
        <v>6</v>
      </c>
      <c r="H704" s="48" t="s">
        <v>1079</v>
      </c>
      <c r="I704" s="48" t="s">
        <v>1206</v>
      </c>
      <c r="J704" s="48">
        <v>16</v>
      </c>
      <c r="K704" s="48">
        <v>200</v>
      </c>
      <c r="L704" s="48">
        <v>3.3000000000000002E-2</v>
      </c>
      <c r="M704" s="105" t="s">
        <v>140</v>
      </c>
      <c r="N704" s="105" t="s">
        <v>325</v>
      </c>
      <c r="O704" s="105" t="s">
        <v>150</v>
      </c>
      <c r="P704" s="81">
        <v>100</v>
      </c>
      <c r="Q704" s="111"/>
      <c r="R704" s="48">
        <v>3</v>
      </c>
      <c r="S704" s="115">
        <v>10.72</v>
      </c>
      <c r="T704" s="134">
        <v>300</v>
      </c>
      <c r="U704" s="93">
        <f t="shared" si="251"/>
        <v>0.42880000000000001</v>
      </c>
      <c r="V704" s="134">
        <v>200</v>
      </c>
      <c r="W704" s="135">
        <f t="shared" si="238"/>
        <v>179.50809095199793</v>
      </c>
      <c r="X704" s="145">
        <f t="shared" si="254"/>
        <v>202.22668584613703</v>
      </c>
      <c r="Y704" s="60">
        <v>0.45600000000000002</v>
      </c>
      <c r="Z704" s="47">
        <v>92.704999999999998</v>
      </c>
      <c r="AA704" s="46">
        <f t="shared" si="246"/>
        <v>2.2799999999999999E-3</v>
      </c>
      <c r="AB704" s="47">
        <f t="shared" si="239"/>
        <v>461.07684372919238</v>
      </c>
      <c r="AC704" s="47">
        <f t="shared" si="240"/>
        <v>516.43911708018857</v>
      </c>
      <c r="AD704" s="56">
        <f>AB704/(AVERAGE(AB693:AB697))*100</f>
        <v>86.349021244253024</v>
      </c>
      <c r="AE704" s="56">
        <f>AC704/(AVERAGE(AC693:AC697))*100</f>
        <v>96.71709368755937</v>
      </c>
      <c r="AF704" s="65">
        <v>4.1760000000000002</v>
      </c>
      <c r="AG704" s="45">
        <v>21.09</v>
      </c>
      <c r="AH704" s="47">
        <v>110.91</v>
      </c>
      <c r="AI704" s="46">
        <f t="shared" si="247"/>
        <v>0.10545</v>
      </c>
      <c r="AJ704" s="47">
        <f t="shared" si="242"/>
        <v>551.62108557256602</v>
      </c>
      <c r="AK704" s="47">
        <f t="shared" si="243"/>
        <v>617.85515857142241</v>
      </c>
      <c r="AL704" s="56">
        <f>AJ704/(AVERAGE(AJ693:AJ697))*100</f>
        <v>88.264224459002634</v>
      </c>
      <c r="AM704" s="56">
        <f>AK704/(AVERAGE(AK693:AK697))*100</f>
        <v>98.862258578631952</v>
      </c>
      <c r="AN704" s="45">
        <f t="shared" si="248"/>
        <v>46.25</v>
      </c>
      <c r="AO704" s="143"/>
    </row>
    <row r="705" spans="1:41" s="39" customFormat="1" ht="45" x14ac:dyDescent="0.25">
      <c r="A705" s="30">
        <v>704</v>
      </c>
      <c r="B705" s="110" t="s">
        <v>362</v>
      </c>
      <c r="C705" s="137" t="s">
        <v>1285</v>
      </c>
      <c r="D705" s="48" t="s">
        <v>318</v>
      </c>
      <c r="E705" s="48" t="s">
        <v>148</v>
      </c>
      <c r="F705" s="48" t="s">
        <v>139</v>
      </c>
      <c r="G705" s="48" t="s">
        <v>6</v>
      </c>
      <c r="H705" s="48" t="s">
        <v>1079</v>
      </c>
      <c r="I705" s="48" t="s">
        <v>1206</v>
      </c>
      <c r="J705" s="48">
        <v>16</v>
      </c>
      <c r="K705" s="48">
        <v>200</v>
      </c>
      <c r="L705" s="48">
        <v>3.3000000000000002E-2</v>
      </c>
      <c r="M705" s="105" t="s">
        <v>140</v>
      </c>
      <c r="N705" s="105" t="s">
        <v>325</v>
      </c>
      <c r="O705" s="105" t="s">
        <v>150</v>
      </c>
      <c r="P705" s="81">
        <v>100</v>
      </c>
      <c r="Q705" s="111"/>
      <c r="R705" s="48">
        <v>3</v>
      </c>
      <c r="S705" s="115">
        <v>10.8</v>
      </c>
      <c r="T705" s="134">
        <v>300</v>
      </c>
      <c r="U705" s="93">
        <f t="shared" si="251"/>
        <v>0.43200000000000005</v>
      </c>
      <c r="V705" s="134">
        <v>200</v>
      </c>
      <c r="W705" s="135">
        <f t="shared" si="238"/>
        <v>179.3472414081341</v>
      </c>
      <c r="X705" s="145">
        <f t="shared" si="254"/>
        <v>186.76695369296769</v>
      </c>
      <c r="Y705" s="60">
        <v>0.40600000000000003</v>
      </c>
      <c r="Z705" s="47">
        <v>76.23</v>
      </c>
      <c r="AA705" s="46">
        <f t="shared" si="246"/>
        <v>2.0300000000000001E-3</v>
      </c>
      <c r="AB705" s="47">
        <f t="shared" si="239"/>
        <v>379.13691599672444</v>
      </c>
      <c r="AC705" s="47">
        <f t="shared" si="240"/>
        <v>425.0413856465521</v>
      </c>
      <c r="AD705" s="56">
        <f>AB705/(AVERAGE(AB693:AB697))*100</f>
        <v>71.003569272956241</v>
      </c>
      <c r="AE705" s="56">
        <f>AC705/(AVERAGE(AC693:AC697))*100</f>
        <v>79.600413983134814</v>
      </c>
      <c r="AF705" s="65">
        <v>0</v>
      </c>
      <c r="AG705" s="45">
        <v>18.91</v>
      </c>
      <c r="AH705" s="47">
        <v>95.16</v>
      </c>
      <c r="AI705" s="46">
        <f t="shared" si="247"/>
        <v>9.4549999999999995E-2</v>
      </c>
      <c r="AJ705" s="47">
        <f t="shared" si="242"/>
        <v>473.28701201952373</v>
      </c>
      <c r="AK705" s="47">
        <f t="shared" si="243"/>
        <v>530.59082064969039</v>
      </c>
      <c r="AL705" s="56">
        <f>AJ705/(AVERAGE(AJ693:AJ697))*100</f>
        <v>75.730083847432056</v>
      </c>
      <c r="AM705" s="56">
        <f>AK705/(AVERAGE(AK693:AK697))*100</f>
        <v>84.899197138376763</v>
      </c>
      <c r="AN705" s="45">
        <f t="shared" si="248"/>
        <v>46.576354679802954</v>
      </c>
      <c r="AO705" s="143"/>
    </row>
    <row r="706" spans="1:41" s="39" customFormat="1" ht="45" x14ac:dyDescent="0.25">
      <c r="A706" s="30">
        <v>705</v>
      </c>
      <c r="B706" s="110" t="s">
        <v>363</v>
      </c>
      <c r="C706" s="137" t="s">
        <v>1285</v>
      </c>
      <c r="D706" s="48" t="s">
        <v>318</v>
      </c>
      <c r="E706" s="48" t="s">
        <v>148</v>
      </c>
      <c r="F706" s="48" t="s">
        <v>139</v>
      </c>
      <c r="G706" s="48" t="s">
        <v>6</v>
      </c>
      <c r="H706" s="48" t="s">
        <v>1079</v>
      </c>
      <c r="I706" s="48" t="s">
        <v>1206</v>
      </c>
      <c r="J706" s="48">
        <v>16</v>
      </c>
      <c r="K706" s="48">
        <v>200</v>
      </c>
      <c r="L706" s="48">
        <v>3.3000000000000002E-2</v>
      </c>
      <c r="M706" s="105" t="s">
        <v>140</v>
      </c>
      <c r="N706" s="105" t="s">
        <v>325</v>
      </c>
      <c r="O706" s="105" t="s">
        <v>150</v>
      </c>
      <c r="P706" s="81">
        <v>100</v>
      </c>
      <c r="Q706" s="111"/>
      <c r="R706" s="48">
        <v>3</v>
      </c>
      <c r="S706" s="115">
        <v>10.9</v>
      </c>
      <c r="T706" s="134">
        <v>300</v>
      </c>
      <c r="U706" s="93">
        <f t="shared" si="251"/>
        <v>0.436</v>
      </c>
      <c r="V706" s="134">
        <v>200</v>
      </c>
      <c r="W706" s="135">
        <f t="shared" ref="W706:W769" si="255">(J706-J706*(1-SQRT(1-S706*0.01)))^2*(PI()/4)</f>
        <v>179.14617947830439</v>
      </c>
      <c r="X706" s="145">
        <f t="shared" si="254"/>
        <v>200.61681265532263</v>
      </c>
      <c r="Y706" s="60">
        <v>0.45600000000000002</v>
      </c>
      <c r="Z706" s="47">
        <v>91.966999999999999</v>
      </c>
      <c r="AA706" s="46">
        <f t="shared" si="246"/>
        <v>2.2799999999999999E-3</v>
      </c>
      <c r="AB706" s="47">
        <f t="shared" si="239"/>
        <v>457.40633285413554</v>
      </c>
      <c r="AC706" s="47">
        <f t="shared" si="240"/>
        <v>513.36288760284572</v>
      </c>
      <c r="AD706" s="56">
        <f>AB706/(AVERAGE(AB693:AB697))*100</f>
        <v>85.661619511031944</v>
      </c>
      <c r="AE706" s="56">
        <f>AC706/(AVERAGE(AC693:AC697))*100</f>
        <v>96.140987105535302</v>
      </c>
      <c r="AF706" s="65">
        <v>0</v>
      </c>
      <c r="AG706" s="45">
        <v>23.83</v>
      </c>
      <c r="AH706" s="47">
        <v>108.19</v>
      </c>
      <c r="AI706" s="46">
        <f t="shared" si="247"/>
        <v>0.11914999999999999</v>
      </c>
      <c r="AJ706" s="47">
        <f t="shared" si="242"/>
        <v>538.09291540975482</v>
      </c>
      <c r="AK706" s="47">
        <f t="shared" si="243"/>
        <v>603.92021931510078</v>
      </c>
      <c r="AL706" s="56">
        <f>AJ706/(AVERAGE(AJ693:AJ697))*100</f>
        <v>86.099598270845661</v>
      </c>
      <c r="AM706" s="56">
        <f>AK706/(AVERAGE(AK693:AK697))*100</f>
        <v>96.63254575852487</v>
      </c>
      <c r="AN706" s="45">
        <f t="shared" si="248"/>
        <v>52.258771929824555</v>
      </c>
      <c r="AO706" s="143"/>
    </row>
    <row r="707" spans="1:41" s="39" customFormat="1" ht="45" x14ac:dyDescent="0.25">
      <c r="A707" s="30">
        <v>706</v>
      </c>
      <c r="B707" s="110" t="s">
        <v>364</v>
      </c>
      <c r="C707" s="137" t="s">
        <v>1285</v>
      </c>
      <c r="D707" s="48" t="s">
        <v>318</v>
      </c>
      <c r="E707" s="48" t="s">
        <v>148</v>
      </c>
      <c r="F707" s="48" t="s">
        <v>139</v>
      </c>
      <c r="G707" s="48" t="s">
        <v>6</v>
      </c>
      <c r="H707" s="48" t="s">
        <v>1079</v>
      </c>
      <c r="I707" s="48" t="s">
        <v>1206</v>
      </c>
      <c r="J707" s="48">
        <v>16</v>
      </c>
      <c r="K707" s="48">
        <v>200</v>
      </c>
      <c r="L707" s="48">
        <v>3.3000000000000002E-2</v>
      </c>
      <c r="M707" s="105" t="s">
        <v>140</v>
      </c>
      <c r="N707" s="105" t="s">
        <v>325</v>
      </c>
      <c r="O707" s="105" t="s">
        <v>150</v>
      </c>
      <c r="P707" s="81">
        <v>100</v>
      </c>
      <c r="Q707" s="114"/>
      <c r="R707" s="48">
        <v>3</v>
      </c>
      <c r="S707" s="115">
        <v>11</v>
      </c>
      <c r="T707" s="134">
        <v>300</v>
      </c>
      <c r="U707" s="93">
        <f t="shared" si="251"/>
        <v>0.44</v>
      </c>
      <c r="V707" s="134">
        <v>200</v>
      </c>
      <c r="W707" s="135">
        <f t="shared" si="255"/>
        <v>178.94511754847463</v>
      </c>
      <c r="X707" s="145">
        <f t="shared" si="254"/>
        <v>197.9184208707191</v>
      </c>
      <c r="Y707" s="60">
        <v>0.45600000000000002</v>
      </c>
      <c r="Z707" s="47">
        <v>90.73</v>
      </c>
      <c r="AA707" s="46">
        <f t="shared" si="246"/>
        <v>2.2799999999999999E-3</v>
      </c>
      <c r="AB707" s="47">
        <f t="shared" si="239"/>
        <v>451.25399958523951</v>
      </c>
      <c r="AC707" s="47">
        <f t="shared" si="240"/>
        <v>507.02696582611173</v>
      </c>
      <c r="AD707" s="56">
        <f>AB707/(AVERAGE(AB693:AB697))*100</f>
        <v>84.509429885023209</v>
      </c>
      <c r="AE707" s="56">
        <f>AC707/(AVERAGE(AC693:AC697))*100</f>
        <v>94.954415601149663</v>
      </c>
      <c r="AF707" s="65">
        <v>0</v>
      </c>
      <c r="AG707" s="45">
        <v>22.31</v>
      </c>
      <c r="AH707" s="47">
        <v>108.19</v>
      </c>
      <c r="AI707" s="46">
        <f t="shared" si="247"/>
        <v>0.11155</v>
      </c>
      <c r="AJ707" s="47">
        <f t="shared" si="242"/>
        <v>538.09291540975482</v>
      </c>
      <c r="AK707" s="47">
        <f t="shared" si="243"/>
        <v>604.59878135927511</v>
      </c>
      <c r="AL707" s="56">
        <f>AJ707/(AVERAGE(AJ693:AJ697))*100</f>
        <v>86.099598270845661</v>
      </c>
      <c r="AM707" s="56">
        <f>AK707/(AVERAGE(AK693:AK697))*100</f>
        <v>96.74112165263557</v>
      </c>
      <c r="AN707" s="45">
        <f t="shared" si="248"/>
        <v>48.925438596491226</v>
      </c>
      <c r="AO707" s="143"/>
    </row>
    <row r="708" spans="1:41" s="39" customFormat="1" ht="45" x14ac:dyDescent="0.25">
      <c r="A708" s="30">
        <v>707</v>
      </c>
      <c r="B708" s="110" t="s">
        <v>365</v>
      </c>
      <c r="C708" s="137" t="s">
        <v>1285</v>
      </c>
      <c r="D708" s="48" t="s">
        <v>318</v>
      </c>
      <c r="E708" s="48" t="s">
        <v>148</v>
      </c>
      <c r="F708" s="48" t="s">
        <v>139</v>
      </c>
      <c r="G708" s="48" t="s">
        <v>6</v>
      </c>
      <c r="H708" s="48" t="s">
        <v>1079</v>
      </c>
      <c r="I708" s="48" t="s">
        <v>1206</v>
      </c>
      <c r="J708" s="48">
        <v>16</v>
      </c>
      <c r="K708" s="48">
        <v>200</v>
      </c>
      <c r="L708" s="48">
        <v>3.3000000000000002E-2</v>
      </c>
      <c r="M708" s="105" t="s">
        <v>140</v>
      </c>
      <c r="N708" s="105" t="s">
        <v>325</v>
      </c>
      <c r="O708" s="105" t="s">
        <v>150</v>
      </c>
      <c r="P708" s="81">
        <v>100</v>
      </c>
      <c r="Q708" s="114"/>
      <c r="R708" s="48">
        <v>3</v>
      </c>
      <c r="S708" s="115">
        <v>11</v>
      </c>
      <c r="T708" s="134">
        <v>300</v>
      </c>
      <c r="U708" s="93">
        <f t="shared" si="251"/>
        <v>0.44</v>
      </c>
      <c r="V708" s="134">
        <v>200</v>
      </c>
      <c r="W708" s="135">
        <f t="shared" si="255"/>
        <v>178.94511754847463</v>
      </c>
      <c r="X708" s="145">
        <f t="shared" si="254"/>
        <v>216.49839845701331</v>
      </c>
      <c r="Y708" s="60">
        <v>0.40560000000000002</v>
      </c>
      <c r="Z708" s="47">
        <v>88.278000000000006</v>
      </c>
      <c r="AA708" s="46">
        <f t="shared" si="246"/>
        <v>2.0280000000000003E-3</v>
      </c>
      <c r="AB708" s="47">
        <f t="shared" si="239"/>
        <v>439.05875207082306</v>
      </c>
      <c r="AC708" s="47">
        <f t="shared" si="240"/>
        <v>493.32444052901462</v>
      </c>
      <c r="AD708" s="56">
        <f>AB708/(AVERAGE(AB693:AB697))*100</f>
        <v>82.225542283589547</v>
      </c>
      <c r="AE708" s="56">
        <f>AC708/(AVERAGE(AC693:AC697))*100</f>
        <v>92.388249756842171</v>
      </c>
      <c r="AF708" s="65">
        <v>3.8660000000000001</v>
      </c>
      <c r="AG708" s="45">
        <v>22.31</v>
      </c>
      <c r="AH708" s="47">
        <v>103.77</v>
      </c>
      <c r="AI708" s="46">
        <f t="shared" si="247"/>
        <v>0.11155</v>
      </c>
      <c r="AJ708" s="47">
        <f t="shared" si="242"/>
        <v>516.10963889518678</v>
      </c>
      <c r="AK708" s="47">
        <f t="shared" si="243"/>
        <v>579.89847066874916</v>
      </c>
      <c r="AL708" s="56">
        <f>AJ708/(AVERAGE(AJ693:AJ697))*100</f>
        <v>82.582080715090626</v>
      </c>
      <c r="AM708" s="56">
        <f>AK708/(AVERAGE(AK693:AK697))*100</f>
        <v>92.788854736056862</v>
      </c>
      <c r="AN708" s="45">
        <f t="shared" si="248"/>
        <v>55.004930966469423</v>
      </c>
      <c r="AO708" s="143"/>
    </row>
    <row r="709" spans="1:41" s="39" customFormat="1" ht="45" x14ac:dyDescent="0.25">
      <c r="A709" s="30">
        <v>708</v>
      </c>
      <c r="B709" s="110" t="s">
        <v>366</v>
      </c>
      <c r="C709" s="137" t="s">
        <v>1285</v>
      </c>
      <c r="D709" s="48" t="s">
        <v>318</v>
      </c>
      <c r="E709" s="48" t="s">
        <v>148</v>
      </c>
      <c r="F709" s="48" t="s">
        <v>139</v>
      </c>
      <c r="G709" s="48" t="s">
        <v>6</v>
      </c>
      <c r="H709" s="48" t="s">
        <v>1079</v>
      </c>
      <c r="I709" s="48" t="s">
        <v>1206</v>
      </c>
      <c r="J709" s="48">
        <v>16</v>
      </c>
      <c r="K709" s="48">
        <v>200</v>
      </c>
      <c r="L709" s="48">
        <v>3.3000000000000002E-2</v>
      </c>
      <c r="M709" s="105" t="s">
        <v>140</v>
      </c>
      <c r="N709" s="105" t="s">
        <v>325</v>
      </c>
      <c r="O709" s="105" t="s">
        <v>150</v>
      </c>
      <c r="P709" s="81">
        <v>100</v>
      </c>
      <c r="Q709" s="114"/>
      <c r="R709" s="48">
        <v>3</v>
      </c>
      <c r="S709" s="115">
        <v>11.55</v>
      </c>
      <c r="T709" s="134">
        <v>300</v>
      </c>
      <c r="U709" s="93">
        <f t="shared" si="251"/>
        <v>0.46200000000000002</v>
      </c>
      <c r="V709" s="134">
        <v>200</v>
      </c>
      <c r="W709" s="135">
        <f t="shared" si="255"/>
        <v>177.83927693441098</v>
      </c>
      <c r="X709" s="145">
        <f t="shared" si="254"/>
        <v>190.38077051963865</v>
      </c>
      <c r="Y709" s="60">
        <v>0.40600000000000003</v>
      </c>
      <c r="Z709" s="47">
        <v>77.704999999999998</v>
      </c>
      <c r="AA709" s="46">
        <f t="shared" si="246"/>
        <v>2.0300000000000001E-3</v>
      </c>
      <c r="AB709" s="47">
        <f t="shared" si="239"/>
        <v>386.47296415486647</v>
      </c>
      <c r="AC709" s="47">
        <f t="shared" si="240"/>
        <v>436.93947332376092</v>
      </c>
      <c r="AD709" s="56">
        <f>AB709/(AVERAGE(AB693:AB697))*100</f>
        <v>72.37744130073547</v>
      </c>
      <c r="AE709" s="56">
        <f>AC709/(AVERAGE(AC693:AC697))*100</f>
        <v>81.828650424799861</v>
      </c>
      <c r="AF709" s="65">
        <v>3.1960000000000002</v>
      </c>
      <c r="AG709" s="45">
        <v>16.579999999999998</v>
      </c>
      <c r="AH709" s="47">
        <v>98.361000000000004</v>
      </c>
      <c r="AI709" s="46">
        <f t="shared" si="247"/>
        <v>8.2899999999999988E-2</v>
      </c>
      <c r="AJ709" s="47">
        <f t="shared" si="242"/>
        <v>489.20747992068493</v>
      </c>
      <c r="AK709" s="47">
        <f t="shared" si="243"/>
        <v>553.08929329642172</v>
      </c>
      <c r="AL709" s="56">
        <f>AJ709/(AVERAGE(AJ693:AJ697))*100</f>
        <v>78.277498710774125</v>
      </c>
      <c r="AM709" s="56">
        <f>AK709/(AVERAGE(AK693:AK697))*100</f>
        <v>88.499150605736716</v>
      </c>
      <c r="AN709" s="45">
        <f t="shared" si="248"/>
        <v>40.837438423645317</v>
      </c>
      <c r="AO709" s="143"/>
    </row>
    <row r="710" spans="1:41" s="39" customFormat="1" ht="45" x14ac:dyDescent="0.25">
      <c r="A710" s="30">
        <v>709</v>
      </c>
      <c r="B710" s="110" t="s">
        <v>367</v>
      </c>
      <c r="C710" s="137" t="s">
        <v>1285</v>
      </c>
      <c r="D710" s="48" t="s">
        <v>318</v>
      </c>
      <c r="E710" s="48" t="s">
        <v>148</v>
      </c>
      <c r="F710" s="48" t="s">
        <v>139</v>
      </c>
      <c r="G710" s="48" t="s">
        <v>6</v>
      </c>
      <c r="H710" s="48" t="s">
        <v>1079</v>
      </c>
      <c r="I710" s="48" t="s">
        <v>1206</v>
      </c>
      <c r="J710" s="48">
        <v>16</v>
      </c>
      <c r="K710" s="48">
        <v>200</v>
      </c>
      <c r="L710" s="48">
        <v>3.3000000000000002E-2</v>
      </c>
      <c r="M710" s="105" t="s">
        <v>140</v>
      </c>
      <c r="N710" s="105" t="s">
        <v>325</v>
      </c>
      <c r="O710" s="105" t="s">
        <v>150</v>
      </c>
      <c r="P710" s="81">
        <v>100</v>
      </c>
      <c r="Q710" s="114"/>
      <c r="R710" s="48">
        <v>3</v>
      </c>
      <c r="S710" s="115">
        <v>12.2</v>
      </c>
      <c r="T710" s="134">
        <v>300</v>
      </c>
      <c r="U710" s="93">
        <f t="shared" si="251"/>
        <v>0.48799999999999999</v>
      </c>
      <c r="V710" s="134">
        <v>200</v>
      </c>
      <c r="W710" s="135">
        <f t="shared" si="255"/>
        <v>176.53237439051765</v>
      </c>
      <c r="X710" s="145">
        <f t="shared" si="254"/>
        <v>168.42589303899723</v>
      </c>
      <c r="Y710" s="60">
        <v>0.45600000000000002</v>
      </c>
      <c r="Z710" s="47">
        <v>77.209999999999994</v>
      </c>
      <c r="AA710" s="46">
        <f t="shared" si="246"/>
        <v>2.2799999999999999E-3</v>
      </c>
      <c r="AB710" s="47">
        <f t="shared" si="239"/>
        <v>384.0110361289137</v>
      </c>
      <c r="AC710" s="47">
        <f t="shared" si="240"/>
        <v>437.37020060240746</v>
      </c>
      <c r="AD710" s="56">
        <f>AB710/(AVERAGE(AB693:AB697))*100</f>
        <v>71.916379162599384</v>
      </c>
      <c r="AE710" s="56">
        <f>AC710/(AVERAGE(AC693:AC697))*100</f>
        <v>81.909315674942363</v>
      </c>
      <c r="AF710" s="65">
        <v>0</v>
      </c>
      <c r="AG710" s="45">
        <v>17.03</v>
      </c>
      <c r="AH710" s="47">
        <v>96.39</v>
      </c>
      <c r="AI710" s="46">
        <f t="shared" si="247"/>
        <v>8.5150000000000003E-2</v>
      </c>
      <c r="AJ710" s="47">
        <f t="shared" si="242"/>
        <v>479.40453014461849</v>
      </c>
      <c r="AK710" s="47">
        <f t="shared" si="243"/>
        <v>546.01882704398463</v>
      </c>
      <c r="AL710" s="56">
        <f>AJ710/(AVERAGE(AJ693:AJ697))*100</f>
        <v>76.70894054281186</v>
      </c>
      <c r="AM710" s="56">
        <f>AK710/(AVERAGE(AK693:AK697))*100</f>
        <v>87.367813830081843</v>
      </c>
      <c r="AN710" s="45">
        <f t="shared" si="248"/>
        <v>37.346491228070178</v>
      </c>
      <c r="AO710" s="143"/>
    </row>
    <row r="711" spans="1:41" s="39" customFormat="1" ht="45" x14ac:dyDescent="0.25">
      <c r="A711" s="30">
        <v>710</v>
      </c>
      <c r="B711" s="110" t="s">
        <v>368</v>
      </c>
      <c r="C711" s="137" t="s">
        <v>1285</v>
      </c>
      <c r="D711" s="48" t="s">
        <v>318</v>
      </c>
      <c r="E711" s="48" t="s">
        <v>148</v>
      </c>
      <c r="F711" s="48" t="s">
        <v>139</v>
      </c>
      <c r="G711" s="48" t="s">
        <v>6</v>
      </c>
      <c r="H711" s="48" t="s">
        <v>1079</v>
      </c>
      <c r="I711" s="48" t="s">
        <v>1206</v>
      </c>
      <c r="J711" s="48">
        <v>16</v>
      </c>
      <c r="K711" s="48">
        <v>200</v>
      </c>
      <c r="L711" s="48">
        <v>3.3000000000000002E-2</v>
      </c>
      <c r="M711" s="105" t="s">
        <v>140</v>
      </c>
      <c r="N711" s="105" t="s">
        <v>325</v>
      </c>
      <c r="O711" s="105" t="s">
        <v>150</v>
      </c>
      <c r="P711" s="81">
        <v>100</v>
      </c>
      <c r="Q711" s="114"/>
      <c r="R711" s="48">
        <v>3</v>
      </c>
      <c r="S711" s="115">
        <v>12.48</v>
      </c>
      <c r="T711" s="134">
        <v>300</v>
      </c>
      <c r="U711" s="93">
        <f t="shared" si="251"/>
        <v>0.49920000000000003</v>
      </c>
      <c r="V711" s="134">
        <v>200</v>
      </c>
      <c r="W711" s="135">
        <f t="shared" si="255"/>
        <v>175.96940098699437</v>
      </c>
      <c r="X711" s="145">
        <f t="shared" si="254"/>
        <v>185.56643149292103</v>
      </c>
      <c r="Y711" s="60">
        <v>0.40600000000000003</v>
      </c>
      <c r="Z711" s="47">
        <v>75.739999999999995</v>
      </c>
      <c r="AA711" s="46">
        <f t="shared" si="246"/>
        <v>2.0300000000000001E-3</v>
      </c>
      <c r="AB711" s="47">
        <f t="shared" si="239"/>
        <v>376.69985593062972</v>
      </c>
      <c r="AC711" s="47">
        <f t="shared" si="240"/>
        <v>430.41574032293158</v>
      </c>
      <c r="AD711" s="56">
        <f>AB711/(AVERAGE(AB693:AB697))*100</f>
        <v>70.547164328134656</v>
      </c>
      <c r="AE711" s="56">
        <f>AC711/(AVERAGE(AC693:AC697))*100</f>
        <v>80.606906225016743</v>
      </c>
      <c r="AF711" s="65">
        <v>0</v>
      </c>
      <c r="AG711" s="45">
        <v>18.71</v>
      </c>
      <c r="AH711" s="47">
        <v>95.41</v>
      </c>
      <c r="AI711" s="46">
        <f t="shared" si="247"/>
        <v>9.3550000000000008E-2</v>
      </c>
      <c r="AJ711" s="47">
        <f t="shared" si="242"/>
        <v>474.53041001242917</v>
      </c>
      <c r="AK711" s="47">
        <f t="shared" si="243"/>
        <v>542.19653794838803</v>
      </c>
      <c r="AL711" s="56">
        <f>AJ711/(AVERAGE(AJ693:AJ697))*100</f>
        <v>75.929038460314118</v>
      </c>
      <c r="AM711" s="56">
        <f>AK711/(AVERAGE(AK693:AK697))*100</f>
        <v>86.756213962881773</v>
      </c>
      <c r="AN711" s="45">
        <f t="shared" si="248"/>
        <v>46.083743842364534</v>
      </c>
      <c r="AO711" s="143"/>
    </row>
    <row r="712" spans="1:41" s="39" customFormat="1" ht="45" x14ac:dyDescent="0.25">
      <c r="A712" s="30">
        <v>711</v>
      </c>
      <c r="B712" s="110" t="s">
        <v>369</v>
      </c>
      <c r="C712" s="137" t="s">
        <v>1285</v>
      </c>
      <c r="D712" s="48" t="s">
        <v>318</v>
      </c>
      <c r="E712" s="48" t="s">
        <v>148</v>
      </c>
      <c r="F712" s="48" t="s">
        <v>139</v>
      </c>
      <c r="G712" s="48" t="s">
        <v>6</v>
      </c>
      <c r="H712" s="48" t="s">
        <v>1079</v>
      </c>
      <c r="I712" s="48" t="s">
        <v>1206</v>
      </c>
      <c r="J712" s="48">
        <v>16</v>
      </c>
      <c r="K712" s="48">
        <v>200</v>
      </c>
      <c r="L712" s="48">
        <v>3.3000000000000002E-2</v>
      </c>
      <c r="M712" s="105" t="s">
        <v>140</v>
      </c>
      <c r="N712" s="105" t="s">
        <v>325</v>
      </c>
      <c r="O712" s="105" t="s">
        <v>150</v>
      </c>
      <c r="P712" s="81">
        <v>100</v>
      </c>
      <c r="Q712" s="114"/>
      <c r="R712" s="48">
        <v>3</v>
      </c>
      <c r="S712" s="115">
        <v>12.6</v>
      </c>
      <c r="T712" s="134">
        <v>300</v>
      </c>
      <c r="U712" s="93">
        <f t="shared" si="251"/>
        <v>0.504</v>
      </c>
      <c r="V712" s="134">
        <v>200</v>
      </c>
      <c r="W712" s="135">
        <f t="shared" si="255"/>
        <v>175.72812667119865</v>
      </c>
      <c r="X712" s="145">
        <f t="shared" si="254"/>
        <v>224.11789438625502</v>
      </c>
      <c r="Y712" s="60">
        <v>0.40600000000000003</v>
      </c>
      <c r="Z712" s="47">
        <v>91.474999999999994</v>
      </c>
      <c r="AA712" s="46">
        <f t="shared" si="246"/>
        <v>2.0300000000000001E-3</v>
      </c>
      <c r="AB712" s="47">
        <f t="shared" si="239"/>
        <v>454.95932560409767</v>
      </c>
      <c r="AC712" s="47">
        <f t="shared" si="240"/>
        <v>520.5484274646426</v>
      </c>
      <c r="AD712" s="56">
        <f>AB712/(AVERAGE(AB693:AB697))*100</f>
        <v>85.203351688884581</v>
      </c>
      <c r="AE712" s="56">
        <f>AC712/(AVERAGE(AC693:AC697))*100</f>
        <v>97.486672412911417</v>
      </c>
      <c r="AF712" s="65">
        <v>0</v>
      </c>
      <c r="AG712" s="45">
        <v>20.079999999999998</v>
      </c>
      <c r="AH712" s="47">
        <v>108.69</v>
      </c>
      <c r="AI712" s="46">
        <f t="shared" si="247"/>
        <v>0.10039999999999999</v>
      </c>
      <c r="AJ712" s="47">
        <f t="shared" si="242"/>
        <v>540.57971139556571</v>
      </c>
      <c r="AK712" s="47">
        <f t="shared" si="243"/>
        <v>618.51225560133389</v>
      </c>
      <c r="AL712" s="56">
        <f>AJ712/(AVERAGE(AJ693:AJ697))*100</f>
        <v>86.497507496609799</v>
      </c>
      <c r="AM712" s="56">
        <f>AK712/(AVERAGE(AK693:AK697))*100</f>
        <v>98.967399881704608</v>
      </c>
      <c r="AN712" s="45">
        <f t="shared" si="248"/>
        <v>49.45812807881773</v>
      </c>
      <c r="AO712" s="143"/>
    </row>
    <row r="713" spans="1:41" s="39" customFormat="1" ht="45" x14ac:dyDescent="0.25">
      <c r="A713" s="30">
        <v>712</v>
      </c>
      <c r="B713" s="110" t="s">
        <v>370</v>
      </c>
      <c r="C713" s="137" t="s">
        <v>1285</v>
      </c>
      <c r="D713" s="48" t="s">
        <v>318</v>
      </c>
      <c r="E713" s="48" t="s">
        <v>148</v>
      </c>
      <c r="F713" s="48" t="s">
        <v>139</v>
      </c>
      <c r="G713" s="48" t="s">
        <v>6</v>
      </c>
      <c r="H713" s="48" t="s">
        <v>1079</v>
      </c>
      <c r="I713" s="48" t="s">
        <v>1206</v>
      </c>
      <c r="J713" s="112">
        <v>16</v>
      </c>
      <c r="K713" s="48">
        <v>200</v>
      </c>
      <c r="L713" s="48">
        <v>3.3000000000000002E-2</v>
      </c>
      <c r="M713" s="105" t="s">
        <v>140</v>
      </c>
      <c r="N713" s="105" t="s">
        <v>325</v>
      </c>
      <c r="O713" s="105" t="s">
        <v>150</v>
      </c>
      <c r="P713" s="81">
        <v>100</v>
      </c>
      <c r="Q713" s="114"/>
      <c r="R713" s="48">
        <v>3</v>
      </c>
      <c r="S713" s="115">
        <v>19</v>
      </c>
      <c r="T713" s="134">
        <v>300</v>
      </c>
      <c r="U713" s="93">
        <f t="shared" si="251"/>
        <v>0.76</v>
      </c>
      <c r="V713" s="134">
        <v>200</v>
      </c>
      <c r="W713" s="135">
        <f t="shared" si="255"/>
        <v>162.86016316209489</v>
      </c>
      <c r="X713" s="145">
        <f t="shared" si="254"/>
        <v>159.2138021684826</v>
      </c>
      <c r="Y713" s="60">
        <v>0.50700000000000001</v>
      </c>
      <c r="Z713" s="47">
        <v>81.150000000000006</v>
      </c>
      <c r="AA713" s="46">
        <f t="shared" si="246"/>
        <v>2.5349999999999999E-3</v>
      </c>
      <c r="AB713" s="47">
        <f t="shared" si="239"/>
        <v>403.60698849710337</v>
      </c>
      <c r="AC713" s="47">
        <f t="shared" si="240"/>
        <v>498.28023271247326</v>
      </c>
      <c r="AD713" s="56">
        <f>AB713/(AVERAGE(AB693:AB697))*100</f>
        <v>75.586247494429998</v>
      </c>
      <c r="AE713" s="56">
        <f>AC713/(AVERAGE(AC693:AC697))*100</f>
        <v>93.316354931395068</v>
      </c>
      <c r="AF713" s="65">
        <v>0</v>
      </c>
      <c r="AG713" s="45">
        <v>21.35</v>
      </c>
      <c r="AH713" s="47">
        <v>93.19</v>
      </c>
      <c r="AI713" s="46">
        <f t="shared" si="247"/>
        <v>0.10675000000000001</v>
      </c>
      <c r="AJ713" s="47">
        <f t="shared" si="242"/>
        <v>463.48903583542892</v>
      </c>
      <c r="AK713" s="47">
        <f t="shared" si="243"/>
        <v>572.20868621657894</v>
      </c>
      <c r="AL713" s="56">
        <f>AJ713/(AVERAGE(AJ693:AJ697))*100</f>
        <v>74.162321497921326</v>
      </c>
      <c r="AM713" s="56">
        <f>AK713/(AVERAGE(AK693:AK697))*100</f>
        <v>91.558421602372007</v>
      </c>
      <c r="AN713" s="45">
        <f t="shared" si="248"/>
        <v>42.11045364891519</v>
      </c>
      <c r="AO713" s="143"/>
    </row>
    <row r="714" spans="1:41" s="39" customFormat="1" ht="45" x14ac:dyDescent="0.25">
      <c r="A714" s="30">
        <v>713</v>
      </c>
      <c r="B714" s="110" t="s">
        <v>371</v>
      </c>
      <c r="C714" s="137" t="s">
        <v>1285</v>
      </c>
      <c r="D714" s="48" t="s">
        <v>318</v>
      </c>
      <c r="E714" s="48" t="s">
        <v>148</v>
      </c>
      <c r="F714" s="48" t="s">
        <v>139</v>
      </c>
      <c r="G714" s="48" t="s">
        <v>6</v>
      </c>
      <c r="H714" s="48" t="s">
        <v>1079</v>
      </c>
      <c r="I714" s="48" t="s">
        <v>1206</v>
      </c>
      <c r="J714" s="112">
        <v>16</v>
      </c>
      <c r="K714" s="48">
        <v>200</v>
      </c>
      <c r="L714" s="48">
        <v>3.3000000000000002E-2</v>
      </c>
      <c r="M714" s="105" t="s">
        <v>140</v>
      </c>
      <c r="N714" s="105" t="s">
        <v>325</v>
      </c>
      <c r="O714" s="105" t="s">
        <v>150</v>
      </c>
      <c r="P714" s="81">
        <v>100</v>
      </c>
      <c r="Q714" s="114"/>
      <c r="R714" s="48">
        <v>3</v>
      </c>
      <c r="S714" s="115">
        <v>19</v>
      </c>
      <c r="T714" s="134">
        <v>300</v>
      </c>
      <c r="U714" s="93">
        <f t="shared" si="251"/>
        <v>0.76</v>
      </c>
      <c r="V714" s="134">
        <v>200</v>
      </c>
      <c r="W714" s="135">
        <f t="shared" si="255"/>
        <v>162.86016316209489</v>
      </c>
      <c r="X714" s="145">
        <f t="shared" si="254"/>
        <v>164.67388506040541</v>
      </c>
      <c r="Y714" s="60">
        <v>0.45600000000000002</v>
      </c>
      <c r="Z714" s="47">
        <v>75.489999999999995</v>
      </c>
      <c r="AA714" s="46">
        <f t="shared" si="246"/>
        <v>2.2799999999999999E-3</v>
      </c>
      <c r="AB714" s="47">
        <f t="shared" si="239"/>
        <v>375.45645793772428</v>
      </c>
      <c r="AC714" s="47">
        <f t="shared" si="240"/>
        <v>463.52649128114109</v>
      </c>
      <c r="AD714" s="56">
        <f>AB714/(AVERAGE(AB693:AB697))*100</f>
        <v>70.314304662409356</v>
      </c>
      <c r="AE714" s="56">
        <f>AC714/(AVERAGE(AC693:AC697))*100</f>
        <v>86.807783533838716</v>
      </c>
      <c r="AF714" s="65">
        <v>0</v>
      </c>
      <c r="AG714" s="45">
        <v>19.68</v>
      </c>
      <c r="AH714" s="47">
        <v>91.23</v>
      </c>
      <c r="AI714" s="46">
        <f t="shared" si="247"/>
        <v>9.8400000000000001E-2</v>
      </c>
      <c r="AJ714" s="47">
        <f t="shared" si="242"/>
        <v>453.74079557105034</v>
      </c>
      <c r="AK714" s="47">
        <f t="shared" si="243"/>
        <v>560.17382169265477</v>
      </c>
      <c r="AL714" s="56">
        <f>AJ714/(AVERAGE(AJ693:AJ697))*100</f>
        <v>72.602517332925871</v>
      </c>
      <c r="AM714" s="56">
        <f>AK714/(AVERAGE(AK693:AK697))*100</f>
        <v>89.632737448056645</v>
      </c>
      <c r="AN714" s="45">
        <f t="shared" si="248"/>
        <v>43.157894736842103</v>
      </c>
      <c r="AO714" s="143"/>
    </row>
    <row r="715" spans="1:41" s="39" customFormat="1" ht="45" x14ac:dyDescent="0.25">
      <c r="A715" s="30">
        <v>714</v>
      </c>
      <c r="B715" s="110" t="s">
        <v>372</v>
      </c>
      <c r="C715" s="137" t="s">
        <v>1285</v>
      </c>
      <c r="D715" s="48" t="s">
        <v>318</v>
      </c>
      <c r="E715" s="48" t="s">
        <v>148</v>
      </c>
      <c r="F715" s="48" t="s">
        <v>139</v>
      </c>
      <c r="G715" s="48" t="s">
        <v>6</v>
      </c>
      <c r="H715" s="48" t="s">
        <v>1079</v>
      </c>
      <c r="I715" s="48" t="s">
        <v>1206</v>
      </c>
      <c r="J715" s="112">
        <v>16</v>
      </c>
      <c r="K715" s="48">
        <v>200</v>
      </c>
      <c r="L715" s="48">
        <v>3.3000000000000002E-2</v>
      </c>
      <c r="M715" s="105" t="s">
        <v>140</v>
      </c>
      <c r="N715" s="105" t="s">
        <v>325</v>
      </c>
      <c r="O715" s="105" t="s">
        <v>150</v>
      </c>
      <c r="P715" s="81">
        <v>100</v>
      </c>
      <c r="Q715" s="114"/>
      <c r="R715" s="48">
        <v>3</v>
      </c>
      <c r="S715" s="115">
        <v>24</v>
      </c>
      <c r="T715" s="134">
        <v>300</v>
      </c>
      <c r="U715" s="93">
        <f t="shared" si="251"/>
        <v>0.96</v>
      </c>
      <c r="V715" s="134">
        <v>200</v>
      </c>
      <c r="W715" s="135">
        <f t="shared" si="255"/>
        <v>152.80706667060753</v>
      </c>
      <c r="X715" s="145">
        <f t="shared" si="254"/>
        <v>169.89594171435328</v>
      </c>
      <c r="Y715" s="60">
        <v>0.40600000000000003</v>
      </c>
      <c r="Z715" s="47">
        <v>69.343999999999994</v>
      </c>
      <c r="AA715" s="46">
        <f t="shared" si="246"/>
        <v>2.0300000000000001E-3</v>
      </c>
      <c r="AB715" s="47">
        <f t="shared" si="239"/>
        <v>344.88876168013718</v>
      </c>
      <c r="AC715" s="47">
        <f t="shared" si="240"/>
        <v>453.80100221070683</v>
      </c>
      <c r="AD715" s="56">
        <f>AB715/(AVERAGE(AB693:AB697))*100</f>
        <v>64.589682640218768</v>
      </c>
      <c r="AE715" s="56">
        <f>AC715/(AVERAGE(AC693:AC697))*100</f>
        <v>84.986424526603656</v>
      </c>
      <c r="AF715" s="65">
        <v>0</v>
      </c>
      <c r="AG715" s="45">
        <v>19.57</v>
      </c>
      <c r="AH715" s="47">
        <v>84.343999999999994</v>
      </c>
      <c r="AI715" s="46">
        <f t="shared" si="247"/>
        <v>9.7850000000000006E-2</v>
      </c>
      <c r="AJ715" s="47">
        <f t="shared" si="242"/>
        <v>419.49264125446308</v>
      </c>
      <c r="AK715" s="47">
        <f t="shared" si="243"/>
        <v>551.96400165060936</v>
      </c>
      <c r="AL715" s="56">
        <f>AJ715/(AVERAGE(AJ693:AJ697))*100</f>
        <v>67.122511475702069</v>
      </c>
      <c r="AM715" s="56">
        <f>AK715/(AVERAGE(AK693:AK697))*100</f>
        <v>88.319094046976403</v>
      </c>
      <c r="AN715" s="45">
        <f t="shared" si="248"/>
        <v>48.201970443349751</v>
      </c>
      <c r="AO715" s="143"/>
    </row>
    <row r="716" spans="1:41" s="39" customFormat="1" ht="45" x14ac:dyDescent="0.25">
      <c r="A716" s="30">
        <v>715</v>
      </c>
      <c r="B716" s="110" t="s">
        <v>373</v>
      </c>
      <c r="C716" s="137" t="s">
        <v>1285</v>
      </c>
      <c r="D716" s="48" t="s">
        <v>318</v>
      </c>
      <c r="E716" s="48" t="s">
        <v>148</v>
      </c>
      <c r="F716" s="48" t="s">
        <v>139</v>
      </c>
      <c r="G716" s="48" t="s">
        <v>6</v>
      </c>
      <c r="H716" s="48" t="s">
        <v>1079</v>
      </c>
      <c r="I716" s="48" t="s">
        <v>1206</v>
      </c>
      <c r="J716" s="112">
        <v>16</v>
      </c>
      <c r="K716" s="48">
        <v>200</v>
      </c>
      <c r="L716" s="48">
        <v>3.3000000000000002E-2</v>
      </c>
      <c r="M716" s="105" t="s">
        <v>140</v>
      </c>
      <c r="N716" s="105" t="s">
        <v>325</v>
      </c>
      <c r="O716" s="105" t="s">
        <v>150</v>
      </c>
      <c r="P716" s="81">
        <v>100</v>
      </c>
      <c r="Q716" s="114"/>
      <c r="R716" s="48">
        <v>3</v>
      </c>
      <c r="S716" s="115">
        <v>29</v>
      </c>
      <c r="T716" s="134">
        <v>300</v>
      </c>
      <c r="U716" s="93">
        <f t="shared" si="251"/>
        <v>1.1599999999999999</v>
      </c>
      <c r="V716" s="134">
        <v>200</v>
      </c>
      <c r="W716" s="135">
        <f t="shared" si="255"/>
        <v>142.75397017912016</v>
      </c>
      <c r="X716" s="145">
        <f t="shared" si="254"/>
        <v>136.78468621953533</v>
      </c>
      <c r="Y716" s="60">
        <v>0.45600000000000002</v>
      </c>
      <c r="Z716" s="47">
        <v>62.704999999999998</v>
      </c>
      <c r="AA716" s="46">
        <f t="shared" si="246"/>
        <v>2.2799999999999999E-3</v>
      </c>
      <c r="AB716" s="47">
        <f t="shared" si="239"/>
        <v>311.86908458054052</v>
      </c>
      <c r="AC716" s="47">
        <f t="shared" si="240"/>
        <v>439.2522318035783</v>
      </c>
      <c r="AD716" s="56">
        <f>AB716/(AVERAGE(AB693:AB697))*100</f>
        <v>58.405861357217901</v>
      </c>
      <c r="AE716" s="56">
        <f>AC716/(AVERAGE(AC693:AC697))*100</f>
        <v>82.26177655946185</v>
      </c>
      <c r="AF716" s="65">
        <v>0</v>
      </c>
      <c r="AG716" s="45">
        <v>17.489999999999998</v>
      </c>
      <c r="AH716" s="47">
        <v>77.95</v>
      </c>
      <c r="AI716" s="46">
        <f t="shared" si="247"/>
        <v>8.7449999999999986E-2</v>
      </c>
      <c r="AJ716" s="47">
        <f t="shared" si="242"/>
        <v>387.6914941879138</v>
      </c>
      <c r="AK716" s="47">
        <f t="shared" si="243"/>
        <v>546.0443580111463</v>
      </c>
      <c r="AL716" s="56">
        <f>AJ716/(AVERAGE(AJ693:AJ697))*100</f>
        <v>62.034048296630182</v>
      </c>
      <c r="AM716" s="56">
        <f>AK716/(AVERAGE(AK693:AK697))*100</f>
        <v>87.371899009338307</v>
      </c>
      <c r="AN716" s="45">
        <f t="shared" si="248"/>
        <v>38.355263157894733</v>
      </c>
      <c r="AO716" s="143"/>
    </row>
    <row r="717" spans="1:41" s="39" customFormat="1" ht="45" x14ac:dyDescent="0.25">
      <c r="A717" s="30">
        <v>716</v>
      </c>
      <c r="B717" s="110" t="s">
        <v>374</v>
      </c>
      <c r="C717" s="137" t="s">
        <v>1285</v>
      </c>
      <c r="D717" s="48" t="s">
        <v>318</v>
      </c>
      <c r="E717" s="48" t="s">
        <v>148</v>
      </c>
      <c r="F717" s="48" t="s">
        <v>139</v>
      </c>
      <c r="G717" s="48" t="s">
        <v>6</v>
      </c>
      <c r="H717" s="48" t="s">
        <v>1079</v>
      </c>
      <c r="I717" s="48" t="s">
        <v>1206</v>
      </c>
      <c r="J717" s="48">
        <v>20</v>
      </c>
      <c r="K717" s="48">
        <v>200</v>
      </c>
      <c r="L717" s="48">
        <v>3.3000000000000002E-2</v>
      </c>
      <c r="M717" s="105" t="s">
        <v>140</v>
      </c>
      <c r="N717" s="105" t="s">
        <v>325</v>
      </c>
      <c r="O717" s="105" t="s">
        <v>150</v>
      </c>
      <c r="P717" s="81">
        <v>100</v>
      </c>
      <c r="Q717" s="111"/>
      <c r="R717" s="48">
        <v>3</v>
      </c>
      <c r="S717" s="115">
        <v>29</v>
      </c>
      <c r="T717" s="134">
        <v>300</v>
      </c>
      <c r="U717" s="93">
        <f t="shared" si="251"/>
        <v>1.45</v>
      </c>
      <c r="V717" s="134">
        <v>200</v>
      </c>
      <c r="W717" s="135">
        <f t="shared" si="255"/>
        <v>223.05307840487521</v>
      </c>
      <c r="X717" s="145">
        <f t="shared" si="254"/>
        <v>126.1721752800881</v>
      </c>
      <c r="Y717" s="60">
        <v>0.30399999999999999</v>
      </c>
      <c r="Z717" s="47">
        <v>60.25</v>
      </c>
      <c r="AA717" s="46">
        <f t="shared" si="246"/>
        <v>1.5199999999999999E-3</v>
      </c>
      <c r="AB717" s="47">
        <f t="shared" si="239"/>
        <v>191.78170642573389</v>
      </c>
      <c r="AC717" s="47">
        <f t="shared" si="240"/>
        <v>270.11507947286475</v>
      </c>
      <c r="AD717" s="56">
        <f>AB717/(AVERAGE(AB693:AB697))*100</f>
        <v>35.916274841469139</v>
      </c>
      <c r="AE717" s="56">
        <f>AC717/(AVERAGE(AC693:AC697))*100</f>
        <v>50.586302593618527</v>
      </c>
      <c r="AF717" s="65">
        <v>0</v>
      </c>
      <c r="AG717" s="45">
        <v>19.27</v>
      </c>
      <c r="AH717" s="47">
        <v>75.5</v>
      </c>
      <c r="AI717" s="46">
        <f t="shared" si="247"/>
        <v>9.6349999999999991E-2</v>
      </c>
      <c r="AJ717" s="47">
        <f t="shared" si="242"/>
        <v>240.32396406876197</v>
      </c>
      <c r="AK717" s="47">
        <f t="shared" si="243"/>
        <v>338.48445643487617</v>
      </c>
      <c r="AL717" s="56">
        <f>AJ717/(AVERAGE(AJ693:AJ697))*100</f>
        <v>38.453947577846961</v>
      </c>
      <c r="AM717" s="56">
        <f>AK717/(AVERAGE(AK693:AK697))*100</f>
        <v>54.160489546263356</v>
      </c>
      <c r="AN717" s="45">
        <f t="shared" si="248"/>
        <v>63.388157894736842</v>
      </c>
      <c r="AO717" s="143"/>
    </row>
    <row r="718" spans="1:41" s="39" customFormat="1" ht="45" x14ac:dyDescent="0.25">
      <c r="A718" s="30">
        <v>717</v>
      </c>
      <c r="B718" s="110" t="s">
        <v>375</v>
      </c>
      <c r="C718" s="137" t="s">
        <v>1285</v>
      </c>
      <c r="D718" s="48" t="s">
        <v>318</v>
      </c>
      <c r="E718" s="48" t="s">
        <v>148</v>
      </c>
      <c r="F718" s="48" t="s">
        <v>139</v>
      </c>
      <c r="G718" s="48" t="s">
        <v>6</v>
      </c>
      <c r="H718" s="48" t="s">
        <v>1079</v>
      </c>
      <c r="I718" s="48" t="s">
        <v>1206</v>
      </c>
      <c r="J718" s="48">
        <v>20</v>
      </c>
      <c r="K718" s="48">
        <v>200</v>
      </c>
      <c r="L718" s="48">
        <v>3.3000000000000002E-2</v>
      </c>
      <c r="M718" s="105" t="s">
        <v>140</v>
      </c>
      <c r="N718" s="105" t="s">
        <v>325</v>
      </c>
      <c r="O718" s="105" t="s">
        <v>150</v>
      </c>
      <c r="P718" s="81">
        <v>100</v>
      </c>
      <c r="Q718" s="111"/>
      <c r="R718" s="48">
        <v>3</v>
      </c>
      <c r="S718" s="115">
        <v>36</v>
      </c>
      <c r="T718" s="134">
        <v>300</v>
      </c>
      <c r="U718" s="93">
        <f t="shared" si="251"/>
        <v>1.7999999999999998</v>
      </c>
      <c r="V718" s="134">
        <v>200</v>
      </c>
      <c r="W718" s="135">
        <f t="shared" si="255"/>
        <v>201.06192982974676</v>
      </c>
      <c r="X718" s="145">
        <f t="shared" si="254"/>
        <v>89.9516838928391</v>
      </c>
      <c r="Y718" s="60">
        <v>0.35499999999999998</v>
      </c>
      <c r="Z718" s="47">
        <v>50.16</v>
      </c>
      <c r="AA718" s="46">
        <f t="shared" si="246"/>
        <v>1.7749999999999999E-3</v>
      </c>
      <c r="AB718" s="47">
        <f t="shared" si="239"/>
        <v>159.66423890978939</v>
      </c>
      <c r="AC718" s="47">
        <f t="shared" si="240"/>
        <v>249.47537329654591</v>
      </c>
      <c r="AD718" s="56">
        <f>AB718/(AVERAGE(AB693:AB697))*100</f>
        <v>29.901416531918539</v>
      </c>
      <c r="AE718" s="56">
        <f>AC718/(AVERAGE(AC693:AC697))*100</f>
        <v>46.720963331122711</v>
      </c>
      <c r="AF718" s="65">
        <v>0</v>
      </c>
      <c r="AG718" s="45">
        <v>16.68</v>
      </c>
      <c r="AH718" s="47">
        <v>63.44</v>
      </c>
      <c r="AI718" s="46">
        <f t="shared" si="247"/>
        <v>8.3400000000000002E-2</v>
      </c>
      <c r="AJ718" s="47">
        <f t="shared" si="242"/>
        <v>201.93579179499682</v>
      </c>
      <c r="AK718" s="47">
        <f t="shared" si="243"/>
        <v>315.52467467968251</v>
      </c>
      <c r="AL718" s="56">
        <f>AJ718/(AVERAGE(AJ693:AJ697))*100</f>
        <v>32.311502441571008</v>
      </c>
      <c r="AM718" s="56">
        <f>AK718/(AVERAGE(AK693:AK697))*100</f>
        <v>50.486722564954704</v>
      </c>
      <c r="AN718" s="45">
        <f t="shared" si="248"/>
        <v>46.985915492957751</v>
      </c>
      <c r="AO718" s="143"/>
    </row>
    <row r="719" spans="1:41" s="39" customFormat="1" x14ac:dyDescent="0.25">
      <c r="A719" s="30">
        <v>718</v>
      </c>
      <c r="B719" s="110" t="s">
        <v>376</v>
      </c>
      <c r="C719" s="30" t="s">
        <v>2</v>
      </c>
      <c r="D719" s="48" t="s">
        <v>318</v>
      </c>
      <c r="E719" s="48" t="s">
        <v>148</v>
      </c>
      <c r="F719" s="48" t="s">
        <v>139</v>
      </c>
      <c r="G719" s="48" t="s">
        <v>6</v>
      </c>
      <c r="H719" s="48" t="s">
        <v>1079</v>
      </c>
      <c r="I719" s="48" t="s">
        <v>1206</v>
      </c>
      <c r="J719" s="48">
        <v>20</v>
      </c>
      <c r="K719" s="48">
        <v>200</v>
      </c>
      <c r="L719" s="48">
        <v>3.3000000000000002E-2</v>
      </c>
      <c r="M719" s="105" t="s">
        <v>2</v>
      </c>
      <c r="N719" s="105" t="s">
        <v>2</v>
      </c>
      <c r="O719" s="105" t="s">
        <v>4</v>
      </c>
      <c r="P719" s="81">
        <v>0</v>
      </c>
      <c r="Q719" s="95">
        <v>0</v>
      </c>
      <c r="R719" s="48">
        <v>0</v>
      </c>
      <c r="S719" s="115">
        <v>0</v>
      </c>
      <c r="T719" s="134">
        <v>0</v>
      </c>
      <c r="U719" s="93">
        <f t="shared" si="251"/>
        <v>0</v>
      </c>
      <c r="V719" s="134">
        <v>200</v>
      </c>
      <c r="W719" s="135">
        <f t="shared" si="255"/>
        <v>314.15926535897933</v>
      </c>
      <c r="X719" s="145">
        <f t="shared" si="254"/>
        <v>181.2663020752978</v>
      </c>
      <c r="Y719" s="60">
        <v>0.59799999999999998</v>
      </c>
      <c r="Z719" s="47">
        <v>170.27</v>
      </c>
      <c r="AA719" s="46">
        <f t="shared" si="246"/>
        <v>2.99E-3</v>
      </c>
      <c r="AB719" s="47">
        <f t="shared" si="239"/>
        <v>541.98624320514045</v>
      </c>
      <c r="AC719" s="47">
        <f t="shared" si="240"/>
        <v>541.98624320514045</v>
      </c>
      <c r="AD719" s="56">
        <f>AB719/AB719*100</f>
        <v>100</v>
      </c>
      <c r="AE719" s="56">
        <f>AC719/AC719*100</f>
        <v>100</v>
      </c>
      <c r="AF719" s="65">
        <v>2.6880000000000002</v>
      </c>
      <c r="AG719" s="45">
        <v>21.89</v>
      </c>
      <c r="AH719" s="47">
        <v>209.29</v>
      </c>
      <c r="AI719" s="46">
        <f t="shared" si="247"/>
        <v>0.10945000000000001</v>
      </c>
      <c r="AJ719" s="47">
        <f t="shared" si="242"/>
        <v>666.19076079405545</v>
      </c>
      <c r="AK719" s="47">
        <f t="shared" si="243"/>
        <v>666.19076079405545</v>
      </c>
      <c r="AL719" s="56">
        <f>AJ719/AJ719*100</f>
        <v>100</v>
      </c>
      <c r="AM719" s="56">
        <f>AK719/AK719*100</f>
        <v>100</v>
      </c>
      <c r="AN719" s="45">
        <f t="shared" si="248"/>
        <v>36.605351170568561</v>
      </c>
      <c r="AO719" s="143"/>
    </row>
    <row r="720" spans="1:41" s="39" customFormat="1" x14ac:dyDescent="0.25">
      <c r="A720" s="30">
        <v>719</v>
      </c>
      <c r="B720" s="110" t="s">
        <v>377</v>
      </c>
      <c r="C720" s="30" t="s">
        <v>2</v>
      </c>
      <c r="D720" s="48" t="s">
        <v>318</v>
      </c>
      <c r="E720" s="48" t="s">
        <v>148</v>
      </c>
      <c r="F720" s="48" t="s">
        <v>139</v>
      </c>
      <c r="G720" s="48" t="s">
        <v>6</v>
      </c>
      <c r="H720" s="48" t="s">
        <v>1079</v>
      </c>
      <c r="I720" s="48" t="s">
        <v>1206</v>
      </c>
      <c r="J720" s="48">
        <v>20</v>
      </c>
      <c r="K720" s="48">
        <v>200</v>
      </c>
      <c r="L720" s="48">
        <v>3.3000000000000002E-2</v>
      </c>
      <c r="M720" s="105" t="s">
        <v>2</v>
      </c>
      <c r="N720" s="105" t="s">
        <v>2</v>
      </c>
      <c r="O720" s="105" t="s">
        <v>4</v>
      </c>
      <c r="P720" s="81">
        <v>0</v>
      </c>
      <c r="Q720" s="95">
        <v>0</v>
      </c>
      <c r="R720" s="48">
        <v>0</v>
      </c>
      <c r="S720" s="115">
        <v>0</v>
      </c>
      <c r="T720" s="134">
        <v>0</v>
      </c>
      <c r="U720" s="93">
        <f t="shared" si="251"/>
        <v>0</v>
      </c>
      <c r="V720" s="134">
        <v>200</v>
      </c>
      <c r="W720" s="135">
        <f t="shared" si="255"/>
        <v>314.15926535897933</v>
      </c>
      <c r="X720" s="145">
        <f t="shared" si="254"/>
        <v>179.3713469000231</v>
      </c>
      <c r="Y720" s="60">
        <v>0.59799999999999998</v>
      </c>
      <c r="Z720" s="47">
        <v>168.49</v>
      </c>
      <c r="AA720" s="46">
        <f t="shared" si="246"/>
        <v>2.99E-3</v>
      </c>
      <c r="AB720" s="47">
        <f t="shared" si="239"/>
        <v>536.32032723106897</v>
      </c>
      <c r="AC720" s="47">
        <f t="shared" si="240"/>
        <v>536.32032723106897</v>
      </c>
      <c r="AD720" s="56">
        <f t="shared" ref="AD720:AE722" si="256">AB720/AB720*100</f>
        <v>100</v>
      </c>
      <c r="AE720" s="56">
        <f t="shared" si="256"/>
        <v>100</v>
      </c>
      <c r="AF720" s="65">
        <v>2.6880000000000002</v>
      </c>
      <c r="AG720" s="45">
        <v>24.88</v>
      </c>
      <c r="AH720" s="47">
        <v>207.87</v>
      </c>
      <c r="AI720" s="46">
        <f t="shared" si="247"/>
        <v>0.1244</v>
      </c>
      <c r="AJ720" s="47">
        <f t="shared" si="242"/>
        <v>661.67076041024575</v>
      </c>
      <c r="AK720" s="47">
        <f t="shared" si="243"/>
        <v>661.67076041024575</v>
      </c>
      <c r="AL720" s="56">
        <f t="shared" ref="AL720:AM722" si="257">AJ720/AJ720*100</f>
        <v>100</v>
      </c>
      <c r="AM720" s="56">
        <f t="shared" si="257"/>
        <v>100</v>
      </c>
      <c r="AN720" s="45">
        <f t="shared" si="248"/>
        <v>41.605351170568561</v>
      </c>
      <c r="AO720" s="143"/>
    </row>
    <row r="721" spans="1:41" s="39" customFormat="1" x14ac:dyDescent="0.25">
      <c r="A721" s="30">
        <v>720</v>
      </c>
      <c r="B721" s="110" t="s">
        <v>378</v>
      </c>
      <c r="C721" s="30" t="s">
        <v>2</v>
      </c>
      <c r="D721" s="48" t="s">
        <v>318</v>
      </c>
      <c r="E721" s="48" t="s">
        <v>148</v>
      </c>
      <c r="F721" s="48" t="s">
        <v>139</v>
      </c>
      <c r="G721" s="48" t="s">
        <v>6</v>
      </c>
      <c r="H721" s="48" t="s">
        <v>1079</v>
      </c>
      <c r="I721" s="48" t="s">
        <v>1206</v>
      </c>
      <c r="J721" s="48">
        <v>20</v>
      </c>
      <c r="K721" s="48">
        <v>200</v>
      </c>
      <c r="L721" s="48">
        <v>3.3000000000000002E-2</v>
      </c>
      <c r="M721" s="105" t="s">
        <v>2</v>
      </c>
      <c r="N721" s="105" t="s">
        <v>2</v>
      </c>
      <c r="O721" s="105" t="s">
        <v>4</v>
      </c>
      <c r="P721" s="81">
        <v>0</v>
      </c>
      <c r="Q721" s="95">
        <v>0</v>
      </c>
      <c r="R721" s="48">
        <v>0</v>
      </c>
      <c r="S721" s="115">
        <v>0</v>
      </c>
      <c r="T721" s="134">
        <v>0</v>
      </c>
      <c r="U721" s="93">
        <f t="shared" si="251"/>
        <v>0</v>
      </c>
      <c r="V721" s="134">
        <v>200</v>
      </c>
      <c r="W721" s="135">
        <f t="shared" si="255"/>
        <v>314.15926535897933</v>
      </c>
      <c r="X721" s="145">
        <f t="shared" si="254"/>
        <v>189.54951525637642</v>
      </c>
      <c r="Y721" s="60">
        <v>0.55400000000000005</v>
      </c>
      <c r="Z721" s="47">
        <v>164.95</v>
      </c>
      <c r="AA721" s="46">
        <f t="shared" si="246"/>
        <v>2.7700000000000003E-3</v>
      </c>
      <c r="AB721" s="47">
        <f t="shared" si="239"/>
        <v>525.05215726016274</v>
      </c>
      <c r="AC721" s="47">
        <f t="shared" si="240"/>
        <v>525.05215726016274</v>
      </c>
      <c r="AD721" s="56">
        <f t="shared" si="256"/>
        <v>100</v>
      </c>
      <c r="AE721" s="56">
        <f t="shared" si="256"/>
        <v>100</v>
      </c>
      <c r="AF721" s="65">
        <v>2.601</v>
      </c>
      <c r="AG721" s="45">
        <v>22.065000000000001</v>
      </c>
      <c r="AH721" s="47">
        <v>203.96899999999999</v>
      </c>
      <c r="AI721" s="46">
        <f t="shared" si="247"/>
        <v>0.11032500000000001</v>
      </c>
      <c r="AJ721" s="47">
        <f t="shared" si="242"/>
        <v>649.25349175021597</v>
      </c>
      <c r="AK721" s="47">
        <f t="shared" si="243"/>
        <v>649.25349175021597</v>
      </c>
      <c r="AL721" s="56">
        <f t="shared" si="257"/>
        <v>100</v>
      </c>
      <c r="AM721" s="56">
        <f t="shared" si="257"/>
        <v>100</v>
      </c>
      <c r="AN721" s="45">
        <f t="shared" si="248"/>
        <v>39.828519855595665</v>
      </c>
      <c r="AO721" s="143"/>
    </row>
    <row r="722" spans="1:41" s="39" customFormat="1" x14ac:dyDescent="0.25">
      <c r="A722" s="30">
        <v>721</v>
      </c>
      <c r="B722" s="110" t="s">
        <v>379</v>
      </c>
      <c r="C722" s="30" t="s">
        <v>2</v>
      </c>
      <c r="D722" s="48" t="s">
        <v>318</v>
      </c>
      <c r="E722" s="48" t="s">
        <v>148</v>
      </c>
      <c r="F722" s="48" t="s">
        <v>139</v>
      </c>
      <c r="G722" s="48" t="s">
        <v>6</v>
      </c>
      <c r="H722" s="48" t="s">
        <v>1079</v>
      </c>
      <c r="I722" s="48" t="s">
        <v>1206</v>
      </c>
      <c r="J722" s="48">
        <v>20</v>
      </c>
      <c r="K722" s="48">
        <v>200</v>
      </c>
      <c r="L722" s="48">
        <v>3.3000000000000002E-2</v>
      </c>
      <c r="M722" s="105" t="s">
        <v>2</v>
      </c>
      <c r="N722" s="105" t="s">
        <v>2</v>
      </c>
      <c r="O722" s="105" t="s">
        <v>4</v>
      </c>
      <c r="P722" s="81">
        <v>0</v>
      </c>
      <c r="Q722" s="95">
        <v>0</v>
      </c>
      <c r="R722" s="48">
        <v>0</v>
      </c>
      <c r="S722" s="115">
        <v>0</v>
      </c>
      <c r="T722" s="134">
        <v>0</v>
      </c>
      <c r="U722" s="93">
        <f t="shared" si="251"/>
        <v>0</v>
      </c>
      <c r="V722" s="134">
        <v>200</v>
      </c>
      <c r="W722" s="135">
        <f t="shared" si="255"/>
        <v>314.15926535897933</v>
      </c>
      <c r="X722" s="145">
        <f t="shared" si="254"/>
        <v>199.69888467326595</v>
      </c>
      <c r="Y722" s="60">
        <v>0.51</v>
      </c>
      <c r="Z722" s="47">
        <v>159.97999999999999</v>
      </c>
      <c r="AA722" s="46">
        <f t="shared" si="246"/>
        <v>2.5500000000000002E-3</v>
      </c>
      <c r="AB722" s="47">
        <f t="shared" si="239"/>
        <v>509.23215591682828</v>
      </c>
      <c r="AC722" s="47">
        <f t="shared" si="240"/>
        <v>509.23215591682828</v>
      </c>
      <c r="AD722" s="56">
        <f t="shared" si="256"/>
        <v>100</v>
      </c>
      <c r="AE722" s="56">
        <f t="shared" si="256"/>
        <v>100</v>
      </c>
      <c r="AF722" s="65">
        <v>2.6880000000000002</v>
      </c>
      <c r="AG722" s="45">
        <v>22.24</v>
      </c>
      <c r="AH722" s="47">
        <v>199.00299999999999</v>
      </c>
      <c r="AI722" s="46">
        <f t="shared" si="247"/>
        <v>0.11119999999999999</v>
      </c>
      <c r="AJ722" s="47">
        <f t="shared" si="242"/>
        <v>633.44622280232898</v>
      </c>
      <c r="AK722" s="47">
        <f t="shared" si="243"/>
        <v>633.44622280232898</v>
      </c>
      <c r="AL722" s="56">
        <f t="shared" si="257"/>
        <v>100</v>
      </c>
      <c r="AM722" s="56">
        <f t="shared" si="257"/>
        <v>100</v>
      </c>
      <c r="AN722" s="45">
        <f t="shared" si="248"/>
        <v>43.607843137254896</v>
      </c>
      <c r="AO722" s="143"/>
    </row>
    <row r="723" spans="1:41" s="39" customFormat="1" ht="45" x14ac:dyDescent="0.25">
      <c r="A723" s="30">
        <v>722</v>
      </c>
      <c r="B723" s="110" t="s">
        <v>377</v>
      </c>
      <c r="C723" s="137" t="s">
        <v>1285</v>
      </c>
      <c r="D723" s="48" t="s">
        <v>318</v>
      </c>
      <c r="E723" s="48" t="s">
        <v>148</v>
      </c>
      <c r="F723" s="48" t="s">
        <v>139</v>
      </c>
      <c r="G723" s="48" t="s">
        <v>6</v>
      </c>
      <c r="H723" s="48" t="s">
        <v>1079</v>
      </c>
      <c r="I723" s="48" t="s">
        <v>1206</v>
      </c>
      <c r="J723" s="48">
        <v>20</v>
      </c>
      <c r="K723" s="48">
        <v>200</v>
      </c>
      <c r="L723" s="48">
        <v>3.3000000000000002E-2</v>
      </c>
      <c r="M723" s="105" t="s">
        <v>140</v>
      </c>
      <c r="N723" s="105" t="s">
        <v>325</v>
      </c>
      <c r="O723" s="105" t="s">
        <v>150</v>
      </c>
      <c r="P723" s="81">
        <v>100</v>
      </c>
      <c r="Q723" s="111"/>
      <c r="R723" s="48">
        <v>3</v>
      </c>
      <c r="S723" s="115">
        <v>8.8000000000000007</v>
      </c>
      <c r="T723" s="134">
        <v>300</v>
      </c>
      <c r="U723" s="93">
        <f t="shared" si="251"/>
        <v>0.44000000000000006</v>
      </c>
      <c r="V723" s="134">
        <v>200</v>
      </c>
      <c r="W723" s="135">
        <f t="shared" si="255"/>
        <v>286.51325000738916</v>
      </c>
      <c r="X723" s="145">
        <f t="shared" si="254"/>
        <v>172.16467784602096</v>
      </c>
      <c r="Y723" s="60">
        <v>0.505</v>
      </c>
      <c r="Z723" s="47">
        <v>136.57</v>
      </c>
      <c r="AA723" s="46">
        <f t="shared" si="246"/>
        <v>2.5249999999999999E-3</v>
      </c>
      <c r="AB723" s="47">
        <f t="shared" si="239"/>
        <v>434.71581156120294</v>
      </c>
      <c r="AC723" s="47">
        <f t="shared" si="240"/>
        <v>476.66207408026634</v>
      </c>
      <c r="AD723" s="56">
        <f>AB723/(AVERAGE(AB719:AB722))*100</f>
        <v>82.309511970950297</v>
      </c>
      <c r="AE723" s="56">
        <f>AC723/(AVERAGE(AC719:AC722))*100</f>
        <v>90.251657862884088</v>
      </c>
      <c r="AF723" s="65">
        <v>0</v>
      </c>
      <c r="AG723" s="45">
        <v>12.39</v>
      </c>
      <c r="AH723" s="47">
        <v>176.67</v>
      </c>
      <c r="AI723" s="46">
        <f t="shared" si="247"/>
        <v>6.1950000000000005E-2</v>
      </c>
      <c r="AJ723" s="47">
        <f t="shared" si="242"/>
        <v>562.35807592090293</v>
      </c>
      <c r="AK723" s="47">
        <f t="shared" si="243"/>
        <v>616.62069728169183</v>
      </c>
      <c r="AL723" s="56">
        <f>AJ723/(AVERAGE(AJ719:AJ722))*100</f>
        <v>86.166617081152779</v>
      </c>
      <c r="AM723" s="56">
        <f>AK723/(AVERAGE(AK719:AK722))*100</f>
        <v>94.480939781965773</v>
      </c>
      <c r="AN723" s="45">
        <f t="shared" si="248"/>
        <v>24.534653465346537</v>
      </c>
      <c r="AO723" s="143"/>
    </row>
    <row r="724" spans="1:41" s="39" customFormat="1" ht="45" x14ac:dyDescent="0.25">
      <c r="A724" s="30">
        <v>723</v>
      </c>
      <c r="B724" s="110" t="s">
        <v>378</v>
      </c>
      <c r="C724" s="137" t="s">
        <v>1285</v>
      </c>
      <c r="D724" s="48" t="s">
        <v>318</v>
      </c>
      <c r="E724" s="48" t="s">
        <v>148</v>
      </c>
      <c r="F724" s="48" t="s">
        <v>139</v>
      </c>
      <c r="G724" s="48" t="s">
        <v>6</v>
      </c>
      <c r="H724" s="48" t="s">
        <v>1079</v>
      </c>
      <c r="I724" s="48" t="s">
        <v>1206</v>
      </c>
      <c r="J724" s="48">
        <v>20</v>
      </c>
      <c r="K724" s="48">
        <v>200</v>
      </c>
      <c r="L724" s="48">
        <v>3.3000000000000002E-2</v>
      </c>
      <c r="M724" s="105" t="s">
        <v>140</v>
      </c>
      <c r="N724" s="105" t="s">
        <v>325</v>
      </c>
      <c r="O724" s="105" t="s">
        <v>150</v>
      </c>
      <c r="P724" s="81">
        <v>100</v>
      </c>
      <c r="Q724" s="111"/>
      <c r="R724" s="48">
        <v>3</v>
      </c>
      <c r="S724" s="115">
        <v>10.5</v>
      </c>
      <c r="T724" s="134">
        <v>300</v>
      </c>
      <c r="U724" s="93">
        <f t="shared" si="251"/>
        <v>0.52500000000000002</v>
      </c>
      <c r="V724" s="134">
        <v>200</v>
      </c>
      <c r="W724" s="135">
        <f t="shared" si="255"/>
        <v>281.17254249628655</v>
      </c>
      <c r="X724" s="145">
        <f t="shared" si="254"/>
        <v>160.37423180846375</v>
      </c>
      <c r="Y724" s="100">
        <v>0.59</v>
      </c>
      <c r="Z724" s="81">
        <v>148.63</v>
      </c>
      <c r="AA724" s="46">
        <f t="shared" si="246"/>
        <v>2.9499999999999999E-3</v>
      </c>
      <c r="AB724" s="47">
        <f t="shared" si="239"/>
        <v>473.10398383496806</v>
      </c>
      <c r="AC724" s="47">
        <f t="shared" si="240"/>
        <v>528.607803167562</v>
      </c>
      <c r="AD724" s="56">
        <f>AB724/(AVERAGE(AB719:AB722))*100</f>
        <v>89.57796561647757</v>
      </c>
      <c r="AE724" s="56">
        <f>AC724/(AVERAGE(AC719:AC722))*100</f>
        <v>100.08711242064533</v>
      </c>
      <c r="AF724" s="65">
        <v>2.3849999999999998</v>
      </c>
      <c r="AG724" s="45">
        <v>23.97</v>
      </c>
      <c r="AH724" s="45">
        <v>184.81</v>
      </c>
      <c r="AI724" s="46">
        <f t="shared" si="247"/>
        <v>0.11985</v>
      </c>
      <c r="AJ724" s="47">
        <f t="shared" si="242"/>
        <v>588.26850065626354</v>
      </c>
      <c r="AK724" s="47">
        <f t="shared" si="243"/>
        <v>657.28324095671894</v>
      </c>
      <c r="AL724" s="56">
        <f>AJ724/(AVERAGE(AJ719:AJ722))*100</f>
        <v>90.136709700389702</v>
      </c>
      <c r="AM724" s="56">
        <f>AK724/(AVERAGE(AK719:AK722))*100</f>
        <v>100.71140748646891</v>
      </c>
      <c r="AN724" s="45">
        <f t="shared" si="248"/>
        <v>40.627118644067799</v>
      </c>
      <c r="AO724" s="143"/>
    </row>
    <row r="725" spans="1:41" s="39" customFormat="1" ht="45" x14ac:dyDescent="0.25">
      <c r="A725" s="30">
        <v>724</v>
      </c>
      <c r="B725" s="110" t="s">
        <v>379</v>
      </c>
      <c r="C725" s="137" t="s">
        <v>1285</v>
      </c>
      <c r="D725" s="48" t="s">
        <v>318</v>
      </c>
      <c r="E725" s="48" t="s">
        <v>148</v>
      </c>
      <c r="F725" s="48" t="s">
        <v>139</v>
      </c>
      <c r="G725" s="48" t="s">
        <v>6</v>
      </c>
      <c r="H725" s="48" t="s">
        <v>1079</v>
      </c>
      <c r="I725" s="48" t="s">
        <v>1206</v>
      </c>
      <c r="J725" s="48">
        <v>20</v>
      </c>
      <c r="K725" s="48">
        <v>200</v>
      </c>
      <c r="L725" s="48">
        <v>3.3000000000000002E-2</v>
      </c>
      <c r="M725" s="105" t="s">
        <v>140</v>
      </c>
      <c r="N725" s="105" t="s">
        <v>325</v>
      </c>
      <c r="O725" s="105" t="s">
        <v>150</v>
      </c>
      <c r="P725" s="81">
        <v>100</v>
      </c>
      <c r="Q725" s="111"/>
      <c r="R725" s="48">
        <v>3</v>
      </c>
      <c r="S725" s="142">
        <v>10.78</v>
      </c>
      <c r="T725" s="134">
        <v>300</v>
      </c>
      <c r="U725" s="93">
        <f t="shared" si="251"/>
        <v>0.53899999999999992</v>
      </c>
      <c r="V725" s="134">
        <v>200</v>
      </c>
      <c r="W725" s="135">
        <f t="shared" si="255"/>
        <v>280.29289655328137</v>
      </c>
      <c r="X725" s="145">
        <f t="shared" si="254"/>
        <v>157.01144217483278</v>
      </c>
      <c r="Y725" s="100">
        <v>0.59399999999999997</v>
      </c>
      <c r="Z725" s="81">
        <v>146.5</v>
      </c>
      <c r="AA725" s="46">
        <f t="shared" si="246"/>
        <v>2.97E-3</v>
      </c>
      <c r="AB725" s="47">
        <f t="shared" ref="AB725:AB788" si="258">Z725/((J725^2*PI()/4)*10^-3)</f>
        <v>466.32398325925334</v>
      </c>
      <c r="AC725" s="47">
        <f t="shared" ref="AC725:AC788" si="259">Z725/(W725*10^-3)</f>
        <v>522.66754456316221</v>
      </c>
      <c r="AD725" s="56">
        <f>AB725/(AVERAGE(AB719:AB722))*100</f>
        <v>88.294233753710316</v>
      </c>
      <c r="AE725" s="56">
        <f>AC725/(AVERAGE(AC719:AC722))*100</f>
        <v>98.962378114447787</v>
      </c>
      <c r="AF725" s="65">
        <v>0</v>
      </c>
      <c r="AG725" s="45">
        <v>22.84</v>
      </c>
      <c r="AH725" s="45">
        <v>181.62</v>
      </c>
      <c r="AI725" s="46">
        <f t="shared" si="247"/>
        <v>0.1142</v>
      </c>
      <c r="AJ725" s="47">
        <f t="shared" ref="AJ725:AJ788" si="260">AH725/((J725^2*PI()/4)*10^-3)</f>
        <v>578.11441528700061</v>
      </c>
      <c r="AK725" s="47">
        <f t="shared" ref="AK725:AK788" si="261">AH725/(W725*10^-3)</f>
        <v>647.96504739632439</v>
      </c>
      <c r="AL725" s="56">
        <f>AJ725/(AVERAGE(AJ719:AJ722))*100</f>
        <v>88.580862592850906</v>
      </c>
      <c r="AM725" s="56">
        <f>AK725/(AVERAGE(AK719:AK722))*100</f>
        <v>99.283638862195588</v>
      </c>
      <c r="AN725" s="45">
        <f t="shared" si="248"/>
        <v>38.45117845117845</v>
      </c>
      <c r="AO725" s="143"/>
    </row>
    <row r="726" spans="1:41" s="39" customFormat="1" ht="45" x14ac:dyDescent="0.25">
      <c r="A726" s="30">
        <v>725</v>
      </c>
      <c r="B726" s="110" t="s">
        <v>380</v>
      </c>
      <c r="C726" s="137" t="s">
        <v>1285</v>
      </c>
      <c r="D726" s="48" t="s">
        <v>318</v>
      </c>
      <c r="E726" s="48" t="s">
        <v>148</v>
      </c>
      <c r="F726" s="48" t="s">
        <v>139</v>
      </c>
      <c r="G726" s="48" t="s">
        <v>6</v>
      </c>
      <c r="H726" s="48" t="s">
        <v>1079</v>
      </c>
      <c r="I726" s="48" t="s">
        <v>1206</v>
      </c>
      <c r="J726" s="48">
        <v>20</v>
      </c>
      <c r="K726" s="48">
        <v>200</v>
      </c>
      <c r="L726" s="48">
        <v>3.3000000000000002E-2</v>
      </c>
      <c r="M726" s="105" t="s">
        <v>140</v>
      </c>
      <c r="N726" s="105" t="s">
        <v>325</v>
      </c>
      <c r="O726" s="105" t="s">
        <v>150</v>
      </c>
      <c r="P726" s="81">
        <v>100</v>
      </c>
      <c r="Q726" s="114"/>
      <c r="R726" s="48">
        <v>3</v>
      </c>
      <c r="S726" s="115">
        <v>10.8</v>
      </c>
      <c r="T726" s="134">
        <v>300</v>
      </c>
      <c r="U726" s="93">
        <f t="shared" si="251"/>
        <v>0.54</v>
      </c>
      <c r="V726" s="134">
        <v>200</v>
      </c>
      <c r="W726" s="135">
        <f t="shared" si="255"/>
        <v>280.23006470020948</v>
      </c>
      <c r="X726" s="145">
        <f t="shared" si="254"/>
        <v>157.13503352967871</v>
      </c>
      <c r="Y726" s="100">
        <v>0.45700000000000002</v>
      </c>
      <c r="Z726" s="81">
        <v>112.8</v>
      </c>
      <c r="AA726" s="46">
        <f t="shared" ref="AA726:AA739" si="262">Y726/200</f>
        <v>2.2850000000000001E-3</v>
      </c>
      <c r="AB726" s="47">
        <f t="shared" si="258"/>
        <v>359.05355161531588</v>
      </c>
      <c r="AC726" s="47">
        <f t="shared" si="259"/>
        <v>402.52640315618379</v>
      </c>
      <c r="AD726" s="56">
        <f>AB726/(AVERAGE(AB719:AB722))*100</f>
        <v>67.983546535280027</v>
      </c>
      <c r="AE726" s="56">
        <f>AC726/(AVERAGE(AC719:AC722))*100</f>
        <v>76.214738268251153</v>
      </c>
      <c r="AF726" s="65">
        <v>0</v>
      </c>
      <c r="AG726" s="45">
        <v>10.000999999999999</v>
      </c>
      <c r="AH726" s="45">
        <v>147.21199999999999</v>
      </c>
      <c r="AI726" s="46">
        <f t="shared" ref="AI726:AI739" si="263">AG726/200</f>
        <v>5.0004999999999994E-2</v>
      </c>
      <c r="AJ726" s="47">
        <f t="shared" si="260"/>
        <v>468.5903496488819</v>
      </c>
      <c r="AK726" s="47">
        <f t="shared" si="261"/>
        <v>525.32550409067483</v>
      </c>
      <c r="AL726" s="56">
        <f>AJ726/(AVERAGE(AJ719:AJ722))*100</f>
        <v>71.799173791535992</v>
      </c>
      <c r="AM726" s="56">
        <f>AK726/(AVERAGE(AK719:AK722))*100</f>
        <v>80.492347299928241</v>
      </c>
      <c r="AN726" s="45">
        <f t="shared" ref="AN726:AN739" si="264">AG726/Y726</f>
        <v>21.884026258205687</v>
      </c>
      <c r="AO726" s="143"/>
    </row>
    <row r="727" spans="1:41" s="39" customFormat="1" ht="45" x14ac:dyDescent="0.25">
      <c r="A727" s="30">
        <v>726</v>
      </c>
      <c r="B727" s="110" t="s">
        <v>381</v>
      </c>
      <c r="C727" s="137" t="s">
        <v>1285</v>
      </c>
      <c r="D727" s="48" t="s">
        <v>318</v>
      </c>
      <c r="E727" s="48" t="s">
        <v>148</v>
      </c>
      <c r="F727" s="48" t="s">
        <v>139</v>
      </c>
      <c r="G727" s="48" t="s">
        <v>6</v>
      </c>
      <c r="H727" s="48" t="s">
        <v>1079</v>
      </c>
      <c r="I727" s="48" t="s">
        <v>1206</v>
      </c>
      <c r="J727" s="48">
        <v>20</v>
      </c>
      <c r="K727" s="48">
        <v>200</v>
      </c>
      <c r="L727" s="48">
        <v>3.3000000000000002E-2</v>
      </c>
      <c r="M727" s="105" t="s">
        <v>140</v>
      </c>
      <c r="N727" s="105" t="s">
        <v>325</v>
      </c>
      <c r="O727" s="105" t="s">
        <v>150</v>
      </c>
      <c r="P727" s="81">
        <v>100</v>
      </c>
      <c r="Q727" s="114"/>
      <c r="R727" s="48">
        <v>3</v>
      </c>
      <c r="S727" s="115">
        <v>10.8</v>
      </c>
      <c r="T727" s="134">
        <v>300</v>
      </c>
      <c r="U727" s="93">
        <f t="shared" si="251"/>
        <v>0.54</v>
      </c>
      <c r="V727" s="134">
        <v>200</v>
      </c>
      <c r="W727" s="135">
        <f t="shared" si="255"/>
        <v>280.23006470020948</v>
      </c>
      <c r="X727" s="145">
        <f t="shared" si="254"/>
        <v>168.47687547299205</v>
      </c>
      <c r="Y727" s="100">
        <v>0.504</v>
      </c>
      <c r="Z727" s="81">
        <v>133.38</v>
      </c>
      <c r="AA727" s="46">
        <f t="shared" si="262"/>
        <v>2.5200000000000001E-3</v>
      </c>
      <c r="AB727" s="47">
        <f t="shared" si="258"/>
        <v>424.56172619194001</v>
      </c>
      <c r="AC727" s="47">
        <f t="shared" si="259"/>
        <v>475.96606075329606</v>
      </c>
      <c r="AD727" s="56">
        <f>AB727/(AVERAGE(AB719:AB722))*100</f>
        <v>80.386927631876333</v>
      </c>
      <c r="AE727" s="56">
        <f>AC727/(AVERAGE(AC719:AC722))*100</f>
        <v>90.119874026767206</v>
      </c>
      <c r="AF727" s="65">
        <v>0</v>
      </c>
      <c r="AG727" s="45">
        <v>12.09</v>
      </c>
      <c r="AH727" s="45">
        <v>173.46</v>
      </c>
      <c r="AI727" s="46">
        <f t="shared" si="263"/>
        <v>6.0449999999999997E-2</v>
      </c>
      <c r="AJ727" s="47">
        <f t="shared" si="260"/>
        <v>552.14032857440338</v>
      </c>
      <c r="AK727" s="47">
        <f t="shared" si="261"/>
        <v>618.99139974708908</v>
      </c>
      <c r="AL727" s="56">
        <f>AJ727/(AVERAGE(AJ719:AJ722))*100</f>
        <v>84.601015446294028</v>
      </c>
      <c r="AM727" s="56">
        <f>AK727/(AVERAGE(AK719:AK722))*100</f>
        <v>94.844187720060575</v>
      </c>
      <c r="AN727" s="45">
        <f t="shared" si="264"/>
        <v>23.988095238095237</v>
      </c>
      <c r="AO727" s="143"/>
    </row>
    <row r="728" spans="1:41" s="39" customFormat="1" ht="45" x14ac:dyDescent="0.25">
      <c r="A728" s="30">
        <v>727</v>
      </c>
      <c r="B728" s="110" t="s">
        <v>382</v>
      </c>
      <c r="C728" s="137" t="s">
        <v>1285</v>
      </c>
      <c r="D728" s="48" t="s">
        <v>318</v>
      </c>
      <c r="E728" s="48" t="s">
        <v>148</v>
      </c>
      <c r="F728" s="48" t="s">
        <v>139</v>
      </c>
      <c r="G728" s="48" t="s">
        <v>6</v>
      </c>
      <c r="H728" s="48" t="s">
        <v>1079</v>
      </c>
      <c r="I728" s="48" t="s">
        <v>1206</v>
      </c>
      <c r="J728" s="48">
        <v>20</v>
      </c>
      <c r="K728" s="48">
        <v>200</v>
      </c>
      <c r="L728" s="48">
        <v>3.3000000000000002E-2</v>
      </c>
      <c r="M728" s="105" t="s">
        <v>140</v>
      </c>
      <c r="N728" s="105" t="s">
        <v>325</v>
      </c>
      <c r="O728" s="105" t="s">
        <v>150</v>
      </c>
      <c r="P728" s="81">
        <v>100</v>
      </c>
      <c r="Q728" s="114"/>
      <c r="R728" s="48">
        <v>3</v>
      </c>
      <c r="S728" s="115">
        <v>10.83</v>
      </c>
      <c r="T728" s="134">
        <v>300</v>
      </c>
      <c r="U728" s="93">
        <f t="shared" si="251"/>
        <v>0.54150000000000009</v>
      </c>
      <c r="V728" s="134">
        <v>200</v>
      </c>
      <c r="W728" s="135">
        <f t="shared" si="255"/>
        <v>280.13581692060177</v>
      </c>
      <c r="X728" s="145">
        <f t="shared" si="254"/>
        <v>181.28595588869737</v>
      </c>
      <c r="Y728" s="100">
        <v>0.50700000000000001</v>
      </c>
      <c r="Z728" s="81">
        <v>144.375</v>
      </c>
      <c r="AA728" s="46">
        <f t="shared" si="262"/>
        <v>2.5349999999999999E-3</v>
      </c>
      <c r="AB728" s="47">
        <f t="shared" si="258"/>
        <v>459.5598981778478</v>
      </c>
      <c r="AC728" s="47">
        <f t="shared" si="259"/>
        <v>515.37501197470885</v>
      </c>
      <c r="AD728" s="56">
        <f>AB728/(AVERAGE(AB719:AB722))*100</f>
        <v>87.013515346019986</v>
      </c>
      <c r="AE728" s="56">
        <f>AC728/(AVERAGE(AC719:AC722))*100</f>
        <v>97.581602944959073</v>
      </c>
      <c r="AF728" s="65">
        <v>0</v>
      </c>
      <c r="AG728" s="45">
        <v>21.45</v>
      </c>
      <c r="AH728" s="45">
        <v>180.56</v>
      </c>
      <c r="AI728" s="46">
        <f t="shared" si="263"/>
        <v>0.10725</v>
      </c>
      <c r="AJ728" s="47">
        <f t="shared" si="260"/>
        <v>574.74033049345246</v>
      </c>
      <c r="AK728" s="47">
        <f t="shared" si="261"/>
        <v>644.54449982443941</v>
      </c>
      <c r="AL728" s="56">
        <f>AJ728/(AVERAGE(AJ719:AJ722))*100</f>
        <v>88.063872644891319</v>
      </c>
      <c r="AM728" s="56">
        <f>AK728/(AVERAGE(AK719:AK722))*100</f>
        <v>98.759529712786062</v>
      </c>
      <c r="AN728" s="45">
        <f t="shared" si="264"/>
        <v>42.307692307692307</v>
      </c>
      <c r="AO728" s="143"/>
    </row>
    <row r="729" spans="1:41" s="39" customFormat="1" ht="45" x14ac:dyDescent="0.25">
      <c r="A729" s="30">
        <v>728</v>
      </c>
      <c r="B729" s="110" t="s">
        <v>383</v>
      </c>
      <c r="C729" s="137" t="s">
        <v>1285</v>
      </c>
      <c r="D729" s="48" t="s">
        <v>318</v>
      </c>
      <c r="E729" s="48" t="s">
        <v>148</v>
      </c>
      <c r="F729" s="48" t="s">
        <v>139</v>
      </c>
      <c r="G729" s="48" t="s">
        <v>6</v>
      </c>
      <c r="H729" s="48" t="s">
        <v>1079</v>
      </c>
      <c r="I729" s="48" t="s">
        <v>1206</v>
      </c>
      <c r="J729" s="48">
        <v>20</v>
      </c>
      <c r="K729" s="48">
        <v>200</v>
      </c>
      <c r="L729" s="48">
        <v>3.3000000000000002E-2</v>
      </c>
      <c r="M729" s="105" t="s">
        <v>140</v>
      </c>
      <c r="N729" s="105" t="s">
        <v>325</v>
      </c>
      <c r="O729" s="105" t="s">
        <v>150</v>
      </c>
      <c r="P729" s="81">
        <v>100</v>
      </c>
      <c r="Q729" s="114"/>
      <c r="R729" s="48">
        <v>3</v>
      </c>
      <c r="S729" s="115">
        <v>11.4</v>
      </c>
      <c r="T729" s="134">
        <v>300</v>
      </c>
      <c r="U729" s="93">
        <f t="shared" si="251"/>
        <v>0.57000000000000006</v>
      </c>
      <c r="V729" s="134">
        <v>200</v>
      </c>
      <c r="W729" s="135">
        <f t="shared" si="255"/>
        <v>278.34510910805562</v>
      </c>
      <c r="X729" s="145">
        <f t="shared" si="254"/>
        <v>172.69178182459163</v>
      </c>
      <c r="Y729" s="100">
        <v>0.45900000000000002</v>
      </c>
      <c r="Z729" s="81">
        <v>124.51</v>
      </c>
      <c r="AA729" s="46">
        <f t="shared" si="262"/>
        <v>2.2950000000000002E-3</v>
      </c>
      <c r="AB729" s="47">
        <f t="shared" si="258"/>
        <v>396.32763928743782</v>
      </c>
      <c r="AC729" s="47">
        <f t="shared" si="259"/>
        <v>447.32239197227744</v>
      </c>
      <c r="AD729" s="56">
        <f>AB729/(AVERAGE(AB719:AB722))*100</f>
        <v>75.041058325423023</v>
      </c>
      <c r="AE729" s="56">
        <f>AC729/(AVERAGE(AC719:AC722))*100</f>
        <v>84.696454091899582</v>
      </c>
      <c r="AF729" s="65">
        <v>0</v>
      </c>
      <c r="AG729" s="45">
        <v>9.1370000000000005</v>
      </c>
      <c r="AH729" s="45">
        <v>162.46700000000001</v>
      </c>
      <c r="AI729" s="46">
        <f t="shared" si="263"/>
        <v>4.5685000000000003E-2</v>
      </c>
      <c r="AJ729" s="47">
        <f t="shared" si="260"/>
        <v>517.14852278621925</v>
      </c>
      <c r="AK729" s="47">
        <f t="shared" si="261"/>
        <v>583.68907763681636</v>
      </c>
      <c r="AL729" s="56">
        <f>AJ729/(AVERAGE(AJ719:AJ722))*100</f>
        <v>79.239439504860201</v>
      </c>
      <c r="AM729" s="56">
        <f>AK729/(AVERAGE(AK719:AK722))*100</f>
        <v>89.435033301196626</v>
      </c>
      <c r="AN729" s="45">
        <f t="shared" si="264"/>
        <v>19.906318082788673</v>
      </c>
      <c r="AO729" s="143"/>
    </row>
    <row r="730" spans="1:41" s="39" customFormat="1" ht="45" x14ac:dyDescent="0.25">
      <c r="A730" s="30">
        <v>729</v>
      </c>
      <c r="B730" s="110" t="s">
        <v>384</v>
      </c>
      <c r="C730" s="137" t="s">
        <v>1285</v>
      </c>
      <c r="D730" s="48" t="s">
        <v>318</v>
      </c>
      <c r="E730" s="48" t="s">
        <v>148</v>
      </c>
      <c r="F730" s="48" t="s">
        <v>139</v>
      </c>
      <c r="G730" s="48" t="s">
        <v>6</v>
      </c>
      <c r="H730" s="48" t="s">
        <v>1079</v>
      </c>
      <c r="I730" s="48" t="s">
        <v>1206</v>
      </c>
      <c r="J730" s="48">
        <v>20</v>
      </c>
      <c r="K730" s="48">
        <v>200</v>
      </c>
      <c r="L730" s="48">
        <v>3.3000000000000002E-2</v>
      </c>
      <c r="M730" s="105" t="s">
        <v>140</v>
      </c>
      <c r="N730" s="105" t="s">
        <v>325</v>
      </c>
      <c r="O730" s="105" t="s">
        <v>150</v>
      </c>
      <c r="P730" s="81">
        <v>100</v>
      </c>
      <c r="Q730" s="114"/>
      <c r="R730" s="48">
        <v>3</v>
      </c>
      <c r="S730" s="115">
        <v>12.7</v>
      </c>
      <c r="T730" s="134">
        <v>300</v>
      </c>
      <c r="U730" s="93">
        <f t="shared" si="251"/>
        <v>0.63500000000000001</v>
      </c>
      <c r="V730" s="134">
        <v>200</v>
      </c>
      <c r="W730" s="135">
        <f t="shared" si="255"/>
        <v>274.26103865838894</v>
      </c>
      <c r="X730" s="145">
        <f t="shared" si="254"/>
        <v>171.23546208388146</v>
      </c>
      <c r="Y730" s="100">
        <v>0.45900000000000002</v>
      </c>
      <c r="Z730" s="81">
        <v>123.46</v>
      </c>
      <c r="AA730" s="46">
        <f t="shared" si="262"/>
        <v>2.2950000000000002E-3</v>
      </c>
      <c r="AB730" s="47">
        <f t="shared" si="258"/>
        <v>392.98538548250798</v>
      </c>
      <c r="AC730" s="47">
        <f t="shared" si="259"/>
        <v>450.15508073597698</v>
      </c>
      <c r="AD730" s="56">
        <f>AB730/(AVERAGE(AB719:AB722))*100</f>
        <v>74.408232759270149</v>
      </c>
      <c r="AE730" s="56">
        <f>AC730/(AVERAGE(AC719:AC722))*100</f>
        <v>85.232798120584334</v>
      </c>
      <c r="AF730" s="65">
        <v>0</v>
      </c>
      <c r="AG730" s="45">
        <v>9.9169999999999998</v>
      </c>
      <c r="AH730" s="45">
        <v>159.97999999999999</v>
      </c>
      <c r="AI730" s="46">
        <f t="shared" si="263"/>
        <v>4.9584999999999997E-2</v>
      </c>
      <c r="AJ730" s="47">
        <f t="shared" si="260"/>
        <v>509.23215591682828</v>
      </c>
      <c r="AK730" s="47">
        <f t="shared" si="261"/>
        <v>583.31289337551914</v>
      </c>
      <c r="AL730" s="56">
        <f>AJ730/(AVERAGE(AJ719:AJ722))*100</f>
        <v>78.026464032619131</v>
      </c>
      <c r="AM730" s="56">
        <f>AK730/(AVERAGE(AK719:AK722))*100</f>
        <v>89.377392935417092</v>
      </c>
      <c r="AN730" s="45">
        <f t="shared" si="264"/>
        <v>21.605664488017428</v>
      </c>
      <c r="AO730" s="143"/>
    </row>
    <row r="731" spans="1:41" s="39" customFormat="1" ht="45" x14ac:dyDescent="0.25">
      <c r="A731" s="30">
        <v>730</v>
      </c>
      <c r="B731" s="110" t="s">
        <v>385</v>
      </c>
      <c r="C731" s="137" t="s">
        <v>1285</v>
      </c>
      <c r="D731" s="48" t="s">
        <v>318</v>
      </c>
      <c r="E731" s="48" t="s">
        <v>148</v>
      </c>
      <c r="F731" s="48" t="s">
        <v>139</v>
      </c>
      <c r="G731" s="48" t="s">
        <v>6</v>
      </c>
      <c r="H731" s="48" t="s">
        <v>1079</v>
      </c>
      <c r="I731" s="48" t="s">
        <v>1206</v>
      </c>
      <c r="J731" s="48">
        <v>20</v>
      </c>
      <c r="K731" s="48">
        <v>200</v>
      </c>
      <c r="L731" s="48">
        <v>3.3000000000000002E-2</v>
      </c>
      <c r="M731" s="105" t="s">
        <v>140</v>
      </c>
      <c r="N731" s="105" t="s">
        <v>325</v>
      </c>
      <c r="O731" s="105" t="s">
        <v>150</v>
      </c>
      <c r="P731" s="81">
        <v>100</v>
      </c>
      <c r="Q731" s="114"/>
      <c r="R731" s="48">
        <v>3</v>
      </c>
      <c r="S731" s="115">
        <v>13.7</v>
      </c>
      <c r="T731" s="134">
        <v>300</v>
      </c>
      <c r="U731" s="93">
        <f t="shared" si="251"/>
        <v>0.68499999999999994</v>
      </c>
      <c r="V731" s="134">
        <v>200</v>
      </c>
      <c r="W731" s="135">
        <f t="shared" si="255"/>
        <v>271.11944600479916</v>
      </c>
      <c r="X731" s="145">
        <f t="shared" si="254"/>
        <v>164.68714111377957</v>
      </c>
      <c r="Y731" s="100">
        <v>0.45800000000000002</v>
      </c>
      <c r="Z731" s="81">
        <v>118.48</v>
      </c>
      <c r="AA731" s="46">
        <f t="shared" si="262"/>
        <v>2.2899999999999999E-3</v>
      </c>
      <c r="AB731" s="47">
        <f t="shared" si="258"/>
        <v>377.1335531505552</v>
      </c>
      <c r="AC731" s="47">
        <f t="shared" si="259"/>
        <v>437.00295845950779</v>
      </c>
      <c r="AD731" s="56">
        <f>AB731/(AVERAGE(AB719:AB722))*100</f>
        <v>71.406831502659372</v>
      </c>
      <c r="AE731" s="56">
        <f>AC731/(AVERAGE(AC719:AC722))*100</f>
        <v>82.742562575503342</v>
      </c>
      <c r="AF731" s="65">
        <v>0</v>
      </c>
      <c r="AG731" s="45">
        <v>8.0500000000000007</v>
      </c>
      <c r="AH731" s="45">
        <v>155.72999999999999</v>
      </c>
      <c r="AI731" s="46">
        <f t="shared" si="263"/>
        <v>4.0250000000000001E-2</v>
      </c>
      <c r="AJ731" s="47">
        <f t="shared" si="260"/>
        <v>495.7039857540172</v>
      </c>
      <c r="AK731" s="47">
        <f t="shared" si="261"/>
        <v>574.39627549712304</v>
      </c>
      <c r="AL731" s="56">
        <f>AJ731/(AVERAGE(AJ719:AJ722))*100</f>
        <v>75.953626977120749</v>
      </c>
      <c r="AM731" s="56">
        <f>AK731/(AVERAGE(AK719:AK722))*100</f>
        <v>88.011155245794612</v>
      </c>
      <c r="AN731" s="45">
        <f t="shared" si="264"/>
        <v>17.5764192139738</v>
      </c>
      <c r="AO731" s="143"/>
    </row>
    <row r="732" spans="1:41" s="39" customFormat="1" ht="45" x14ac:dyDescent="0.25">
      <c r="A732" s="30">
        <v>731</v>
      </c>
      <c r="B732" s="110" t="s">
        <v>386</v>
      </c>
      <c r="C732" s="137" t="s">
        <v>1285</v>
      </c>
      <c r="D732" s="48" t="s">
        <v>318</v>
      </c>
      <c r="E732" s="48" t="s">
        <v>148</v>
      </c>
      <c r="F732" s="48" t="s">
        <v>139</v>
      </c>
      <c r="G732" s="48" t="s">
        <v>6</v>
      </c>
      <c r="H732" s="48" t="s">
        <v>1079</v>
      </c>
      <c r="I732" s="48" t="s">
        <v>1206</v>
      </c>
      <c r="J732" s="48">
        <v>20</v>
      </c>
      <c r="K732" s="48">
        <v>200</v>
      </c>
      <c r="L732" s="48">
        <v>3.3000000000000002E-2</v>
      </c>
      <c r="M732" s="105" t="s">
        <v>140</v>
      </c>
      <c r="N732" s="105" t="s">
        <v>325</v>
      </c>
      <c r="O732" s="105" t="s">
        <v>150</v>
      </c>
      <c r="P732" s="81">
        <v>100</v>
      </c>
      <c r="Q732" s="114"/>
      <c r="R732" s="48">
        <v>3</v>
      </c>
      <c r="S732" s="115">
        <v>18.3</v>
      </c>
      <c r="T732" s="134">
        <v>300</v>
      </c>
      <c r="U732" s="93">
        <f t="shared" si="251"/>
        <v>0.91500000000000004</v>
      </c>
      <c r="V732" s="134">
        <v>200</v>
      </c>
      <c r="W732" s="135">
        <f t="shared" si="255"/>
        <v>256.66811979828611</v>
      </c>
      <c r="X732" s="145">
        <f t="shared" si="254"/>
        <v>198.75666226507295</v>
      </c>
      <c r="Y732" s="100">
        <v>0.41699999999999998</v>
      </c>
      <c r="Z732" s="81">
        <v>130.19</v>
      </c>
      <c r="AA732" s="46">
        <f t="shared" si="262"/>
        <v>2.085E-3</v>
      </c>
      <c r="AB732" s="47">
        <f t="shared" si="258"/>
        <v>414.40764082267708</v>
      </c>
      <c r="AC732" s="47">
        <f t="shared" si="259"/>
        <v>507.23089451980053</v>
      </c>
      <c r="AD732" s="56">
        <f>AB732/(AVERAGE(AB719:AB722))*100</f>
        <v>78.464343292802369</v>
      </c>
      <c r="AE732" s="56">
        <f>AC732/(AVERAGE(AC719:AC722))*100</f>
        <v>96.039587873687097</v>
      </c>
      <c r="AF732" s="65">
        <v>0</v>
      </c>
      <c r="AG732" s="45">
        <v>11.78</v>
      </c>
      <c r="AH732" s="45">
        <v>169.56</v>
      </c>
      <c r="AI732" s="46">
        <f t="shared" si="263"/>
        <v>5.8899999999999994E-2</v>
      </c>
      <c r="AJ732" s="47">
        <f t="shared" si="260"/>
        <v>539.72624301323549</v>
      </c>
      <c r="AK732" s="47">
        <f t="shared" si="261"/>
        <v>660.61963649110817</v>
      </c>
      <c r="AL732" s="56">
        <f>AJ732/(AVERAGE(AJ719:AJ722))*100</f>
        <v>82.698882618895496</v>
      </c>
      <c r="AM732" s="56">
        <f>AK732/(AVERAGE(AK719:AK722))*100</f>
        <v>101.2226225445477</v>
      </c>
      <c r="AN732" s="45">
        <f t="shared" si="264"/>
        <v>28.249400479616305</v>
      </c>
      <c r="AO732" s="143"/>
    </row>
    <row r="733" spans="1:41" s="39" customFormat="1" ht="45" x14ac:dyDescent="0.25">
      <c r="A733" s="30">
        <v>732</v>
      </c>
      <c r="B733" s="110" t="s">
        <v>387</v>
      </c>
      <c r="C733" s="137" t="s">
        <v>1285</v>
      </c>
      <c r="D733" s="48" t="s">
        <v>318</v>
      </c>
      <c r="E733" s="48" t="s">
        <v>148</v>
      </c>
      <c r="F733" s="48" t="s">
        <v>139</v>
      </c>
      <c r="G733" s="48" t="s">
        <v>6</v>
      </c>
      <c r="H733" s="48" t="s">
        <v>1079</v>
      </c>
      <c r="I733" s="48" t="s">
        <v>1206</v>
      </c>
      <c r="J733" s="48">
        <v>20</v>
      </c>
      <c r="K733" s="48">
        <v>200</v>
      </c>
      <c r="L733" s="48">
        <v>3.3000000000000002E-2</v>
      </c>
      <c r="M733" s="105" t="s">
        <v>140</v>
      </c>
      <c r="N733" s="105" t="s">
        <v>325</v>
      </c>
      <c r="O733" s="105" t="s">
        <v>150</v>
      </c>
      <c r="P733" s="81">
        <v>100</v>
      </c>
      <c r="Q733" s="114"/>
      <c r="R733" s="48">
        <v>3</v>
      </c>
      <c r="S733" s="115">
        <v>18.8</v>
      </c>
      <c r="T733" s="134">
        <v>300</v>
      </c>
      <c r="U733" s="93">
        <f t="shared" si="251"/>
        <v>0.94</v>
      </c>
      <c r="V733" s="134">
        <v>200</v>
      </c>
      <c r="W733" s="135">
        <f t="shared" si="255"/>
        <v>255.09732347149125</v>
      </c>
      <c r="X733" s="145">
        <f t="shared" si="254"/>
        <v>128.33385330919978</v>
      </c>
      <c r="Y733" s="100">
        <v>0.498</v>
      </c>
      <c r="Z733" s="81">
        <v>100.39</v>
      </c>
      <c r="AA733" s="46">
        <f t="shared" si="262"/>
        <v>2.49E-3</v>
      </c>
      <c r="AB733" s="47">
        <f t="shared" si="258"/>
        <v>319.55129473990746</v>
      </c>
      <c r="AC733" s="47">
        <f t="shared" si="259"/>
        <v>393.53607726589576</v>
      </c>
      <c r="AD733" s="56">
        <f>AB733/(AVERAGE(AB719:AB722))*100</f>
        <v>60.504151034368462</v>
      </c>
      <c r="AE733" s="56">
        <f>AC733/(AVERAGE(AC719:AC722))*100</f>
        <v>74.512501273852749</v>
      </c>
      <c r="AF733" s="65">
        <v>0</v>
      </c>
      <c r="AG733" s="45">
        <v>6.01</v>
      </c>
      <c r="AH733" s="45">
        <v>137.28</v>
      </c>
      <c r="AI733" s="46">
        <f t="shared" si="263"/>
        <v>3.005E-2</v>
      </c>
      <c r="AJ733" s="47">
        <f t="shared" si="260"/>
        <v>436.97581175310785</v>
      </c>
      <c r="AK733" s="47">
        <f t="shared" si="261"/>
        <v>538.14755142008346</v>
      </c>
      <c r="AL733" s="56">
        <f>AJ733/(AVERAGE(AJ719:AJ722))*100</f>
        <v>66.95507552442777</v>
      </c>
      <c r="AM733" s="56">
        <f>AK733/(AVERAGE(AK719:AK722))*100</f>
        <v>82.456989562103161</v>
      </c>
      <c r="AN733" s="45">
        <f t="shared" si="264"/>
        <v>12.068273092369477</v>
      </c>
      <c r="AO733" s="143"/>
    </row>
    <row r="734" spans="1:41" s="39" customFormat="1" ht="45" x14ac:dyDescent="0.25">
      <c r="A734" s="30">
        <v>733</v>
      </c>
      <c r="B734" s="110" t="s">
        <v>388</v>
      </c>
      <c r="C734" s="137" t="s">
        <v>1285</v>
      </c>
      <c r="D734" s="48" t="s">
        <v>318</v>
      </c>
      <c r="E734" s="48" t="s">
        <v>148</v>
      </c>
      <c r="F734" s="48" t="s">
        <v>139</v>
      </c>
      <c r="G734" s="48" t="s">
        <v>6</v>
      </c>
      <c r="H734" s="48" t="s">
        <v>1079</v>
      </c>
      <c r="I734" s="48" t="s">
        <v>1206</v>
      </c>
      <c r="J734" s="112">
        <v>20</v>
      </c>
      <c r="K734" s="48">
        <v>200</v>
      </c>
      <c r="L734" s="48">
        <v>3.3000000000000002E-2</v>
      </c>
      <c r="M734" s="105" t="s">
        <v>140</v>
      </c>
      <c r="N734" s="105" t="s">
        <v>325</v>
      </c>
      <c r="O734" s="105" t="s">
        <v>150</v>
      </c>
      <c r="P734" s="81">
        <v>100</v>
      </c>
      <c r="Q734" s="114"/>
      <c r="R734" s="48">
        <v>3</v>
      </c>
      <c r="S734" s="115">
        <v>19.09</v>
      </c>
      <c r="T734" s="134">
        <v>300</v>
      </c>
      <c r="U734" s="93">
        <f t="shared" si="251"/>
        <v>0.9544999999999999</v>
      </c>
      <c r="V734" s="134">
        <v>200</v>
      </c>
      <c r="W734" s="135">
        <f t="shared" si="255"/>
        <v>254.18626160195015</v>
      </c>
      <c r="X734" s="145">
        <f t="shared" si="254"/>
        <v>147.65847614034891</v>
      </c>
      <c r="Y734" s="100">
        <v>0.54600000000000004</v>
      </c>
      <c r="Z734" s="81">
        <v>126.64</v>
      </c>
      <c r="AA734" s="46">
        <f t="shared" si="262"/>
        <v>2.7300000000000002E-3</v>
      </c>
      <c r="AB734" s="47">
        <f t="shared" si="258"/>
        <v>403.10763986315254</v>
      </c>
      <c r="AC734" s="47">
        <f t="shared" si="259"/>
        <v>498.21732772605674</v>
      </c>
      <c r="AD734" s="56">
        <f>AB734/(AVERAGE(AB719:AB722))*100</f>
        <v>76.324790188190278</v>
      </c>
      <c r="AE734" s="56">
        <f>AC734/(AVERAGE(AC719:AC722))*100</f>
        <v>94.332950424162988</v>
      </c>
      <c r="AF734" s="65">
        <v>0</v>
      </c>
      <c r="AG734" s="45">
        <v>16.03</v>
      </c>
      <c r="AH734" s="45">
        <v>158.91999999999999</v>
      </c>
      <c r="AI734" s="46">
        <f t="shared" si="263"/>
        <v>8.0149999999999999E-2</v>
      </c>
      <c r="AJ734" s="47">
        <f t="shared" si="260"/>
        <v>505.85807112328013</v>
      </c>
      <c r="AK734" s="47">
        <f t="shared" si="261"/>
        <v>625.21081587353865</v>
      </c>
      <c r="AL734" s="56">
        <f>AJ734/(AVERAGE(AJ719:AJ722))*100</f>
        <v>77.50947408465953</v>
      </c>
      <c r="AM734" s="56">
        <f>AK734/(AVERAGE(AK719:AK722))*100</f>
        <v>95.797150024298034</v>
      </c>
      <c r="AN734" s="45">
        <f t="shared" si="264"/>
        <v>29.358974358974358</v>
      </c>
      <c r="AO734" s="143"/>
    </row>
    <row r="735" spans="1:41" s="39" customFormat="1" ht="45" x14ac:dyDescent="0.25">
      <c r="A735" s="30">
        <v>734</v>
      </c>
      <c r="B735" s="110" t="s">
        <v>389</v>
      </c>
      <c r="C735" s="137" t="s">
        <v>1285</v>
      </c>
      <c r="D735" s="48" t="s">
        <v>318</v>
      </c>
      <c r="E735" s="48" t="s">
        <v>148</v>
      </c>
      <c r="F735" s="48" t="s">
        <v>139</v>
      </c>
      <c r="G735" s="48" t="s">
        <v>6</v>
      </c>
      <c r="H735" s="48" t="s">
        <v>1079</v>
      </c>
      <c r="I735" s="48" t="s">
        <v>1206</v>
      </c>
      <c r="J735" s="112">
        <v>20</v>
      </c>
      <c r="K735" s="48">
        <v>200</v>
      </c>
      <c r="L735" s="48">
        <v>3.3000000000000002E-2</v>
      </c>
      <c r="M735" s="105" t="s">
        <v>140</v>
      </c>
      <c r="N735" s="105" t="s">
        <v>325</v>
      </c>
      <c r="O735" s="105" t="s">
        <v>150</v>
      </c>
      <c r="P735" s="81">
        <v>100</v>
      </c>
      <c r="Q735" s="114"/>
      <c r="R735" s="48">
        <v>3</v>
      </c>
      <c r="S735" s="115">
        <v>19.38</v>
      </c>
      <c r="T735" s="134">
        <v>300</v>
      </c>
      <c r="U735" s="93">
        <f t="shared" si="251"/>
        <v>0.96899999999999997</v>
      </c>
      <c r="V735" s="134">
        <v>200</v>
      </c>
      <c r="W735" s="135">
        <f t="shared" si="255"/>
        <v>253.27519973240913</v>
      </c>
      <c r="X735" s="145">
        <f t="shared" si="254"/>
        <v>172.20634191102158</v>
      </c>
      <c r="Y735" s="100">
        <v>0.45900000000000002</v>
      </c>
      <c r="Z735" s="81">
        <v>124.16</v>
      </c>
      <c r="AA735" s="46">
        <f t="shared" si="262"/>
        <v>2.2950000000000002E-3</v>
      </c>
      <c r="AB735" s="47">
        <f t="shared" si="258"/>
        <v>395.21355468579452</v>
      </c>
      <c r="AC735" s="47">
        <f t="shared" si="259"/>
        <v>490.21775575017921</v>
      </c>
      <c r="AD735" s="56">
        <f>AB735/(AVERAGE(AB719:AB722))*100</f>
        <v>74.830116470038732</v>
      </c>
      <c r="AE735" s="56">
        <f>AC735/(AVERAGE(AC719:AC722))*100</f>
        <v>92.818303733612908</v>
      </c>
      <c r="AF735" s="65">
        <v>0</v>
      </c>
      <c r="AG735" s="45">
        <v>19.32</v>
      </c>
      <c r="AH735" s="45">
        <v>159.97999999999999</v>
      </c>
      <c r="AI735" s="46">
        <f t="shared" si="263"/>
        <v>9.6600000000000005E-2</v>
      </c>
      <c r="AJ735" s="47">
        <f t="shared" si="260"/>
        <v>509.23215591682828</v>
      </c>
      <c r="AK735" s="47">
        <f t="shared" si="261"/>
        <v>631.64494656019383</v>
      </c>
      <c r="AL735" s="56">
        <f>AJ735/(AVERAGE(AJ719:AJ722))*100</f>
        <v>78.026464032619131</v>
      </c>
      <c r="AM735" s="56">
        <f>AK735/(AVERAGE(AK719:AK722))*100</f>
        <v>96.783011700098157</v>
      </c>
      <c r="AN735" s="45">
        <f t="shared" si="264"/>
        <v>42.091503267973856</v>
      </c>
      <c r="AO735" s="143"/>
    </row>
    <row r="736" spans="1:41" s="39" customFormat="1" ht="45" x14ac:dyDescent="0.25">
      <c r="A736" s="30">
        <v>735</v>
      </c>
      <c r="B736" s="110" t="s">
        <v>390</v>
      </c>
      <c r="C736" s="137" t="s">
        <v>1285</v>
      </c>
      <c r="D736" s="48" t="s">
        <v>318</v>
      </c>
      <c r="E736" s="48" t="s">
        <v>148</v>
      </c>
      <c r="F736" s="48" t="s">
        <v>139</v>
      </c>
      <c r="G736" s="48" t="s">
        <v>6</v>
      </c>
      <c r="H736" s="48" t="s">
        <v>1079</v>
      </c>
      <c r="I736" s="48" t="s">
        <v>1206</v>
      </c>
      <c r="J736" s="112">
        <v>20</v>
      </c>
      <c r="K736" s="48">
        <v>200</v>
      </c>
      <c r="L736" s="48">
        <v>3.3000000000000002E-2</v>
      </c>
      <c r="M736" s="105" t="s">
        <v>140</v>
      </c>
      <c r="N736" s="105" t="s">
        <v>325</v>
      </c>
      <c r="O736" s="105" t="s">
        <v>150</v>
      </c>
      <c r="P736" s="81">
        <v>100</v>
      </c>
      <c r="Q736" s="114"/>
      <c r="R736" s="48">
        <v>3</v>
      </c>
      <c r="S736" s="115">
        <v>19.79</v>
      </c>
      <c r="T736" s="134">
        <v>300</v>
      </c>
      <c r="U736" s="93">
        <f t="shared" si="251"/>
        <v>0.98949999999999994</v>
      </c>
      <c r="V736" s="134">
        <v>200</v>
      </c>
      <c r="W736" s="135">
        <f t="shared" si="255"/>
        <v>251.98714674443738</v>
      </c>
      <c r="X736" s="145">
        <f t="shared" si="254"/>
        <v>169.73753320772244</v>
      </c>
      <c r="Y736" s="100">
        <v>0.45900000000000002</v>
      </c>
      <c r="Z736" s="81">
        <v>122.38</v>
      </c>
      <c r="AA736" s="46">
        <f t="shared" si="262"/>
        <v>2.2950000000000002E-3</v>
      </c>
      <c r="AB736" s="47">
        <f t="shared" si="258"/>
        <v>389.54763871172304</v>
      </c>
      <c r="AC736" s="47">
        <f t="shared" si="259"/>
        <v>485.6596916989439</v>
      </c>
      <c r="AD736" s="56">
        <f>AB736/(AVERAGE(AB719:AB722))*100</f>
        <v>73.757326462655755</v>
      </c>
      <c r="AE736" s="56">
        <f>AC736/(AVERAGE(AC719:AC722))*100</f>
        <v>91.955275480184184</v>
      </c>
      <c r="AF736" s="65">
        <v>0</v>
      </c>
      <c r="AG736" s="45">
        <v>19.02</v>
      </c>
      <c r="AH736" s="45">
        <v>157.5</v>
      </c>
      <c r="AI736" s="46">
        <f t="shared" si="263"/>
        <v>9.5100000000000004E-2</v>
      </c>
      <c r="AJ736" s="47">
        <f t="shared" si="260"/>
        <v>501.33807073947031</v>
      </c>
      <c r="AK736" s="47">
        <f t="shared" si="261"/>
        <v>625.03187974002014</v>
      </c>
      <c r="AL736" s="56">
        <f>AJ736/(AVERAGE(AJ719:AJ722))*100</f>
        <v>76.816902644940072</v>
      </c>
      <c r="AM736" s="56">
        <f>AK736/(AVERAGE(AK719:AK722))*100</f>
        <v>95.769732757686143</v>
      </c>
      <c r="AN736" s="45">
        <f t="shared" si="264"/>
        <v>41.437908496732021</v>
      </c>
      <c r="AO736" s="143"/>
    </row>
    <row r="737" spans="1:41" s="39" customFormat="1" ht="45" x14ac:dyDescent="0.25">
      <c r="A737" s="30">
        <v>736</v>
      </c>
      <c r="B737" s="110" t="s">
        <v>391</v>
      </c>
      <c r="C737" s="137" t="s">
        <v>1285</v>
      </c>
      <c r="D737" s="48" t="s">
        <v>318</v>
      </c>
      <c r="E737" s="48" t="s">
        <v>148</v>
      </c>
      <c r="F737" s="48" t="s">
        <v>139</v>
      </c>
      <c r="G737" s="48" t="s">
        <v>6</v>
      </c>
      <c r="H737" s="48" t="s">
        <v>1079</v>
      </c>
      <c r="I737" s="48" t="s">
        <v>1206</v>
      </c>
      <c r="J737" s="112">
        <v>20</v>
      </c>
      <c r="K737" s="48">
        <v>200</v>
      </c>
      <c r="L737" s="48">
        <v>3.3000000000000002E-2</v>
      </c>
      <c r="M737" s="105" t="s">
        <v>140</v>
      </c>
      <c r="N737" s="105" t="s">
        <v>325</v>
      </c>
      <c r="O737" s="105" t="s">
        <v>150</v>
      </c>
      <c r="P737" s="81">
        <v>100</v>
      </c>
      <c r="Q737" s="114"/>
      <c r="R737" s="48">
        <v>3</v>
      </c>
      <c r="S737" s="115">
        <v>23</v>
      </c>
      <c r="T737" s="134">
        <v>300</v>
      </c>
      <c r="U737" s="93">
        <f t="shared" si="251"/>
        <v>1.1500000000000001</v>
      </c>
      <c r="V737" s="134">
        <v>200</v>
      </c>
      <c r="W737" s="135">
        <f t="shared" si="255"/>
        <v>241.9026343264141</v>
      </c>
      <c r="X737" s="145">
        <f t="shared" si="254"/>
        <v>158.63951789326075</v>
      </c>
      <c r="Y737" s="100">
        <v>0.45700000000000002</v>
      </c>
      <c r="Z737" s="81">
        <v>113.88</v>
      </c>
      <c r="AA737" s="46">
        <f t="shared" si="262"/>
        <v>2.2850000000000001E-3</v>
      </c>
      <c r="AB737" s="47">
        <f t="shared" si="258"/>
        <v>362.49129838610082</v>
      </c>
      <c r="AC737" s="47">
        <f t="shared" si="259"/>
        <v>470.76791998194903</v>
      </c>
      <c r="AD737" s="56">
        <f>AB737/(AVERAGE(AB719:AB722))*100</f>
        <v>68.634452831894407</v>
      </c>
      <c r="AE737" s="56">
        <f>AC737/(AVERAGE(AC719:AC722))*100</f>
        <v>89.135653028434277</v>
      </c>
      <c r="AF737" s="65">
        <v>0</v>
      </c>
      <c r="AG737" s="45">
        <v>18.4999</v>
      </c>
      <c r="AH737" s="45">
        <v>152.179</v>
      </c>
      <c r="AI737" s="46">
        <f t="shared" si="263"/>
        <v>9.2499499999999998E-2</v>
      </c>
      <c r="AJ737" s="47">
        <f t="shared" si="260"/>
        <v>484.40080169563083</v>
      </c>
      <c r="AK737" s="47">
        <f t="shared" si="261"/>
        <v>629.09195025406598</v>
      </c>
      <c r="AL737" s="56">
        <f>AJ737/(AVERAGE(AJ719:AJ722))*100</f>
        <v>74.221710651456107</v>
      </c>
      <c r="AM737" s="56">
        <f>AK737/(AVERAGE(AK719:AK722))*100</f>
        <v>96.391832014878048</v>
      </c>
      <c r="AN737" s="45">
        <f t="shared" si="264"/>
        <v>40.481181619256013</v>
      </c>
      <c r="AO737" s="143"/>
    </row>
    <row r="738" spans="1:41" s="39" customFormat="1" ht="45" x14ac:dyDescent="0.25">
      <c r="A738" s="30">
        <v>737</v>
      </c>
      <c r="B738" s="110" t="s">
        <v>392</v>
      </c>
      <c r="C738" s="137" t="s">
        <v>1285</v>
      </c>
      <c r="D738" s="48" t="s">
        <v>318</v>
      </c>
      <c r="E738" s="48" t="s">
        <v>148</v>
      </c>
      <c r="F738" s="48" t="s">
        <v>139</v>
      </c>
      <c r="G738" s="48" t="s">
        <v>6</v>
      </c>
      <c r="H738" s="48" t="s">
        <v>1079</v>
      </c>
      <c r="I738" s="48" t="s">
        <v>1206</v>
      </c>
      <c r="J738" s="112">
        <v>20</v>
      </c>
      <c r="K738" s="48">
        <v>200</v>
      </c>
      <c r="L738" s="48">
        <v>3.3000000000000002E-2</v>
      </c>
      <c r="M738" s="105" t="s">
        <v>140</v>
      </c>
      <c r="N738" s="105" t="s">
        <v>325</v>
      </c>
      <c r="O738" s="105" t="s">
        <v>150</v>
      </c>
      <c r="P738" s="81">
        <v>100</v>
      </c>
      <c r="Q738" s="114"/>
      <c r="R738" s="48">
        <v>3</v>
      </c>
      <c r="S738" s="115">
        <v>27.69</v>
      </c>
      <c r="T738" s="134">
        <v>300</v>
      </c>
      <c r="U738" s="93">
        <f t="shared" si="251"/>
        <v>1.3845000000000001</v>
      </c>
      <c r="V738" s="134">
        <v>200</v>
      </c>
      <c r="W738" s="135">
        <f t="shared" si="255"/>
        <v>227.168564781078</v>
      </c>
      <c r="X738" s="145">
        <f t="shared" si="254"/>
        <v>162.24533033639818</v>
      </c>
      <c r="Y738" s="100">
        <v>0.41199999999999998</v>
      </c>
      <c r="Z738" s="81">
        <v>105</v>
      </c>
      <c r="AA738" s="46">
        <f t="shared" si="262"/>
        <v>2.0599999999999998E-3</v>
      </c>
      <c r="AB738" s="47">
        <f t="shared" si="258"/>
        <v>334.22538049298021</v>
      </c>
      <c r="AC738" s="47">
        <f t="shared" si="259"/>
        <v>462.21183860182566</v>
      </c>
      <c r="AD738" s="56">
        <f>AB738/(AVERAGE(AB719:AB722))*100</f>
        <v>63.282556615287255</v>
      </c>
      <c r="AE738" s="56">
        <f>AC738/(AVERAGE(AC719:AC722))*100</f>
        <v>87.515636309344828</v>
      </c>
      <c r="AF738" s="65">
        <v>0</v>
      </c>
      <c r="AG738" s="45">
        <v>10.56</v>
      </c>
      <c r="AH738" s="45">
        <v>133.02000000000001</v>
      </c>
      <c r="AI738" s="46">
        <f t="shared" si="263"/>
        <v>5.28E-2</v>
      </c>
      <c r="AJ738" s="47">
        <f t="shared" si="260"/>
        <v>423.4158106016784</v>
      </c>
      <c r="AK738" s="47">
        <f t="shared" si="261"/>
        <v>585.55636924585576</v>
      </c>
      <c r="AL738" s="56">
        <f>AJ738/(AVERAGE(AJ719:AJ722))*100</f>
        <v>64.877361205269395</v>
      </c>
      <c r="AM738" s="56">
        <f>AK738/(AVERAGE(AK719:AK722))*100</f>
        <v>89.721146736646915</v>
      </c>
      <c r="AN738" s="45">
        <f t="shared" si="264"/>
        <v>25.631067961165051</v>
      </c>
      <c r="AO738" s="143"/>
    </row>
    <row r="739" spans="1:41" s="39" customFormat="1" ht="45" x14ac:dyDescent="0.25">
      <c r="A739" s="30">
        <v>738</v>
      </c>
      <c r="B739" s="110" t="s">
        <v>393</v>
      </c>
      <c r="C739" s="137" t="s">
        <v>1285</v>
      </c>
      <c r="D739" s="48" t="s">
        <v>318</v>
      </c>
      <c r="E739" s="48" t="s">
        <v>148</v>
      </c>
      <c r="F739" s="48" t="s">
        <v>139</v>
      </c>
      <c r="G739" s="48" t="s">
        <v>6</v>
      </c>
      <c r="H739" s="48" t="s">
        <v>1079</v>
      </c>
      <c r="I739" s="48" t="s">
        <v>1206</v>
      </c>
      <c r="J739" s="112">
        <v>20</v>
      </c>
      <c r="K739" s="48">
        <v>200</v>
      </c>
      <c r="L739" s="48">
        <v>3.3000000000000002E-2</v>
      </c>
      <c r="M739" s="105" t="s">
        <v>140</v>
      </c>
      <c r="N739" s="105" t="s">
        <v>325</v>
      </c>
      <c r="O739" s="105" t="s">
        <v>150</v>
      </c>
      <c r="P739" s="81">
        <v>100</v>
      </c>
      <c r="Q739" s="114"/>
      <c r="R739" s="48">
        <v>3</v>
      </c>
      <c r="S739" s="115">
        <v>28.21</v>
      </c>
      <c r="T739" s="134">
        <v>300</v>
      </c>
      <c r="U739" s="93">
        <f t="shared" si="251"/>
        <v>1.4105000000000001</v>
      </c>
      <c r="V739" s="134">
        <v>200</v>
      </c>
      <c r="W739" s="135">
        <f t="shared" si="255"/>
        <v>225.53493660121123</v>
      </c>
      <c r="X739" s="145">
        <f t="shared" si="254"/>
        <v>169.21596401759555</v>
      </c>
      <c r="Y739" s="100">
        <v>0.36699999999999999</v>
      </c>
      <c r="Z739" s="81">
        <v>97.55</v>
      </c>
      <c r="AA739" s="46">
        <f t="shared" si="262"/>
        <v>1.835E-3</v>
      </c>
      <c r="AB739" s="47">
        <f t="shared" si="258"/>
        <v>310.51129397228783</v>
      </c>
      <c r="AC739" s="47">
        <f t="shared" si="259"/>
        <v>432.52722380873075</v>
      </c>
      <c r="AD739" s="56">
        <f>AB739/(AVERAGE(AB719:AB722))*100</f>
        <v>58.792508550678789</v>
      </c>
      <c r="AE739" s="56">
        <f>AC739/(AVERAGE(AC719:AC722))*100</f>
        <v>81.895122650339573</v>
      </c>
      <c r="AF739" s="65">
        <v>0</v>
      </c>
      <c r="AG739" s="45">
        <v>13.03</v>
      </c>
      <c r="AH739" s="45">
        <v>132.31</v>
      </c>
      <c r="AI739" s="46">
        <f t="shared" si="263"/>
        <v>6.515E-2</v>
      </c>
      <c r="AJ739" s="47">
        <f t="shared" si="260"/>
        <v>421.15581040977344</v>
      </c>
      <c r="AK739" s="47">
        <f t="shared" si="261"/>
        <v>586.6496871566701</v>
      </c>
      <c r="AL739" s="56">
        <f>AJ739/(AVERAGE(AJ719:AJ722))*100</f>
        <v>64.531075485409659</v>
      </c>
      <c r="AM739" s="56">
        <f>AK739/(AVERAGE(AK719:AK722))*100</f>
        <v>89.888669014360872</v>
      </c>
      <c r="AN739" s="45">
        <f t="shared" si="264"/>
        <v>35.504087193460492</v>
      </c>
      <c r="AO739" s="143"/>
    </row>
    <row r="740" spans="1:41" s="39" customFormat="1" x14ac:dyDescent="0.25">
      <c r="A740" s="30">
        <v>739</v>
      </c>
      <c r="B740" s="107" t="s">
        <v>716</v>
      </c>
      <c r="C740" s="30" t="s">
        <v>975</v>
      </c>
      <c r="D740" s="48" t="s">
        <v>135</v>
      </c>
      <c r="E740" s="42" t="s">
        <v>147</v>
      </c>
      <c r="F740" s="48" t="s">
        <v>139</v>
      </c>
      <c r="G740" s="112" t="s">
        <v>6</v>
      </c>
      <c r="H740" s="48" t="s">
        <v>717</v>
      </c>
      <c r="I740" s="48" t="s">
        <v>718</v>
      </c>
      <c r="J740" s="48">
        <v>16</v>
      </c>
      <c r="K740" s="103"/>
      <c r="L740" s="103"/>
      <c r="M740" s="105" t="s">
        <v>2</v>
      </c>
      <c r="N740" s="105" t="s">
        <v>2</v>
      </c>
      <c r="O740" s="105" t="s">
        <v>4</v>
      </c>
      <c r="P740" s="81">
        <v>0</v>
      </c>
      <c r="Q740" s="95">
        <v>0</v>
      </c>
      <c r="R740" s="48">
        <v>0</v>
      </c>
      <c r="S740" s="133">
        <v>0</v>
      </c>
      <c r="T740" s="86">
        <v>0</v>
      </c>
      <c r="U740" s="93">
        <f t="shared" si="251"/>
        <v>0</v>
      </c>
      <c r="V740" s="69">
        <v>50</v>
      </c>
      <c r="W740" s="135">
        <f t="shared" si="255"/>
        <v>201.06192982974676</v>
      </c>
      <c r="X740" s="145">
        <f>(AB740*0.001)/AA740</f>
        <v>64.408016032501394</v>
      </c>
      <c r="Y740" s="60">
        <f t="shared" ref="Y740:Y747" si="265">AA740*V740</f>
        <v>0.5</v>
      </c>
      <c r="Z740" s="47">
        <v>129.5</v>
      </c>
      <c r="AA740" s="46">
        <v>0.01</v>
      </c>
      <c r="AB740" s="47">
        <f t="shared" si="258"/>
        <v>644.08016032501394</v>
      </c>
      <c r="AC740" s="47">
        <f t="shared" si="259"/>
        <v>644.08016032501394</v>
      </c>
      <c r="AD740" s="56">
        <f>AB740/AB740*100</f>
        <v>100</v>
      </c>
      <c r="AE740" s="56">
        <f>AC740/AC740*100</f>
        <v>100</v>
      </c>
      <c r="AF740" s="64"/>
      <c r="AG740" s="45">
        <f>AH740*AI740</f>
        <v>19.986800000000002</v>
      </c>
      <c r="AH740" s="47">
        <v>172.3</v>
      </c>
      <c r="AI740" s="43">
        <v>0.11600000000000001</v>
      </c>
      <c r="AJ740" s="47">
        <f t="shared" si="260"/>
        <v>856.94989671042401</v>
      </c>
      <c r="AK740" s="47">
        <f t="shared" si="261"/>
        <v>856.94989671042401</v>
      </c>
      <c r="AL740" s="56">
        <f>AJ740/AJ740*100</f>
        <v>100</v>
      </c>
      <c r="AM740" s="56">
        <f>AK740/AK740*100</f>
        <v>100</v>
      </c>
      <c r="AN740" s="45">
        <f>AG740/Y740</f>
        <v>39.973600000000005</v>
      </c>
      <c r="AO740" s="137"/>
    </row>
    <row r="741" spans="1:41" s="39" customFormat="1" x14ac:dyDescent="0.25">
      <c r="A741" s="30">
        <v>740</v>
      </c>
      <c r="B741" s="107" t="s">
        <v>719</v>
      </c>
      <c r="C741" s="30" t="s">
        <v>975</v>
      </c>
      <c r="D741" s="48" t="s">
        <v>135</v>
      </c>
      <c r="E741" s="42" t="s">
        <v>147</v>
      </c>
      <c r="F741" s="48" t="s">
        <v>139</v>
      </c>
      <c r="G741" s="112" t="s">
        <v>6</v>
      </c>
      <c r="H741" s="48" t="s">
        <v>717</v>
      </c>
      <c r="I741" s="48" t="s">
        <v>718</v>
      </c>
      <c r="J741" s="48">
        <v>16</v>
      </c>
      <c r="K741" s="103"/>
      <c r="L741" s="103"/>
      <c r="M741" s="105" t="s">
        <v>2</v>
      </c>
      <c r="N741" s="105" t="s">
        <v>2</v>
      </c>
      <c r="O741" s="105" t="s">
        <v>4</v>
      </c>
      <c r="P741" s="81">
        <v>0</v>
      </c>
      <c r="Q741" s="95">
        <v>0</v>
      </c>
      <c r="R741" s="48">
        <v>0</v>
      </c>
      <c r="S741" s="133">
        <v>0</v>
      </c>
      <c r="T741" s="86">
        <v>0</v>
      </c>
      <c r="U741" s="93">
        <f t="shared" si="251"/>
        <v>0</v>
      </c>
      <c r="V741" s="69">
        <v>50</v>
      </c>
      <c r="W741" s="135">
        <f t="shared" si="255"/>
        <v>201.06192982974676</v>
      </c>
      <c r="X741" s="145">
        <f t="shared" ref="X741:X804" si="266">(AB741*0.001)/AA741</f>
        <v>64.75616747051491</v>
      </c>
      <c r="Y741" s="60">
        <f t="shared" si="265"/>
        <v>0.5</v>
      </c>
      <c r="Z741" s="47">
        <v>130.19999999999999</v>
      </c>
      <c r="AA741" s="46">
        <v>0.01</v>
      </c>
      <c r="AB741" s="47">
        <f t="shared" si="258"/>
        <v>647.56167470514913</v>
      </c>
      <c r="AC741" s="47">
        <f t="shared" si="259"/>
        <v>647.56167470514913</v>
      </c>
      <c r="AD741" s="56">
        <f t="shared" ref="AD741:AE782" si="267">AB741/AB741*100</f>
        <v>100</v>
      </c>
      <c r="AE741" s="56">
        <f t="shared" si="267"/>
        <v>100</v>
      </c>
      <c r="AF741" s="64"/>
      <c r="AG741" s="45">
        <f t="shared" ref="AG741:AG804" si="268">AH741*AI741</f>
        <v>19.872000000000003</v>
      </c>
      <c r="AH741" s="47">
        <v>172.8</v>
      </c>
      <c r="AI741" s="43">
        <v>0.115</v>
      </c>
      <c r="AJ741" s="47">
        <f t="shared" si="260"/>
        <v>859.4366926962349</v>
      </c>
      <c r="AK741" s="47">
        <f t="shared" si="261"/>
        <v>859.4366926962349</v>
      </c>
      <c r="AL741" s="56">
        <f t="shared" ref="AL741:AM782" si="269">AJ741/AJ741*100</f>
        <v>100</v>
      </c>
      <c r="AM741" s="56">
        <f t="shared" si="269"/>
        <v>100</v>
      </c>
      <c r="AN741" s="45">
        <f t="shared" ref="AN741:AN804" si="270">AG741/Y741</f>
        <v>39.744000000000007</v>
      </c>
      <c r="AO741" s="137"/>
    </row>
    <row r="742" spans="1:41" s="39" customFormat="1" x14ac:dyDescent="0.25">
      <c r="A742" s="30">
        <v>741</v>
      </c>
      <c r="B742" s="107" t="s">
        <v>720</v>
      </c>
      <c r="C742" s="30" t="s">
        <v>975</v>
      </c>
      <c r="D742" s="48" t="s">
        <v>135</v>
      </c>
      <c r="E742" s="42" t="s">
        <v>147</v>
      </c>
      <c r="F742" s="48" t="s">
        <v>139</v>
      </c>
      <c r="G742" s="112" t="s">
        <v>6</v>
      </c>
      <c r="H742" s="48" t="s">
        <v>717</v>
      </c>
      <c r="I742" s="48" t="s">
        <v>718</v>
      </c>
      <c r="J742" s="48">
        <v>16</v>
      </c>
      <c r="K742" s="103"/>
      <c r="L742" s="103"/>
      <c r="M742" s="105" t="s">
        <v>2</v>
      </c>
      <c r="N742" s="105" t="s">
        <v>2</v>
      </c>
      <c r="O742" s="105" t="s">
        <v>4</v>
      </c>
      <c r="P742" s="81">
        <v>0</v>
      </c>
      <c r="Q742" s="95">
        <v>0</v>
      </c>
      <c r="R742" s="48">
        <v>0</v>
      </c>
      <c r="S742" s="133">
        <v>0</v>
      </c>
      <c r="T742" s="86">
        <v>0</v>
      </c>
      <c r="U742" s="93">
        <f t="shared" si="251"/>
        <v>0</v>
      </c>
      <c r="V742" s="69">
        <v>50</v>
      </c>
      <c r="W742" s="135">
        <f t="shared" si="255"/>
        <v>201.06192982974676</v>
      </c>
      <c r="X742" s="145">
        <f t="shared" si="266"/>
        <v>50.695112453601482</v>
      </c>
      <c r="Y742" s="60">
        <f t="shared" si="265"/>
        <v>0.70000000000000007</v>
      </c>
      <c r="Z742" s="47">
        <v>142.69999999999999</v>
      </c>
      <c r="AA742" s="46">
        <v>1.4E-2</v>
      </c>
      <c r="AB742" s="47">
        <f t="shared" si="258"/>
        <v>709.73157435042071</v>
      </c>
      <c r="AC742" s="47">
        <f t="shared" si="259"/>
        <v>709.73157435042071</v>
      </c>
      <c r="AD742" s="56">
        <f t="shared" si="267"/>
        <v>100</v>
      </c>
      <c r="AE742" s="56">
        <f t="shared" si="267"/>
        <v>100</v>
      </c>
      <c r="AF742" s="64"/>
      <c r="AG742" s="45">
        <f t="shared" si="268"/>
        <v>22.530799999999999</v>
      </c>
      <c r="AH742" s="47">
        <v>181.7</v>
      </c>
      <c r="AI742" s="43">
        <v>0.124</v>
      </c>
      <c r="AJ742" s="47">
        <f t="shared" si="260"/>
        <v>903.70166124366813</v>
      </c>
      <c r="AK742" s="47">
        <f t="shared" si="261"/>
        <v>903.70166124366813</v>
      </c>
      <c r="AL742" s="56">
        <f t="shared" si="269"/>
        <v>100</v>
      </c>
      <c r="AM742" s="56">
        <f t="shared" si="269"/>
        <v>100</v>
      </c>
      <c r="AN742" s="45">
        <f t="shared" si="270"/>
        <v>32.186857142857136</v>
      </c>
      <c r="AO742" s="137"/>
    </row>
    <row r="743" spans="1:41" s="39" customFormat="1" x14ac:dyDescent="0.25">
      <c r="A743" s="30">
        <v>742</v>
      </c>
      <c r="B743" s="107" t="s">
        <v>721</v>
      </c>
      <c r="C743" s="30" t="s">
        <v>975</v>
      </c>
      <c r="D743" s="48" t="s">
        <v>135</v>
      </c>
      <c r="E743" s="42" t="s">
        <v>147</v>
      </c>
      <c r="F743" s="48" t="s">
        <v>139</v>
      </c>
      <c r="G743" s="112" t="s">
        <v>6</v>
      </c>
      <c r="H743" s="48" t="s">
        <v>717</v>
      </c>
      <c r="I743" s="48" t="s">
        <v>718</v>
      </c>
      <c r="J743" s="48">
        <v>16</v>
      </c>
      <c r="K743" s="103"/>
      <c r="L743" s="103"/>
      <c r="M743" s="105" t="s">
        <v>2</v>
      </c>
      <c r="N743" s="105" t="s">
        <v>2</v>
      </c>
      <c r="O743" s="105" t="s">
        <v>4</v>
      </c>
      <c r="P743" s="81">
        <v>0</v>
      </c>
      <c r="Q743" s="95">
        <v>0</v>
      </c>
      <c r="R743" s="48">
        <v>0</v>
      </c>
      <c r="S743" s="133">
        <v>0</v>
      </c>
      <c r="T743" s="86">
        <v>0</v>
      </c>
      <c r="U743" s="93">
        <f t="shared" si="251"/>
        <v>0</v>
      </c>
      <c r="V743" s="69">
        <v>50</v>
      </c>
      <c r="W743" s="135">
        <f t="shared" si="255"/>
        <v>201.06192982974676</v>
      </c>
      <c r="X743" s="145">
        <f t="shared" si="266"/>
        <v>51.405625592404576</v>
      </c>
      <c r="Y743" s="60">
        <f t="shared" si="265"/>
        <v>0.70000000000000007</v>
      </c>
      <c r="Z743" s="47">
        <v>144.69999999999999</v>
      </c>
      <c r="AA743" s="46">
        <v>1.4E-2</v>
      </c>
      <c r="AB743" s="47">
        <f t="shared" si="258"/>
        <v>719.67875829366415</v>
      </c>
      <c r="AC743" s="47">
        <f t="shared" si="259"/>
        <v>719.67875829366415</v>
      </c>
      <c r="AD743" s="56">
        <f t="shared" si="267"/>
        <v>100</v>
      </c>
      <c r="AE743" s="56">
        <f t="shared" si="267"/>
        <v>100</v>
      </c>
      <c r="AF743" s="64"/>
      <c r="AG743" s="45">
        <f t="shared" si="268"/>
        <v>21.206000000000003</v>
      </c>
      <c r="AH743" s="47">
        <v>184.4</v>
      </c>
      <c r="AI743" s="43">
        <v>0.115</v>
      </c>
      <c r="AJ743" s="47">
        <f t="shared" si="260"/>
        <v>917.13035956704687</v>
      </c>
      <c r="AK743" s="47">
        <f t="shared" si="261"/>
        <v>917.13035956704687</v>
      </c>
      <c r="AL743" s="56">
        <f t="shared" si="269"/>
        <v>100</v>
      </c>
      <c r="AM743" s="56">
        <f t="shared" si="269"/>
        <v>100</v>
      </c>
      <c r="AN743" s="45">
        <f t="shared" si="270"/>
        <v>30.294285714285717</v>
      </c>
      <c r="AO743" s="137"/>
    </row>
    <row r="744" spans="1:41" s="39" customFormat="1" x14ac:dyDescent="0.25">
      <c r="A744" s="30">
        <v>743</v>
      </c>
      <c r="B744" s="107" t="s">
        <v>722</v>
      </c>
      <c r="C744" s="30" t="s">
        <v>975</v>
      </c>
      <c r="D744" s="48" t="s">
        <v>135</v>
      </c>
      <c r="E744" s="42" t="s">
        <v>147</v>
      </c>
      <c r="F744" s="48" t="s">
        <v>139</v>
      </c>
      <c r="G744" s="112" t="s">
        <v>6</v>
      </c>
      <c r="H744" s="48" t="s">
        <v>717</v>
      </c>
      <c r="I744" s="48" t="s">
        <v>718</v>
      </c>
      <c r="J744" s="48">
        <v>16</v>
      </c>
      <c r="K744" s="103"/>
      <c r="L744" s="103"/>
      <c r="M744" s="105" t="s">
        <v>2</v>
      </c>
      <c r="N744" s="105" t="s">
        <v>2</v>
      </c>
      <c r="O744" s="105" t="s">
        <v>4</v>
      </c>
      <c r="P744" s="81">
        <v>0</v>
      </c>
      <c r="Q744" s="95">
        <v>0</v>
      </c>
      <c r="R744" s="48">
        <v>0</v>
      </c>
      <c r="S744" s="133">
        <v>0</v>
      </c>
      <c r="T744" s="86">
        <v>0</v>
      </c>
      <c r="U744" s="93">
        <f t="shared" si="251"/>
        <v>0</v>
      </c>
      <c r="V744" s="69">
        <v>50</v>
      </c>
      <c r="W744" s="135">
        <f t="shared" si="255"/>
        <v>201.06192982974676</v>
      </c>
      <c r="X744" s="145">
        <f t="shared" si="266"/>
        <v>62.46831516356891</v>
      </c>
      <c r="Y744" s="60">
        <f t="shared" si="265"/>
        <v>0.5</v>
      </c>
      <c r="Z744" s="47">
        <v>125.6</v>
      </c>
      <c r="AA744" s="46">
        <v>0.01</v>
      </c>
      <c r="AB744" s="47">
        <f t="shared" si="258"/>
        <v>624.68315163568911</v>
      </c>
      <c r="AC744" s="47">
        <f t="shared" si="259"/>
        <v>624.68315163568911</v>
      </c>
      <c r="AD744" s="56">
        <f t="shared" si="267"/>
        <v>100</v>
      </c>
      <c r="AE744" s="56">
        <f t="shared" si="267"/>
        <v>100</v>
      </c>
      <c r="AF744" s="64"/>
      <c r="AG744" s="45">
        <f t="shared" si="268"/>
        <v>23.722200000000004</v>
      </c>
      <c r="AH744" s="47">
        <v>171.9</v>
      </c>
      <c r="AI744" s="43">
        <v>0.13800000000000001</v>
      </c>
      <c r="AJ744" s="47">
        <f t="shared" si="260"/>
        <v>854.96045992177528</v>
      </c>
      <c r="AK744" s="47">
        <f t="shared" si="261"/>
        <v>854.96045992177528</v>
      </c>
      <c r="AL744" s="56">
        <f t="shared" si="269"/>
        <v>100</v>
      </c>
      <c r="AM744" s="56">
        <f t="shared" si="269"/>
        <v>100</v>
      </c>
      <c r="AN744" s="45">
        <f t="shared" si="270"/>
        <v>47.444400000000009</v>
      </c>
      <c r="AO744" s="137"/>
    </row>
    <row r="745" spans="1:41" s="39" customFormat="1" x14ac:dyDescent="0.25">
      <c r="A745" s="30">
        <v>744</v>
      </c>
      <c r="B745" s="107" t="s">
        <v>723</v>
      </c>
      <c r="C745" s="30" t="s">
        <v>975</v>
      </c>
      <c r="D745" s="48" t="s">
        <v>135</v>
      </c>
      <c r="E745" s="42" t="s">
        <v>147</v>
      </c>
      <c r="F745" s="48" t="s">
        <v>139</v>
      </c>
      <c r="G745" s="112" t="s">
        <v>6</v>
      </c>
      <c r="H745" s="48" t="s">
        <v>717</v>
      </c>
      <c r="I745" s="48" t="s">
        <v>718</v>
      </c>
      <c r="J745" s="48">
        <v>16</v>
      </c>
      <c r="K745" s="103"/>
      <c r="L745" s="103"/>
      <c r="M745" s="105" t="s">
        <v>2</v>
      </c>
      <c r="N745" s="105" t="s">
        <v>2</v>
      </c>
      <c r="O745" s="105" t="s">
        <v>4</v>
      </c>
      <c r="P745" s="81">
        <v>0</v>
      </c>
      <c r="Q745" s="95">
        <v>0</v>
      </c>
      <c r="R745" s="48">
        <v>0</v>
      </c>
      <c r="S745" s="133">
        <v>0</v>
      </c>
      <c r="T745" s="86">
        <v>0</v>
      </c>
      <c r="U745" s="93">
        <f t="shared" si="251"/>
        <v>0</v>
      </c>
      <c r="V745" s="69">
        <v>50</v>
      </c>
      <c r="W745" s="135">
        <f t="shared" si="255"/>
        <v>201.06192982974676</v>
      </c>
      <c r="X745" s="145">
        <f t="shared" si="266"/>
        <v>38.638592629536305</v>
      </c>
      <c r="Y745" s="60">
        <f t="shared" si="265"/>
        <v>0.8</v>
      </c>
      <c r="Z745" s="47">
        <v>124.3</v>
      </c>
      <c r="AA745" s="46">
        <v>1.6E-2</v>
      </c>
      <c r="AB745" s="47">
        <f t="shared" si="258"/>
        <v>618.21748207258088</v>
      </c>
      <c r="AC745" s="47">
        <f t="shared" si="259"/>
        <v>618.21748207258088</v>
      </c>
      <c r="AD745" s="56">
        <f t="shared" si="267"/>
        <v>100</v>
      </c>
      <c r="AE745" s="56">
        <f t="shared" si="267"/>
        <v>100</v>
      </c>
      <c r="AF745" s="64"/>
      <c r="AG745" s="45">
        <f t="shared" si="268"/>
        <v>22.1</v>
      </c>
      <c r="AH745" s="47">
        <v>170</v>
      </c>
      <c r="AI745" s="43">
        <v>0.13</v>
      </c>
      <c r="AJ745" s="47">
        <f t="shared" si="260"/>
        <v>845.51063517569401</v>
      </c>
      <c r="AK745" s="47">
        <f t="shared" si="261"/>
        <v>845.51063517569401</v>
      </c>
      <c r="AL745" s="56">
        <f t="shared" si="269"/>
        <v>100</v>
      </c>
      <c r="AM745" s="56">
        <f t="shared" si="269"/>
        <v>100</v>
      </c>
      <c r="AN745" s="45">
        <f t="shared" si="270"/>
        <v>27.625</v>
      </c>
      <c r="AO745" s="137"/>
    </row>
    <row r="746" spans="1:41" s="39" customFormat="1" x14ac:dyDescent="0.25">
      <c r="A746" s="30">
        <v>745</v>
      </c>
      <c r="B746" s="107" t="s">
        <v>724</v>
      </c>
      <c r="C746" s="30" t="s">
        <v>975</v>
      </c>
      <c r="D746" s="48" t="s">
        <v>135</v>
      </c>
      <c r="E746" s="42" t="s">
        <v>147</v>
      </c>
      <c r="F746" s="48" t="s">
        <v>139</v>
      </c>
      <c r="G746" s="112" t="s">
        <v>6</v>
      </c>
      <c r="H746" s="48" t="s">
        <v>717</v>
      </c>
      <c r="I746" s="48" t="s">
        <v>718</v>
      </c>
      <c r="J746" s="48">
        <v>16</v>
      </c>
      <c r="K746" s="103"/>
      <c r="L746" s="103"/>
      <c r="M746" s="105" t="s">
        <v>2</v>
      </c>
      <c r="N746" s="105" t="s">
        <v>2</v>
      </c>
      <c r="O746" s="105" t="s">
        <v>4</v>
      </c>
      <c r="P746" s="81">
        <v>0</v>
      </c>
      <c r="Q746" s="95">
        <v>0</v>
      </c>
      <c r="R746" s="48">
        <v>0</v>
      </c>
      <c r="S746" s="133">
        <v>0</v>
      </c>
      <c r="T746" s="86">
        <v>0</v>
      </c>
      <c r="U746" s="93">
        <f t="shared" si="251"/>
        <v>0</v>
      </c>
      <c r="V746" s="69">
        <v>50</v>
      </c>
      <c r="W746" s="135">
        <f t="shared" si="255"/>
        <v>201.06192982974676</v>
      </c>
      <c r="X746" s="145">
        <f t="shared" si="266"/>
        <v>38.01689363308359</v>
      </c>
      <c r="Y746" s="60">
        <f t="shared" si="265"/>
        <v>0.8</v>
      </c>
      <c r="Z746" s="47">
        <v>122.3</v>
      </c>
      <c r="AA746" s="46">
        <v>1.6E-2</v>
      </c>
      <c r="AB746" s="47">
        <f t="shared" si="258"/>
        <v>608.27029812933745</v>
      </c>
      <c r="AC746" s="47">
        <f t="shared" si="259"/>
        <v>608.27029812933745</v>
      </c>
      <c r="AD746" s="56">
        <f t="shared" si="267"/>
        <v>100</v>
      </c>
      <c r="AE746" s="56">
        <f t="shared" si="267"/>
        <v>100</v>
      </c>
      <c r="AF746" s="64"/>
      <c r="AG746" s="45">
        <f t="shared" si="268"/>
        <v>24.023999999999997</v>
      </c>
      <c r="AH746" s="47">
        <v>168</v>
      </c>
      <c r="AI746" s="43">
        <v>0.14299999999999999</v>
      </c>
      <c r="AJ746" s="47">
        <f t="shared" si="260"/>
        <v>835.56345123245046</v>
      </c>
      <c r="AK746" s="47">
        <f t="shared" si="261"/>
        <v>835.56345123245046</v>
      </c>
      <c r="AL746" s="56">
        <f t="shared" si="269"/>
        <v>100</v>
      </c>
      <c r="AM746" s="56">
        <f t="shared" si="269"/>
        <v>100</v>
      </c>
      <c r="AN746" s="45">
        <f t="shared" si="270"/>
        <v>30.029999999999994</v>
      </c>
      <c r="AO746" s="137"/>
    </row>
    <row r="747" spans="1:41" s="39" customFormat="1" x14ac:dyDescent="0.25">
      <c r="A747" s="30">
        <v>746</v>
      </c>
      <c r="B747" s="107" t="s">
        <v>725</v>
      </c>
      <c r="C747" s="30" t="s">
        <v>975</v>
      </c>
      <c r="D747" s="48" t="s">
        <v>135</v>
      </c>
      <c r="E747" s="42" t="s">
        <v>147</v>
      </c>
      <c r="F747" s="48" t="s">
        <v>139</v>
      </c>
      <c r="G747" s="112" t="s">
        <v>6</v>
      </c>
      <c r="H747" s="48" t="s">
        <v>717</v>
      </c>
      <c r="I747" s="48" t="s">
        <v>718</v>
      </c>
      <c r="J747" s="48">
        <v>16</v>
      </c>
      <c r="K747" s="103"/>
      <c r="L747" s="103"/>
      <c r="M747" s="105" t="s">
        <v>2</v>
      </c>
      <c r="N747" s="105" t="s">
        <v>2</v>
      </c>
      <c r="O747" s="105" t="s">
        <v>4</v>
      </c>
      <c r="P747" s="81">
        <v>0</v>
      </c>
      <c r="Q747" s="95">
        <v>0</v>
      </c>
      <c r="R747" s="48">
        <v>0</v>
      </c>
      <c r="S747" s="133">
        <v>0</v>
      </c>
      <c r="T747" s="86">
        <v>0</v>
      </c>
      <c r="U747" s="93">
        <f t="shared" si="251"/>
        <v>0</v>
      </c>
      <c r="V747" s="69">
        <v>50</v>
      </c>
      <c r="W747" s="135">
        <f t="shared" si="255"/>
        <v>201.06192982974676</v>
      </c>
      <c r="X747" s="145">
        <f t="shared" si="266"/>
        <v>69.188190538560065</v>
      </c>
      <c r="Y747" s="60">
        <f t="shared" si="265"/>
        <v>0.44999999999999996</v>
      </c>
      <c r="Z747" s="47">
        <v>125.2</v>
      </c>
      <c r="AA747" s="46">
        <v>8.9999999999999993E-3</v>
      </c>
      <c r="AB747" s="47">
        <f t="shared" si="258"/>
        <v>622.6937148470405</v>
      </c>
      <c r="AC747" s="47">
        <f t="shared" si="259"/>
        <v>622.6937148470405</v>
      </c>
      <c r="AD747" s="56">
        <f t="shared" si="267"/>
        <v>100</v>
      </c>
      <c r="AE747" s="56">
        <f t="shared" si="267"/>
        <v>100</v>
      </c>
      <c r="AF747" s="64"/>
      <c r="AG747" s="45">
        <f t="shared" si="268"/>
        <v>22.836099999999998</v>
      </c>
      <c r="AH747" s="47">
        <v>171.7</v>
      </c>
      <c r="AI747" s="43">
        <v>0.13300000000000001</v>
      </c>
      <c r="AJ747" s="47">
        <f t="shared" si="260"/>
        <v>853.96574152745086</v>
      </c>
      <c r="AK747" s="47">
        <f t="shared" si="261"/>
        <v>853.96574152745086</v>
      </c>
      <c r="AL747" s="56">
        <f t="shared" si="269"/>
        <v>100</v>
      </c>
      <c r="AM747" s="56">
        <f t="shared" si="269"/>
        <v>100</v>
      </c>
      <c r="AN747" s="45">
        <f t="shared" si="270"/>
        <v>50.74688888888889</v>
      </c>
      <c r="AO747" s="137"/>
    </row>
    <row r="748" spans="1:41" s="39" customFormat="1" x14ac:dyDescent="0.25">
      <c r="A748" s="30">
        <v>747</v>
      </c>
      <c r="B748" s="107" t="s">
        <v>726</v>
      </c>
      <c r="C748" s="30" t="s">
        <v>975</v>
      </c>
      <c r="D748" s="48" t="s">
        <v>135</v>
      </c>
      <c r="E748" s="42" t="s">
        <v>147</v>
      </c>
      <c r="F748" s="48" t="s">
        <v>139</v>
      </c>
      <c r="G748" s="112" t="s">
        <v>6</v>
      </c>
      <c r="H748" s="48" t="s">
        <v>717</v>
      </c>
      <c r="I748" s="48" t="s">
        <v>718</v>
      </c>
      <c r="J748" s="48">
        <v>16</v>
      </c>
      <c r="K748" s="103"/>
      <c r="L748" s="103"/>
      <c r="M748" s="105" t="s">
        <v>2</v>
      </c>
      <c r="N748" s="105" t="s">
        <v>2</v>
      </c>
      <c r="O748" s="105" t="s">
        <v>4</v>
      </c>
      <c r="P748" s="81">
        <v>0</v>
      </c>
      <c r="Q748" s="95">
        <v>0</v>
      </c>
      <c r="R748" s="48">
        <v>0</v>
      </c>
      <c r="S748" s="133">
        <v>0</v>
      </c>
      <c r="T748" s="86">
        <v>0</v>
      </c>
      <c r="U748" s="93">
        <f t="shared" si="251"/>
        <v>0</v>
      </c>
      <c r="V748" s="69">
        <v>50</v>
      </c>
      <c r="W748" s="135">
        <f t="shared" si="255"/>
        <v>201.06192982974676</v>
      </c>
      <c r="X748" s="136"/>
      <c r="Y748" s="76"/>
      <c r="Z748" s="47">
        <v>141.4</v>
      </c>
      <c r="AA748" s="77"/>
      <c r="AB748" s="47">
        <f t="shared" si="258"/>
        <v>703.26590478731248</v>
      </c>
      <c r="AC748" s="47">
        <f t="shared" si="259"/>
        <v>703.26590478731248</v>
      </c>
      <c r="AD748" s="56">
        <f t="shared" si="267"/>
        <v>100</v>
      </c>
      <c r="AE748" s="56">
        <f t="shared" si="267"/>
        <v>100</v>
      </c>
      <c r="AF748" s="64"/>
      <c r="AG748" s="52"/>
      <c r="AH748" s="47">
        <v>179.2</v>
      </c>
      <c r="AI748" s="53"/>
      <c r="AJ748" s="47">
        <f t="shared" si="260"/>
        <v>891.26768131461381</v>
      </c>
      <c r="AK748" s="47">
        <f t="shared" si="261"/>
        <v>891.26768131461381</v>
      </c>
      <c r="AL748" s="56">
        <f t="shared" si="269"/>
        <v>100</v>
      </c>
      <c r="AM748" s="56">
        <f t="shared" si="269"/>
        <v>100</v>
      </c>
      <c r="AN748" s="52"/>
      <c r="AO748" s="137"/>
    </row>
    <row r="749" spans="1:41" s="39" customFormat="1" x14ac:dyDescent="0.25">
      <c r="A749" s="30">
        <v>748</v>
      </c>
      <c r="B749" s="107" t="s">
        <v>727</v>
      </c>
      <c r="C749" s="30" t="s">
        <v>975</v>
      </c>
      <c r="D749" s="48" t="s">
        <v>135</v>
      </c>
      <c r="E749" s="42" t="s">
        <v>147</v>
      </c>
      <c r="F749" s="48" t="s">
        <v>139</v>
      </c>
      <c r="G749" s="112" t="s">
        <v>6</v>
      </c>
      <c r="H749" s="48" t="s">
        <v>717</v>
      </c>
      <c r="I749" s="48" t="s">
        <v>718</v>
      </c>
      <c r="J749" s="48">
        <v>16</v>
      </c>
      <c r="K749" s="103"/>
      <c r="L749" s="103"/>
      <c r="M749" s="105" t="s">
        <v>2</v>
      </c>
      <c r="N749" s="105" t="s">
        <v>2</v>
      </c>
      <c r="O749" s="105" t="s">
        <v>4</v>
      </c>
      <c r="P749" s="81">
        <v>0</v>
      </c>
      <c r="Q749" s="95">
        <v>0</v>
      </c>
      <c r="R749" s="48">
        <v>0</v>
      </c>
      <c r="S749" s="133">
        <v>0</v>
      </c>
      <c r="T749" s="86">
        <v>0</v>
      </c>
      <c r="U749" s="93">
        <f t="shared" si="251"/>
        <v>0</v>
      </c>
      <c r="V749" s="69">
        <v>50</v>
      </c>
      <c r="W749" s="135">
        <f t="shared" si="255"/>
        <v>201.06192982974676</v>
      </c>
      <c r="X749" s="145">
        <f t="shared" si="266"/>
        <v>50.162227599499147</v>
      </c>
      <c r="Y749" s="60">
        <f t="shared" ref="Y749:Y780" si="271">AA749*V749</f>
        <v>0.70000000000000007</v>
      </c>
      <c r="Z749" s="47">
        <v>141.19999999999999</v>
      </c>
      <c r="AA749" s="46">
        <v>1.4E-2</v>
      </c>
      <c r="AB749" s="47">
        <f t="shared" si="258"/>
        <v>702.27118639298806</v>
      </c>
      <c r="AC749" s="47">
        <f t="shared" si="259"/>
        <v>702.27118639298806</v>
      </c>
      <c r="AD749" s="56">
        <f t="shared" si="267"/>
        <v>100</v>
      </c>
      <c r="AE749" s="56">
        <f t="shared" si="267"/>
        <v>100</v>
      </c>
      <c r="AF749" s="64"/>
      <c r="AG749" s="45">
        <f t="shared" si="268"/>
        <v>20.360399999999998</v>
      </c>
      <c r="AH749" s="47">
        <v>178.6</v>
      </c>
      <c r="AI749" s="43">
        <v>0.114</v>
      </c>
      <c r="AJ749" s="47">
        <f t="shared" si="260"/>
        <v>888.28352613164077</v>
      </c>
      <c r="AK749" s="47">
        <f t="shared" si="261"/>
        <v>888.28352613164077</v>
      </c>
      <c r="AL749" s="56">
        <f t="shared" si="269"/>
        <v>100</v>
      </c>
      <c r="AM749" s="56">
        <f t="shared" si="269"/>
        <v>100</v>
      </c>
      <c r="AN749" s="45">
        <f t="shared" si="270"/>
        <v>29.086285714285708</v>
      </c>
      <c r="AO749" s="137"/>
    </row>
    <row r="750" spans="1:41" s="39" customFormat="1" x14ac:dyDescent="0.25">
      <c r="A750" s="30">
        <v>749</v>
      </c>
      <c r="B750" s="107" t="s">
        <v>728</v>
      </c>
      <c r="C750" s="30" t="s">
        <v>975</v>
      </c>
      <c r="D750" s="48" t="s">
        <v>135</v>
      </c>
      <c r="E750" s="42" t="s">
        <v>147</v>
      </c>
      <c r="F750" s="48" t="s">
        <v>139</v>
      </c>
      <c r="G750" s="112" t="s">
        <v>6</v>
      </c>
      <c r="H750" s="48" t="s">
        <v>717</v>
      </c>
      <c r="I750" s="48" t="s">
        <v>718</v>
      </c>
      <c r="J750" s="48">
        <v>16</v>
      </c>
      <c r="K750" s="103"/>
      <c r="L750" s="108"/>
      <c r="M750" s="105" t="s">
        <v>2</v>
      </c>
      <c r="N750" s="105" t="s">
        <v>2</v>
      </c>
      <c r="O750" s="105" t="s">
        <v>4</v>
      </c>
      <c r="P750" s="81">
        <v>0</v>
      </c>
      <c r="Q750" s="95">
        <v>0</v>
      </c>
      <c r="R750" s="48">
        <v>0</v>
      </c>
      <c r="S750" s="133">
        <v>0</v>
      </c>
      <c r="T750" s="86">
        <v>0</v>
      </c>
      <c r="U750" s="93">
        <f t="shared" ref="U750:U813" si="272">S750/100*J750/4</f>
        <v>0</v>
      </c>
      <c r="V750" s="69">
        <v>50</v>
      </c>
      <c r="W750" s="135">
        <f t="shared" si="255"/>
        <v>201.06192982974676</v>
      </c>
      <c r="X750" s="145">
        <f t="shared" si="266"/>
        <v>81.290597669506255</v>
      </c>
      <c r="Y750" s="60">
        <f t="shared" si="271"/>
        <v>0.44999999999999996</v>
      </c>
      <c r="Z750" s="47">
        <v>147.1</v>
      </c>
      <c r="AA750" s="46">
        <v>8.9999999999999993E-3</v>
      </c>
      <c r="AB750" s="47">
        <f t="shared" si="258"/>
        <v>731.61537902555631</v>
      </c>
      <c r="AC750" s="47">
        <f t="shared" si="259"/>
        <v>731.61537902555631</v>
      </c>
      <c r="AD750" s="56">
        <f t="shared" si="267"/>
        <v>100</v>
      </c>
      <c r="AE750" s="56">
        <f t="shared" si="267"/>
        <v>100</v>
      </c>
      <c r="AF750" s="64"/>
      <c r="AG750" s="45">
        <f t="shared" si="268"/>
        <v>12.5334</v>
      </c>
      <c r="AH750" s="47">
        <v>189.9</v>
      </c>
      <c r="AI750" s="43">
        <v>6.6000000000000003E-2</v>
      </c>
      <c r="AJ750" s="47">
        <f t="shared" si="260"/>
        <v>944.48511541096639</v>
      </c>
      <c r="AK750" s="47">
        <f t="shared" si="261"/>
        <v>944.48511541096639</v>
      </c>
      <c r="AL750" s="56">
        <f t="shared" si="269"/>
        <v>100</v>
      </c>
      <c r="AM750" s="56">
        <f t="shared" si="269"/>
        <v>100</v>
      </c>
      <c r="AN750" s="45">
        <f t="shared" si="270"/>
        <v>27.852000000000004</v>
      </c>
      <c r="AO750" s="137"/>
    </row>
    <row r="751" spans="1:41" s="39" customFormat="1" x14ac:dyDescent="0.25">
      <c r="A751" s="30">
        <v>750</v>
      </c>
      <c r="B751" s="107" t="s">
        <v>729</v>
      </c>
      <c r="C751" s="30" t="s">
        <v>975</v>
      </c>
      <c r="D751" s="48" t="s">
        <v>135</v>
      </c>
      <c r="E751" s="42" t="s">
        <v>147</v>
      </c>
      <c r="F751" s="48" t="s">
        <v>139</v>
      </c>
      <c r="G751" s="112" t="s">
        <v>6</v>
      </c>
      <c r="H751" s="48" t="s">
        <v>717</v>
      </c>
      <c r="I751" s="48" t="s">
        <v>718</v>
      </c>
      <c r="J751" s="48">
        <v>16</v>
      </c>
      <c r="K751" s="103"/>
      <c r="L751" s="108"/>
      <c r="M751" s="105" t="s">
        <v>2</v>
      </c>
      <c r="N751" s="105" t="s">
        <v>2</v>
      </c>
      <c r="O751" s="105" t="s">
        <v>4</v>
      </c>
      <c r="P751" s="81">
        <v>0</v>
      </c>
      <c r="Q751" s="95">
        <v>0</v>
      </c>
      <c r="R751" s="48">
        <v>0</v>
      </c>
      <c r="S751" s="133">
        <v>0</v>
      </c>
      <c r="T751" s="86">
        <v>0</v>
      </c>
      <c r="U751" s="93">
        <f t="shared" si="272"/>
        <v>0</v>
      </c>
      <c r="V751" s="69">
        <v>50</v>
      </c>
      <c r="W751" s="135">
        <f t="shared" si="255"/>
        <v>201.06192982974676</v>
      </c>
      <c r="X751" s="145">
        <f t="shared" si="266"/>
        <v>35.113559319649397</v>
      </c>
      <c r="Y751" s="60">
        <f t="shared" si="271"/>
        <v>1</v>
      </c>
      <c r="Z751" s="47">
        <v>141.19999999999999</v>
      </c>
      <c r="AA751" s="46">
        <v>0.02</v>
      </c>
      <c r="AB751" s="47">
        <f t="shared" si="258"/>
        <v>702.27118639298806</v>
      </c>
      <c r="AC751" s="47">
        <f t="shared" si="259"/>
        <v>702.27118639298806</v>
      </c>
      <c r="AD751" s="56">
        <f t="shared" si="267"/>
        <v>100</v>
      </c>
      <c r="AE751" s="56">
        <f t="shared" si="267"/>
        <v>100</v>
      </c>
      <c r="AF751" s="64"/>
      <c r="AG751" s="45">
        <f t="shared" si="268"/>
        <v>18.900600000000001</v>
      </c>
      <c r="AH751" s="47">
        <v>185.3</v>
      </c>
      <c r="AI751" s="43">
        <v>0.10199999999999999</v>
      </c>
      <c r="AJ751" s="47">
        <f t="shared" si="260"/>
        <v>921.60659234150648</v>
      </c>
      <c r="AK751" s="47">
        <f t="shared" si="261"/>
        <v>921.60659234150648</v>
      </c>
      <c r="AL751" s="56">
        <f t="shared" si="269"/>
        <v>100</v>
      </c>
      <c r="AM751" s="56">
        <f t="shared" si="269"/>
        <v>100</v>
      </c>
      <c r="AN751" s="45">
        <f t="shared" si="270"/>
        <v>18.900600000000001</v>
      </c>
      <c r="AO751" s="137"/>
    </row>
    <row r="752" spans="1:41" s="39" customFormat="1" x14ac:dyDescent="0.25">
      <c r="A752" s="30">
        <v>751</v>
      </c>
      <c r="B752" s="107" t="s">
        <v>730</v>
      </c>
      <c r="C752" s="30" t="s">
        <v>975</v>
      </c>
      <c r="D752" s="48" t="s">
        <v>135</v>
      </c>
      <c r="E752" s="42" t="s">
        <v>147</v>
      </c>
      <c r="F752" s="48" t="s">
        <v>139</v>
      </c>
      <c r="G752" s="112" t="s">
        <v>6</v>
      </c>
      <c r="H752" s="48" t="s">
        <v>717</v>
      </c>
      <c r="I752" s="48" t="s">
        <v>718</v>
      </c>
      <c r="J752" s="48">
        <v>16</v>
      </c>
      <c r="K752" s="103"/>
      <c r="L752" s="108"/>
      <c r="M752" s="105" t="s">
        <v>2</v>
      </c>
      <c r="N752" s="105" t="s">
        <v>2</v>
      </c>
      <c r="O752" s="105" t="s">
        <v>4</v>
      </c>
      <c r="P752" s="81">
        <v>0</v>
      </c>
      <c r="Q752" s="95">
        <v>0</v>
      </c>
      <c r="R752" s="48">
        <v>0</v>
      </c>
      <c r="S752" s="133">
        <v>0</v>
      </c>
      <c r="T752" s="86">
        <v>0</v>
      </c>
      <c r="U752" s="93">
        <f t="shared" si="272"/>
        <v>0</v>
      </c>
      <c r="V752" s="69">
        <v>50</v>
      </c>
      <c r="W752" s="135">
        <f t="shared" si="255"/>
        <v>201.06192982974676</v>
      </c>
      <c r="X752" s="145">
        <f t="shared" si="266"/>
        <v>82.312947130339623</v>
      </c>
      <c r="Y752" s="60">
        <f t="shared" si="271"/>
        <v>0.4</v>
      </c>
      <c r="Z752" s="47">
        <v>132.4</v>
      </c>
      <c r="AA752" s="46">
        <v>8.0000000000000002E-3</v>
      </c>
      <c r="AB752" s="47">
        <f t="shared" si="258"/>
        <v>658.50357704271698</v>
      </c>
      <c r="AC752" s="47">
        <f t="shared" si="259"/>
        <v>658.50357704271698</v>
      </c>
      <c r="AD752" s="56">
        <f t="shared" si="267"/>
        <v>100</v>
      </c>
      <c r="AE752" s="56">
        <f t="shared" si="267"/>
        <v>100</v>
      </c>
      <c r="AF752" s="64"/>
      <c r="AG752" s="45">
        <f t="shared" si="268"/>
        <v>12.371700000000002</v>
      </c>
      <c r="AH752" s="47">
        <v>179.3</v>
      </c>
      <c r="AI752" s="43">
        <v>6.9000000000000006E-2</v>
      </c>
      <c r="AJ752" s="47">
        <f t="shared" si="260"/>
        <v>891.76504051177608</v>
      </c>
      <c r="AK752" s="47">
        <f t="shared" si="261"/>
        <v>891.76504051177608</v>
      </c>
      <c r="AL752" s="56">
        <f t="shared" si="269"/>
        <v>100</v>
      </c>
      <c r="AM752" s="56">
        <f t="shared" si="269"/>
        <v>100</v>
      </c>
      <c r="AN752" s="45">
        <f t="shared" si="270"/>
        <v>30.929250000000003</v>
      </c>
      <c r="AO752" s="137"/>
    </row>
    <row r="753" spans="1:41" s="39" customFormat="1" x14ac:dyDescent="0.25">
      <c r="A753" s="30">
        <v>752</v>
      </c>
      <c r="B753" s="107" t="s">
        <v>731</v>
      </c>
      <c r="C753" s="30" t="s">
        <v>975</v>
      </c>
      <c r="D753" s="48" t="s">
        <v>135</v>
      </c>
      <c r="E753" s="42" t="s">
        <v>147</v>
      </c>
      <c r="F753" s="48" t="s">
        <v>139</v>
      </c>
      <c r="G753" s="112" t="s">
        <v>6</v>
      </c>
      <c r="H753" s="48" t="s">
        <v>717</v>
      </c>
      <c r="I753" s="48" t="s">
        <v>718</v>
      </c>
      <c r="J753" s="48">
        <v>16</v>
      </c>
      <c r="K753" s="103"/>
      <c r="L753" s="108"/>
      <c r="M753" s="105" t="s">
        <v>2</v>
      </c>
      <c r="N753" s="105" t="s">
        <v>2</v>
      </c>
      <c r="O753" s="105" t="s">
        <v>4</v>
      </c>
      <c r="P753" s="81">
        <v>0</v>
      </c>
      <c r="Q753" s="95">
        <v>0</v>
      </c>
      <c r="R753" s="48">
        <v>0</v>
      </c>
      <c r="S753" s="133">
        <v>0</v>
      </c>
      <c r="T753" s="86">
        <v>0</v>
      </c>
      <c r="U753" s="93">
        <f t="shared" si="272"/>
        <v>0</v>
      </c>
      <c r="V753" s="69">
        <v>50</v>
      </c>
      <c r="W753" s="135">
        <f t="shared" si="255"/>
        <v>201.06192982974676</v>
      </c>
      <c r="X753" s="145">
        <f t="shared" si="266"/>
        <v>47.215966450595623</v>
      </c>
      <c r="Y753" s="60">
        <f t="shared" si="271"/>
        <v>0.75</v>
      </c>
      <c r="Z753" s="47">
        <v>142.4</v>
      </c>
      <c r="AA753" s="46">
        <v>1.4999999999999999E-2</v>
      </c>
      <c r="AB753" s="47">
        <f t="shared" si="258"/>
        <v>708.23949675893425</v>
      </c>
      <c r="AC753" s="47">
        <f t="shared" si="259"/>
        <v>708.23949675893425</v>
      </c>
      <c r="AD753" s="56">
        <f t="shared" si="267"/>
        <v>100</v>
      </c>
      <c r="AE753" s="56">
        <f t="shared" si="267"/>
        <v>100</v>
      </c>
      <c r="AF753" s="64"/>
      <c r="AG753" s="45">
        <f t="shared" si="268"/>
        <v>21.796800000000001</v>
      </c>
      <c r="AH753" s="47">
        <v>191.2</v>
      </c>
      <c r="AI753" s="43">
        <v>0.114</v>
      </c>
      <c r="AJ753" s="47">
        <f t="shared" si="260"/>
        <v>950.95078497407451</v>
      </c>
      <c r="AK753" s="47">
        <f t="shared" si="261"/>
        <v>950.95078497407451</v>
      </c>
      <c r="AL753" s="56">
        <f t="shared" si="269"/>
        <v>100</v>
      </c>
      <c r="AM753" s="56">
        <f t="shared" si="269"/>
        <v>100</v>
      </c>
      <c r="AN753" s="45">
        <f t="shared" si="270"/>
        <v>29.0624</v>
      </c>
      <c r="AO753" s="137"/>
    </row>
    <row r="754" spans="1:41" s="39" customFormat="1" x14ac:dyDescent="0.25">
      <c r="A754" s="30">
        <v>753</v>
      </c>
      <c r="B754" s="107" t="s">
        <v>732</v>
      </c>
      <c r="C754" s="30" t="s">
        <v>975</v>
      </c>
      <c r="D754" s="48" t="s">
        <v>135</v>
      </c>
      <c r="E754" s="42" t="s">
        <v>147</v>
      </c>
      <c r="F754" s="48" t="s">
        <v>139</v>
      </c>
      <c r="G754" s="112" t="s">
        <v>6</v>
      </c>
      <c r="H754" s="48" t="s">
        <v>717</v>
      </c>
      <c r="I754" s="48" t="s">
        <v>718</v>
      </c>
      <c r="J754" s="48">
        <v>16</v>
      </c>
      <c r="K754" s="103"/>
      <c r="L754" s="108"/>
      <c r="M754" s="105" t="s">
        <v>2</v>
      </c>
      <c r="N754" s="105" t="s">
        <v>2</v>
      </c>
      <c r="O754" s="105" t="s">
        <v>4</v>
      </c>
      <c r="P754" s="81">
        <v>0</v>
      </c>
      <c r="Q754" s="95">
        <v>0</v>
      </c>
      <c r="R754" s="48">
        <v>0</v>
      </c>
      <c r="S754" s="133">
        <v>0</v>
      </c>
      <c r="T754" s="86">
        <v>0</v>
      </c>
      <c r="U754" s="93">
        <f t="shared" si="272"/>
        <v>0</v>
      </c>
      <c r="V754" s="69">
        <v>50</v>
      </c>
      <c r="W754" s="135">
        <f t="shared" si="255"/>
        <v>201.06192982974676</v>
      </c>
      <c r="X754" s="145">
        <f t="shared" si="266"/>
        <v>47.213598073466279</v>
      </c>
      <c r="Y754" s="60">
        <f t="shared" si="271"/>
        <v>0.70000000000000007</v>
      </c>
      <c r="Z754" s="47">
        <v>132.9</v>
      </c>
      <c r="AA754" s="46">
        <v>1.4E-2</v>
      </c>
      <c r="AB754" s="47">
        <f t="shared" si="258"/>
        <v>660.99037302852787</v>
      </c>
      <c r="AC754" s="47">
        <f t="shared" si="259"/>
        <v>660.99037302852787</v>
      </c>
      <c r="AD754" s="56">
        <f t="shared" si="267"/>
        <v>100</v>
      </c>
      <c r="AE754" s="56">
        <f t="shared" si="267"/>
        <v>100</v>
      </c>
      <c r="AF754" s="64"/>
      <c r="AG754" s="45">
        <f t="shared" si="268"/>
        <v>16.2545</v>
      </c>
      <c r="AH754" s="47">
        <v>171.1</v>
      </c>
      <c r="AI754" s="43">
        <v>9.5000000000000001E-2</v>
      </c>
      <c r="AJ754" s="47">
        <f t="shared" si="260"/>
        <v>850.98158634447782</v>
      </c>
      <c r="AK754" s="47">
        <f t="shared" si="261"/>
        <v>850.98158634447782</v>
      </c>
      <c r="AL754" s="56">
        <f t="shared" si="269"/>
        <v>100</v>
      </c>
      <c r="AM754" s="56">
        <f t="shared" si="269"/>
        <v>100</v>
      </c>
      <c r="AN754" s="45">
        <f t="shared" si="270"/>
        <v>23.220714285714283</v>
      </c>
      <c r="AO754" s="137"/>
    </row>
    <row r="755" spans="1:41" s="39" customFormat="1" x14ac:dyDescent="0.25">
      <c r="A755" s="30">
        <v>754</v>
      </c>
      <c r="B755" s="107" t="s">
        <v>733</v>
      </c>
      <c r="C755" s="30" t="s">
        <v>975</v>
      </c>
      <c r="D755" s="48" t="s">
        <v>135</v>
      </c>
      <c r="E755" s="42" t="s">
        <v>147</v>
      </c>
      <c r="F755" s="48" t="s">
        <v>139</v>
      </c>
      <c r="G755" s="112" t="s">
        <v>6</v>
      </c>
      <c r="H755" s="48" t="s">
        <v>717</v>
      </c>
      <c r="I755" s="48" t="s">
        <v>718</v>
      </c>
      <c r="J755" s="48">
        <v>16</v>
      </c>
      <c r="K755" s="103"/>
      <c r="L755" s="108"/>
      <c r="M755" s="105" t="s">
        <v>2</v>
      </c>
      <c r="N755" s="105" t="s">
        <v>2</v>
      </c>
      <c r="O755" s="105" t="s">
        <v>4</v>
      </c>
      <c r="P755" s="81">
        <v>0</v>
      </c>
      <c r="Q755" s="95">
        <v>0</v>
      </c>
      <c r="R755" s="48">
        <v>0</v>
      </c>
      <c r="S755" s="133">
        <v>0</v>
      </c>
      <c r="T755" s="86">
        <v>0</v>
      </c>
      <c r="U755" s="93">
        <f t="shared" si="272"/>
        <v>0</v>
      </c>
      <c r="V755" s="69">
        <v>50</v>
      </c>
      <c r="W755" s="135">
        <f t="shared" si="255"/>
        <v>201.06192982974676</v>
      </c>
      <c r="X755" s="145">
        <f t="shared" si="266"/>
        <v>46.055461657217215</v>
      </c>
      <c r="Y755" s="60">
        <f t="shared" si="271"/>
        <v>0.75</v>
      </c>
      <c r="Z755" s="47">
        <v>138.9</v>
      </c>
      <c r="AA755" s="46">
        <v>1.4999999999999999E-2</v>
      </c>
      <c r="AB755" s="47">
        <f t="shared" si="258"/>
        <v>690.83192485825816</v>
      </c>
      <c r="AC755" s="47">
        <f t="shared" si="259"/>
        <v>690.83192485825816</v>
      </c>
      <c r="AD755" s="56">
        <f t="shared" si="267"/>
        <v>100</v>
      </c>
      <c r="AE755" s="56">
        <f t="shared" si="267"/>
        <v>100</v>
      </c>
      <c r="AF755" s="64"/>
      <c r="AG755" s="45">
        <f t="shared" si="268"/>
        <v>18.511500000000002</v>
      </c>
      <c r="AH755" s="47">
        <v>176.3</v>
      </c>
      <c r="AI755" s="43">
        <v>0.105</v>
      </c>
      <c r="AJ755" s="47">
        <f t="shared" si="260"/>
        <v>876.84426459691088</v>
      </c>
      <c r="AK755" s="47">
        <f t="shared" si="261"/>
        <v>876.84426459691088</v>
      </c>
      <c r="AL755" s="56">
        <f t="shared" si="269"/>
        <v>100</v>
      </c>
      <c r="AM755" s="56">
        <f t="shared" si="269"/>
        <v>100</v>
      </c>
      <c r="AN755" s="45">
        <f t="shared" si="270"/>
        <v>24.682000000000002</v>
      </c>
      <c r="AO755" s="137"/>
    </row>
    <row r="756" spans="1:41" s="39" customFormat="1" x14ac:dyDescent="0.25">
      <c r="A756" s="30">
        <v>755</v>
      </c>
      <c r="B756" s="107" t="s">
        <v>734</v>
      </c>
      <c r="C756" s="30" t="s">
        <v>975</v>
      </c>
      <c r="D756" s="48" t="s">
        <v>135</v>
      </c>
      <c r="E756" s="42" t="s">
        <v>147</v>
      </c>
      <c r="F756" s="48" t="s">
        <v>139</v>
      </c>
      <c r="G756" s="112" t="s">
        <v>6</v>
      </c>
      <c r="H756" s="48" t="s">
        <v>717</v>
      </c>
      <c r="I756" s="48" t="s">
        <v>718</v>
      </c>
      <c r="J756" s="48">
        <v>16</v>
      </c>
      <c r="K756" s="103"/>
      <c r="L756" s="108"/>
      <c r="M756" s="105" t="s">
        <v>2</v>
      </c>
      <c r="N756" s="105" t="s">
        <v>2</v>
      </c>
      <c r="O756" s="105" t="s">
        <v>4</v>
      </c>
      <c r="P756" s="81">
        <v>0</v>
      </c>
      <c r="Q756" s="95">
        <v>0</v>
      </c>
      <c r="R756" s="48">
        <v>0</v>
      </c>
      <c r="S756" s="133">
        <v>0</v>
      </c>
      <c r="T756" s="86">
        <v>0</v>
      </c>
      <c r="U756" s="93">
        <f t="shared" si="272"/>
        <v>0</v>
      </c>
      <c r="V756" s="69">
        <v>50</v>
      </c>
      <c r="W756" s="135">
        <f t="shared" si="255"/>
        <v>201.06192982974676</v>
      </c>
      <c r="X756" s="145">
        <f t="shared" si="266"/>
        <v>47.116494611163176</v>
      </c>
      <c r="Y756" s="60">
        <f t="shared" si="271"/>
        <v>0.75</v>
      </c>
      <c r="Z756" s="47">
        <v>142.1</v>
      </c>
      <c r="AA756" s="46">
        <v>1.4999999999999999E-2</v>
      </c>
      <c r="AB756" s="47">
        <f t="shared" si="258"/>
        <v>706.74741916744767</v>
      </c>
      <c r="AC756" s="47">
        <f t="shared" si="259"/>
        <v>706.74741916744767</v>
      </c>
      <c r="AD756" s="56">
        <f t="shared" si="267"/>
        <v>100</v>
      </c>
      <c r="AE756" s="56">
        <f t="shared" si="267"/>
        <v>100</v>
      </c>
      <c r="AF756" s="64"/>
      <c r="AG756" s="45">
        <f t="shared" si="268"/>
        <v>16.029</v>
      </c>
      <c r="AH756" s="47">
        <v>178.1</v>
      </c>
      <c r="AI756" s="43">
        <v>0.09</v>
      </c>
      <c r="AJ756" s="47">
        <f t="shared" si="260"/>
        <v>885.79673014582988</v>
      </c>
      <c r="AK756" s="47">
        <f t="shared" si="261"/>
        <v>885.79673014582988</v>
      </c>
      <c r="AL756" s="56">
        <f t="shared" si="269"/>
        <v>100</v>
      </c>
      <c r="AM756" s="56">
        <f t="shared" si="269"/>
        <v>100</v>
      </c>
      <c r="AN756" s="45">
        <f t="shared" si="270"/>
        <v>21.372</v>
      </c>
      <c r="AO756" s="137"/>
    </row>
    <row r="757" spans="1:41" s="39" customFormat="1" x14ac:dyDescent="0.25">
      <c r="A757" s="30">
        <v>756</v>
      </c>
      <c r="B757" s="107" t="s">
        <v>735</v>
      </c>
      <c r="C757" s="30" t="s">
        <v>975</v>
      </c>
      <c r="D757" s="48" t="s">
        <v>135</v>
      </c>
      <c r="E757" s="42" t="s">
        <v>147</v>
      </c>
      <c r="F757" s="48" t="s">
        <v>139</v>
      </c>
      <c r="G757" s="112" t="s">
        <v>6</v>
      </c>
      <c r="H757" s="48" t="s">
        <v>717</v>
      </c>
      <c r="I757" s="48" t="s">
        <v>718</v>
      </c>
      <c r="J757" s="48">
        <v>16</v>
      </c>
      <c r="K757" s="103"/>
      <c r="L757" s="108"/>
      <c r="M757" s="105" t="s">
        <v>2</v>
      </c>
      <c r="N757" s="105" t="s">
        <v>2</v>
      </c>
      <c r="O757" s="105" t="s">
        <v>4</v>
      </c>
      <c r="P757" s="81">
        <v>0</v>
      </c>
      <c r="Q757" s="95">
        <v>0</v>
      </c>
      <c r="R757" s="48">
        <v>0</v>
      </c>
      <c r="S757" s="133">
        <v>0</v>
      </c>
      <c r="T757" s="86">
        <v>0</v>
      </c>
      <c r="U757" s="93">
        <f t="shared" si="272"/>
        <v>0</v>
      </c>
      <c r="V757" s="69">
        <v>50</v>
      </c>
      <c r="W757" s="135">
        <f t="shared" si="255"/>
        <v>201.06192982974676</v>
      </c>
      <c r="X757" s="145">
        <f t="shared" si="266"/>
        <v>49.416188803755887</v>
      </c>
      <c r="Y757" s="60">
        <f t="shared" si="271"/>
        <v>0.70000000000000007</v>
      </c>
      <c r="Z757" s="47">
        <v>139.1</v>
      </c>
      <c r="AA757" s="46">
        <v>1.4E-2</v>
      </c>
      <c r="AB757" s="47">
        <f t="shared" si="258"/>
        <v>691.82664325258247</v>
      </c>
      <c r="AC757" s="47">
        <f t="shared" si="259"/>
        <v>691.82664325258247</v>
      </c>
      <c r="AD757" s="56">
        <f t="shared" si="267"/>
        <v>100</v>
      </c>
      <c r="AE757" s="56">
        <f t="shared" si="267"/>
        <v>100</v>
      </c>
      <c r="AF757" s="64"/>
      <c r="AG757" s="45">
        <f t="shared" si="268"/>
        <v>15.452799999999998</v>
      </c>
      <c r="AH757" s="47">
        <v>175.6</v>
      </c>
      <c r="AI757" s="43">
        <v>8.7999999999999995E-2</v>
      </c>
      <c r="AJ757" s="47">
        <f t="shared" si="260"/>
        <v>873.36275021677557</v>
      </c>
      <c r="AK757" s="47">
        <f t="shared" si="261"/>
        <v>873.36275021677557</v>
      </c>
      <c r="AL757" s="56">
        <f t="shared" si="269"/>
        <v>100</v>
      </c>
      <c r="AM757" s="56">
        <f t="shared" si="269"/>
        <v>100</v>
      </c>
      <c r="AN757" s="45">
        <f t="shared" si="270"/>
        <v>22.075428571428567</v>
      </c>
      <c r="AO757" s="137"/>
    </row>
    <row r="758" spans="1:41" s="39" customFormat="1" x14ac:dyDescent="0.25">
      <c r="A758" s="30">
        <v>757</v>
      </c>
      <c r="B758" s="107" t="s">
        <v>736</v>
      </c>
      <c r="C758" s="30" t="s">
        <v>975</v>
      </c>
      <c r="D758" s="48" t="s">
        <v>135</v>
      </c>
      <c r="E758" s="42" t="s">
        <v>147</v>
      </c>
      <c r="F758" s="48" t="s">
        <v>139</v>
      </c>
      <c r="G758" s="112" t="s">
        <v>6</v>
      </c>
      <c r="H758" s="48" t="s">
        <v>717</v>
      </c>
      <c r="I758" s="48" t="s">
        <v>718</v>
      </c>
      <c r="J758" s="48">
        <v>16</v>
      </c>
      <c r="K758" s="103"/>
      <c r="L758" s="108"/>
      <c r="M758" s="105" t="s">
        <v>2</v>
      </c>
      <c r="N758" s="105" t="s">
        <v>2</v>
      </c>
      <c r="O758" s="105" t="s">
        <v>4</v>
      </c>
      <c r="P758" s="81">
        <v>0</v>
      </c>
      <c r="Q758" s="95">
        <v>0</v>
      </c>
      <c r="R758" s="48">
        <v>0</v>
      </c>
      <c r="S758" s="133">
        <v>0</v>
      </c>
      <c r="T758" s="86">
        <v>0</v>
      </c>
      <c r="U758" s="93">
        <f t="shared" si="272"/>
        <v>0</v>
      </c>
      <c r="V758" s="69">
        <v>50</v>
      </c>
      <c r="W758" s="135">
        <f t="shared" si="255"/>
        <v>201.06192982974676</v>
      </c>
      <c r="X758" s="145">
        <f t="shared" si="266"/>
        <v>46.25440533608208</v>
      </c>
      <c r="Y758" s="60">
        <f t="shared" si="271"/>
        <v>0.75</v>
      </c>
      <c r="Z758" s="47">
        <v>139.5</v>
      </c>
      <c r="AA758" s="46">
        <v>1.4999999999999999E-2</v>
      </c>
      <c r="AB758" s="47">
        <f t="shared" si="258"/>
        <v>693.8160800412312</v>
      </c>
      <c r="AC758" s="47">
        <f t="shared" si="259"/>
        <v>693.8160800412312</v>
      </c>
      <c r="AD758" s="56">
        <f t="shared" si="267"/>
        <v>100</v>
      </c>
      <c r="AE758" s="56">
        <f t="shared" si="267"/>
        <v>100</v>
      </c>
      <c r="AF758" s="64"/>
      <c r="AG758" s="45">
        <f t="shared" si="268"/>
        <v>19.680300000000003</v>
      </c>
      <c r="AH758" s="47">
        <v>177.3</v>
      </c>
      <c r="AI758" s="43">
        <v>0.111</v>
      </c>
      <c r="AJ758" s="47">
        <f t="shared" si="260"/>
        <v>881.81785656853265</v>
      </c>
      <c r="AK758" s="47">
        <f t="shared" si="261"/>
        <v>881.81785656853265</v>
      </c>
      <c r="AL758" s="56">
        <f t="shared" si="269"/>
        <v>100</v>
      </c>
      <c r="AM758" s="56">
        <f t="shared" si="269"/>
        <v>100</v>
      </c>
      <c r="AN758" s="45">
        <f t="shared" si="270"/>
        <v>26.240400000000005</v>
      </c>
      <c r="AO758" s="137"/>
    </row>
    <row r="759" spans="1:41" s="39" customFormat="1" x14ac:dyDescent="0.25">
      <c r="A759" s="30">
        <v>758</v>
      </c>
      <c r="B759" s="107" t="s">
        <v>737</v>
      </c>
      <c r="C759" s="30" t="s">
        <v>975</v>
      </c>
      <c r="D759" s="48" t="s">
        <v>135</v>
      </c>
      <c r="E759" s="42" t="s">
        <v>147</v>
      </c>
      <c r="F759" s="48" t="s">
        <v>139</v>
      </c>
      <c r="G759" s="112" t="s">
        <v>6</v>
      </c>
      <c r="H759" s="48" t="s">
        <v>717</v>
      </c>
      <c r="I759" s="48" t="s">
        <v>718</v>
      </c>
      <c r="J759" s="48">
        <v>16</v>
      </c>
      <c r="K759" s="103"/>
      <c r="L759" s="108"/>
      <c r="M759" s="105" t="s">
        <v>2</v>
      </c>
      <c r="N759" s="105" t="s">
        <v>2</v>
      </c>
      <c r="O759" s="105" t="s">
        <v>4</v>
      </c>
      <c r="P759" s="81">
        <v>0</v>
      </c>
      <c r="Q759" s="95">
        <v>0</v>
      </c>
      <c r="R759" s="48">
        <v>0</v>
      </c>
      <c r="S759" s="133">
        <v>0</v>
      </c>
      <c r="T759" s="86">
        <v>0</v>
      </c>
      <c r="U759" s="93">
        <f t="shared" si="272"/>
        <v>0</v>
      </c>
      <c r="V759" s="69">
        <v>50</v>
      </c>
      <c r="W759" s="135">
        <f t="shared" si="255"/>
        <v>201.06192982974676</v>
      </c>
      <c r="X759" s="145">
        <f t="shared" si="266"/>
        <v>47.182809170784807</v>
      </c>
      <c r="Y759" s="60">
        <f t="shared" si="271"/>
        <v>0.75</v>
      </c>
      <c r="Z759" s="47">
        <v>142.30000000000001</v>
      </c>
      <c r="AA759" s="46">
        <v>1.4999999999999999E-2</v>
      </c>
      <c r="AB759" s="47">
        <f t="shared" si="258"/>
        <v>707.7421375617721</v>
      </c>
      <c r="AC759" s="47">
        <f t="shared" si="259"/>
        <v>707.7421375617721</v>
      </c>
      <c r="AD759" s="56">
        <f t="shared" si="267"/>
        <v>100</v>
      </c>
      <c r="AE759" s="56">
        <f t="shared" si="267"/>
        <v>100</v>
      </c>
      <c r="AF759" s="64"/>
      <c r="AG759" s="45">
        <f t="shared" si="268"/>
        <v>15.581699999999998</v>
      </c>
      <c r="AH759" s="47">
        <v>179.1</v>
      </c>
      <c r="AI759" s="43">
        <v>8.6999999999999994E-2</v>
      </c>
      <c r="AJ759" s="47">
        <f t="shared" si="260"/>
        <v>890.77032211745166</v>
      </c>
      <c r="AK759" s="47">
        <f t="shared" si="261"/>
        <v>890.77032211745166</v>
      </c>
      <c r="AL759" s="56">
        <f t="shared" si="269"/>
        <v>100</v>
      </c>
      <c r="AM759" s="56">
        <f t="shared" si="269"/>
        <v>100</v>
      </c>
      <c r="AN759" s="45">
        <f t="shared" si="270"/>
        <v>20.775599999999997</v>
      </c>
      <c r="AO759" s="137"/>
    </row>
    <row r="760" spans="1:41" s="39" customFormat="1" x14ac:dyDescent="0.25">
      <c r="A760" s="30">
        <v>759</v>
      </c>
      <c r="B760" s="107" t="s">
        <v>738</v>
      </c>
      <c r="C760" s="30" t="s">
        <v>975</v>
      </c>
      <c r="D760" s="48" t="s">
        <v>135</v>
      </c>
      <c r="E760" s="42" t="s">
        <v>147</v>
      </c>
      <c r="F760" s="48" t="s">
        <v>139</v>
      </c>
      <c r="G760" s="112" t="s">
        <v>6</v>
      </c>
      <c r="H760" s="48" t="s">
        <v>717</v>
      </c>
      <c r="I760" s="48" t="s">
        <v>718</v>
      </c>
      <c r="J760" s="48">
        <v>16</v>
      </c>
      <c r="K760" s="103"/>
      <c r="L760" s="108"/>
      <c r="M760" s="105" t="s">
        <v>2</v>
      </c>
      <c r="N760" s="105" t="s">
        <v>2</v>
      </c>
      <c r="O760" s="105" t="s">
        <v>4</v>
      </c>
      <c r="P760" s="81">
        <v>0</v>
      </c>
      <c r="Q760" s="95">
        <v>0</v>
      </c>
      <c r="R760" s="48">
        <v>0</v>
      </c>
      <c r="S760" s="133">
        <v>0</v>
      </c>
      <c r="T760" s="86">
        <v>0</v>
      </c>
      <c r="U760" s="93">
        <f t="shared" si="272"/>
        <v>0</v>
      </c>
      <c r="V760" s="69">
        <v>50</v>
      </c>
      <c r="W760" s="135">
        <f t="shared" si="255"/>
        <v>201.06192982974676</v>
      </c>
      <c r="X760" s="145">
        <f t="shared" si="266"/>
        <v>48.177527565109159</v>
      </c>
      <c r="Y760" s="60">
        <f t="shared" si="271"/>
        <v>0.75</v>
      </c>
      <c r="Z760" s="47">
        <v>145.30000000000001</v>
      </c>
      <c r="AA760" s="46">
        <v>1.4999999999999999E-2</v>
      </c>
      <c r="AB760" s="47">
        <f t="shared" si="258"/>
        <v>722.6629134766373</v>
      </c>
      <c r="AC760" s="47">
        <f t="shared" si="259"/>
        <v>722.6629134766373</v>
      </c>
      <c r="AD760" s="56">
        <f t="shared" si="267"/>
        <v>100</v>
      </c>
      <c r="AE760" s="56">
        <f t="shared" si="267"/>
        <v>100</v>
      </c>
      <c r="AF760" s="64"/>
      <c r="AG760" s="45">
        <f t="shared" si="268"/>
        <v>20.084999999999997</v>
      </c>
      <c r="AH760" s="47">
        <v>195</v>
      </c>
      <c r="AI760" s="43">
        <v>0.10299999999999999</v>
      </c>
      <c r="AJ760" s="47">
        <f t="shared" si="260"/>
        <v>969.85043446623718</v>
      </c>
      <c r="AK760" s="47">
        <f t="shared" si="261"/>
        <v>969.85043446623718</v>
      </c>
      <c r="AL760" s="56">
        <f t="shared" si="269"/>
        <v>100</v>
      </c>
      <c r="AM760" s="56">
        <f t="shared" si="269"/>
        <v>100</v>
      </c>
      <c r="AN760" s="45">
        <f t="shared" si="270"/>
        <v>26.779999999999998</v>
      </c>
      <c r="AO760" s="137"/>
    </row>
    <row r="761" spans="1:41" s="39" customFormat="1" x14ac:dyDescent="0.25">
      <c r="A761" s="30">
        <v>760</v>
      </c>
      <c r="B761" s="107" t="s">
        <v>739</v>
      </c>
      <c r="C761" s="30" t="s">
        <v>975</v>
      </c>
      <c r="D761" s="48" t="s">
        <v>135</v>
      </c>
      <c r="E761" s="42" t="s">
        <v>147</v>
      </c>
      <c r="F761" s="48" t="s">
        <v>139</v>
      </c>
      <c r="G761" s="112" t="s">
        <v>6</v>
      </c>
      <c r="H761" s="48" t="s">
        <v>717</v>
      </c>
      <c r="I761" s="48" t="s">
        <v>718</v>
      </c>
      <c r="J761" s="48">
        <v>16</v>
      </c>
      <c r="K761" s="103"/>
      <c r="L761" s="108"/>
      <c r="M761" s="105" t="s">
        <v>2</v>
      </c>
      <c r="N761" s="105" t="s">
        <v>2</v>
      </c>
      <c r="O761" s="105" t="s">
        <v>4</v>
      </c>
      <c r="P761" s="81">
        <v>0</v>
      </c>
      <c r="Q761" s="95">
        <v>0</v>
      </c>
      <c r="R761" s="48">
        <v>0</v>
      </c>
      <c r="S761" s="133">
        <v>0</v>
      </c>
      <c r="T761" s="86">
        <v>0</v>
      </c>
      <c r="U761" s="93">
        <f t="shared" si="272"/>
        <v>0</v>
      </c>
      <c r="V761" s="69">
        <v>50</v>
      </c>
      <c r="W761" s="135">
        <f t="shared" si="255"/>
        <v>201.06192982974676</v>
      </c>
      <c r="X761" s="145">
        <f t="shared" si="266"/>
        <v>48.177527565109159</v>
      </c>
      <c r="Y761" s="60">
        <f t="shared" si="271"/>
        <v>0.75</v>
      </c>
      <c r="Z761" s="47">
        <v>145.30000000000001</v>
      </c>
      <c r="AA761" s="46">
        <v>1.4999999999999999E-2</v>
      </c>
      <c r="AB761" s="47">
        <f t="shared" si="258"/>
        <v>722.6629134766373</v>
      </c>
      <c r="AC761" s="47">
        <f t="shared" si="259"/>
        <v>722.6629134766373</v>
      </c>
      <c r="AD761" s="56">
        <f t="shared" si="267"/>
        <v>100</v>
      </c>
      <c r="AE761" s="56">
        <f t="shared" si="267"/>
        <v>100</v>
      </c>
      <c r="AF761" s="64"/>
      <c r="AG761" s="45">
        <f t="shared" si="268"/>
        <v>20.084999999999997</v>
      </c>
      <c r="AH761" s="47">
        <v>195</v>
      </c>
      <c r="AI761" s="43">
        <v>0.10299999999999999</v>
      </c>
      <c r="AJ761" s="47">
        <f t="shared" si="260"/>
        <v>969.85043446623718</v>
      </c>
      <c r="AK761" s="47">
        <f t="shared" si="261"/>
        <v>969.85043446623718</v>
      </c>
      <c r="AL761" s="56">
        <f t="shared" si="269"/>
        <v>100</v>
      </c>
      <c r="AM761" s="56">
        <f t="shared" si="269"/>
        <v>100</v>
      </c>
      <c r="AN761" s="45">
        <f t="shared" si="270"/>
        <v>26.779999999999998</v>
      </c>
      <c r="AO761" s="137"/>
    </row>
    <row r="762" spans="1:41" s="39" customFormat="1" x14ac:dyDescent="0.25">
      <c r="A762" s="30">
        <v>761</v>
      </c>
      <c r="B762" s="107" t="s">
        <v>740</v>
      </c>
      <c r="C762" s="30" t="s">
        <v>975</v>
      </c>
      <c r="D762" s="48" t="s">
        <v>135</v>
      </c>
      <c r="E762" s="42" t="s">
        <v>147</v>
      </c>
      <c r="F762" s="48" t="s">
        <v>139</v>
      </c>
      <c r="G762" s="112" t="s">
        <v>6</v>
      </c>
      <c r="H762" s="48" t="s">
        <v>717</v>
      </c>
      <c r="I762" s="48" t="s">
        <v>718</v>
      </c>
      <c r="J762" s="48">
        <v>16</v>
      </c>
      <c r="K762" s="103"/>
      <c r="L762" s="108"/>
      <c r="M762" s="105" t="s">
        <v>2</v>
      </c>
      <c r="N762" s="105" t="s">
        <v>2</v>
      </c>
      <c r="O762" s="105" t="s">
        <v>4</v>
      </c>
      <c r="P762" s="81">
        <v>0</v>
      </c>
      <c r="Q762" s="95">
        <v>0</v>
      </c>
      <c r="R762" s="48">
        <v>0</v>
      </c>
      <c r="S762" s="133">
        <v>0</v>
      </c>
      <c r="T762" s="86">
        <v>0</v>
      </c>
      <c r="U762" s="93">
        <f t="shared" si="272"/>
        <v>0</v>
      </c>
      <c r="V762" s="69">
        <v>50</v>
      </c>
      <c r="W762" s="135">
        <f t="shared" si="255"/>
        <v>201.06192982974676</v>
      </c>
      <c r="X762" s="145">
        <f t="shared" si="266"/>
        <v>40.02278715987368</v>
      </c>
      <c r="Y762" s="60">
        <f t="shared" si="271"/>
        <v>0.85000000000000009</v>
      </c>
      <c r="Z762" s="47">
        <v>136.80000000000001</v>
      </c>
      <c r="AA762" s="46">
        <v>1.7000000000000001E-2</v>
      </c>
      <c r="AB762" s="47">
        <f t="shared" si="258"/>
        <v>680.38738171785258</v>
      </c>
      <c r="AC762" s="47">
        <f t="shared" si="259"/>
        <v>680.38738171785258</v>
      </c>
      <c r="AD762" s="56">
        <f t="shared" si="267"/>
        <v>100</v>
      </c>
      <c r="AE762" s="56">
        <f t="shared" si="267"/>
        <v>100</v>
      </c>
      <c r="AF762" s="64"/>
      <c r="AG762" s="45">
        <f t="shared" si="268"/>
        <v>21.1816</v>
      </c>
      <c r="AH762" s="47">
        <v>182.6</v>
      </c>
      <c r="AI762" s="43">
        <v>0.11600000000000001</v>
      </c>
      <c r="AJ762" s="47">
        <f t="shared" si="260"/>
        <v>908.17789401812774</v>
      </c>
      <c r="AK762" s="47">
        <f t="shared" si="261"/>
        <v>908.17789401812774</v>
      </c>
      <c r="AL762" s="56">
        <f t="shared" si="269"/>
        <v>100</v>
      </c>
      <c r="AM762" s="56">
        <f t="shared" si="269"/>
        <v>100</v>
      </c>
      <c r="AN762" s="45">
        <f t="shared" si="270"/>
        <v>24.919529411764703</v>
      </c>
      <c r="AO762" s="137"/>
    </row>
    <row r="763" spans="1:41" s="39" customFormat="1" x14ac:dyDescent="0.25">
      <c r="A763" s="30">
        <v>762</v>
      </c>
      <c r="B763" s="107" t="s">
        <v>741</v>
      </c>
      <c r="C763" s="30" t="s">
        <v>975</v>
      </c>
      <c r="D763" s="48" t="s">
        <v>135</v>
      </c>
      <c r="E763" s="42" t="s">
        <v>147</v>
      </c>
      <c r="F763" s="48" t="s">
        <v>139</v>
      </c>
      <c r="G763" s="112" t="s">
        <v>6</v>
      </c>
      <c r="H763" s="48" t="s">
        <v>717</v>
      </c>
      <c r="I763" s="48" t="s">
        <v>718</v>
      </c>
      <c r="J763" s="48">
        <v>16</v>
      </c>
      <c r="K763" s="103"/>
      <c r="L763" s="108"/>
      <c r="M763" s="105" t="s">
        <v>2</v>
      </c>
      <c r="N763" s="105" t="s">
        <v>2</v>
      </c>
      <c r="O763" s="105" t="s">
        <v>4</v>
      </c>
      <c r="P763" s="81">
        <v>0</v>
      </c>
      <c r="Q763" s="95">
        <v>0</v>
      </c>
      <c r="R763" s="48">
        <v>0</v>
      </c>
      <c r="S763" s="133">
        <v>0</v>
      </c>
      <c r="T763" s="86">
        <v>0</v>
      </c>
      <c r="U763" s="93">
        <f t="shared" si="272"/>
        <v>0</v>
      </c>
      <c r="V763" s="69">
        <v>50</v>
      </c>
      <c r="W763" s="135">
        <f t="shared" si="255"/>
        <v>201.06192982974676</v>
      </c>
      <c r="X763" s="145">
        <f t="shared" si="266"/>
        <v>108.09273218324559</v>
      </c>
      <c r="Y763" s="60">
        <f t="shared" si="271"/>
        <v>0.3</v>
      </c>
      <c r="Z763" s="47">
        <v>130.4</v>
      </c>
      <c r="AA763" s="46">
        <v>6.0000000000000001E-3</v>
      </c>
      <c r="AB763" s="47">
        <f t="shared" si="258"/>
        <v>648.55639309947355</v>
      </c>
      <c r="AC763" s="47">
        <f t="shared" si="259"/>
        <v>648.55639309947355</v>
      </c>
      <c r="AD763" s="56">
        <f t="shared" si="267"/>
        <v>100</v>
      </c>
      <c r="AE763" s="56">
        <f t="shared" si="267"/>
        <v>100</v>
      </c>
      <c r="AF763" s="64"/>
      <c r="AG763" s="45">
        <f t="shared" si="268"/>
        <v>19.800800000000002</v>
      </c>
      <c r="AH763" s="47">
        <v>186.8</v>
      </c>
      <c r="AI763" s="43">
        <v>0.106</v>
      </c>
      <c r="AJ763" s="47">
        <f t="shared" si="260"/>
        <v>929.06698029893903</v>
      </c>
      <c r="AK763" s="47">
        <f t="shared" si="261"/>
        <v>929.06698029893903</v>
      </c>
      <c r="AL763" s="56">
        <f t="shared" si="269"/>
        <v>100</v>
      </c>
      <c r="AM763" s="56">
        <f t="shared" si="269"/>
        <v>100</v>
      </c>
      <c r="AN763" s="45">
        <f t="shared" si="270"/>
        <v>66.002666666666684</v>
      </c>
      <c r="AO763" s="137"/>
    </row>
    <row r="764" spans="1:41" s="39" customFormat="1" x14ac:dyDescent="0.25">
      <c r="A764" s="30">
        <v>763</v>
      </c>
      <c r="B764" s="107" t="s">
        <v>742</v>
      </c>
      <c r="C764" s="30" t="s">
        <v>975</v>
      </c>
      <c r="D764" s="48" t="s">
        <v>135</v>
      </c>
      <c r="E764" s="42" t="s">
        <v>147</v>
      </c>
      <c r="F764" s="48" t="s">
        <v>139</v>
      </c>
      <c r="G764" s="112" t="s">
        <v>6</v>
      </c>
      <c r="H764" s="48" t="s">
        <v>717</v>
      </c>
      <c r="I764" s="48" t="s">
        <v>718</v>
      </c>
      <c r="J764" s="48">
        <v>16</v>
      </c>
      <c r="K764" s="103"/>
      <c r="L764" s="108"/>
      <c r="M764" s="105" t="s">
        <v>2</v>
      </c>
      <c r="N764" s="105" t="s">
        <v>2</v>
      </c>
      <c r="O764" s="105" t="s">
        <v>4</v>
      </c>
      <c r="P764" s="81">
        <v>0</v>
      </c>
      <c r="Q764" s="95">
        <v>0</v>
      </c>
      <c r="R764" s="48">
        <v>0</v>
      </c>
      <c r="S764" s="133">
        <v>0</v>
      </c>
      <c r="T764" s="86">
        <v>0</v>
      </c>
      <c r="U764" s="93">
        <f t="shared" si="272"/>
        <v>0</v>
      </c>
      <c r="V764" s="69">
        <v>50</v>
      </c>
      <c r="W764" s="135">
        <f t="shared" si="255"/>
        <v>201.06192982974676</v>
      </c>
      <c r="X764" s="145">
        <f t="shared" si="266"/>
        <v>45.477281590516192</v>
      </c>
      <c r="Y764" s="60">
        <f t="shared" si="271"/>
        <v>0.8</v>
      </c>
      <c r="Z764" s="47">
        <v>146.30000000000001</v>
      </c>
      <c r="AA764" s="46">
        <v>1.6E-2</v>
      </c>
      <c r="AB764" s="47">
        <f t="shared" si="258"/>
        <v>727.63650544825907</v>
      </c>
      <c r="AC764" s="47">
        <f t="shared" si="259"/>
        <v>727.63650544825907</v>
      </c>
      <c r="AD764" s="56">
        <f t="shared" si="267"/>
        <v>100</v>
      </c>
      <c r="AE764" s="56">
        <f t="shared" si="267"/>
        <v>100</v>
      </c>
      <c r="AF764" s="64"/>
      <c r="AG764" s="45">
        <f t="shared" si="268"/>
        <v>19.384200000000003</v>
      </c>
      <c r="AH764" s="47">
        <v>195.8</v>
      </c>
      <c r="AI764" s="43">
        <v>9.9000000000000005E-2</v>
      </c>
      <c r="AJ764" s="47">
        <f t="shared" si="260"/>
        <v>973.82930804353464</v>
      </c>
      <c r="AK764" s="47">
        <f t="shared" si="261"/>
        <v>973.82930804353464</v>
      </c>
      <c r="AL764" s="56">
        <f t="shared" si="269"/>
        <v>100</v>
      </c>
      <c r="AM764" s="56">
        <f t="shared" si="269"/>
        <v>100</v>
      </c>
      <c r="AN764" s="45">
        <f t="shared" si="270"/>
        <v>24.230250000000002</v>
      </c>
      <c r="AO764" s="137"/>
    </row>
    <row r="765" spans="1:41" s="39" customFormat="1" x14ac:dyDescent="0.25">
      <c r="A765" s="30">
        <v>764</v>
      </c>
      <c r="B765" s="107" t="s">
        <v>743</v>
      </c>
      <c r="C765" s="30" t="s">
        <v>975</v>
      </c>
      <c r="D765" s="48" t="s">
        <v>135</v>
      </c>
      <c r="E765" s="42" t="s">
        <v>147</v>
      </c>
      <c r="F765" s="48" t="s">
        <v>139</v>
      </c>
      <c r="G765" s="112" t="s">
        <v>6</v>
      </c>
      <c r="H765" s="48" t="s">
        <v>717</v>
      </c>
      <c r="I765" s="48" t="s">
        <v>718</v>
      </c>
      <c r="J765" s="48">
        <v>16</v>
      </c>
      <c r="K765" s="103"/>
      <c r="L765" s="108"/>
      <c r="M765" s="105" t="s">
        <v>2</v>
      </c>
      <c r="N765" s="105" t="s">
        <v>2</v>
      </c>
      <c r="O765" s="105" t="s">
        <v>4</v>
      </c>
      <c r="P765" s="81">
        <v>0</v>
      </c>
      <c r="Q765" s="95">
        <v>0</v>
      </c>
      <c r="R765" s="48">
        <v>0</v>
      </c>
      <c r="S765" s="133">
        <v>0</v>
      </c>
      <c r="T765" s="86">
        <v>0</v>
      </c>
      <c r="U765" s="93">
        <f t="shared" si="272"/>
        <v>0</v>
      </c>
      <c r="V765" s="69">
        <v>50</v>
      </c>
      <c r="W765" s="135">
        <f t="shared" si="255"/>
        <v>201.06192982974676</v>
      </c>
      <c r="X765" s="145">
        <f t="shared" si="266"/>
        <v>48.279367781670935</v>
      </c>
      <c r="Y765" s="60">
        <f t="shared" si="271"/>
        <v>0.70000000000000007</v>
      </c>
      <c r="Z765" s="47">
        <v>135.9</v>
      </c>
      <c r="AA765" s="46">
        <v>1.4E-2</v>
      </c>
      <c r="AB765" s="47">
        <f t="shared" si="258"/>
        <v>675.91114894339307</v>
      </c>
      <c r="AC765" s="47">
        <f t="shared" si="259"/>
        <v>675.91114894339307</v>
      </c>
      <c r="AD765" s="56">
        <f t="shared" si="267"/>
        <v>100</v>
      </c>
      <c r="AE765" s="56">
        <f t="shared" si="267"/>
        <v>100</v>
      </c>
      <c r="AF765" s="64"/>
      <c r="AG765" s="45">
        <f t="shared" si="268"/>
        <v>12.824</v>
      </c>
      <c r="AH765" s="47">
        <v>183.2</v>
      </c>
      <c r="AI765" s="43">
        <v>7.0000000000000007E-2</v>
      </c>
      <c r="AJ765" s="47">
        <f t="shared" si="260"/>
        <v>911.16204920110067</v>
      </c>
      <c r="AK765" s="47">
        <f t="shared" si="261"/>
        <v>911.16204920110067</v>
      </c>
      <c r="AL765" s="56">
        <f t="shared" si="269"/>
        <v>100</v>
      </c>
      <c r="AM765" s="56">
        <f t="shared" si="269"/>
        <v>100</v>
      </c>
      <c r="AN765" s="45">
        <f t="shared" si="270"/>
        <v>18.319999999999997</v>
      </c>
      <c r="AO765" s="137"/>
    </row>
    <row r="766" spans="1:41" s="39" customFormat="1" x14ac:dyDescent="0.25">
      <c r="A766" s="30">
        <v>765</v>
      </c>
      <c r="B766" s="107" t="s">
        <v>744</v>
      </c>
      <c r="C766" s="30" t="s">
        <v>975</v>
      </c>
      <c r="D766" s="48" t="s">
        <v>135</v>
      </c>
      <c r="E766" s="42" t="s">
        <v>147</v>
      </c>
      <c r="F766" s="48" t="s">
        <v>139</v>
      </c>
      <c r="G766" s="112" t="s">
        <v>6</v>
      </c>
      <c r="H766" s="48" t="s">
        <v>717</v>
      </c>
      <c r="I766" s="48" t="s">
        <v>718</v>
      </c>
      <c r="J766" s="48">
        <v>16</v>
      </c>
      <c r="K766" s="103"/>
      <c r="L766" s="108"/>
      <c r="M766" s="105" t="s">
        <v>2</v>
      </c>
      <c r="N766" s="105" t="s">
        <v>2</v>
      </c>
      <c r="O766" s="105" t="s">
        <v>4</v>
      </c>
      <c r="P766" s="81">
        <v>0</v>
      </c>
      <c r="Q766" s="95">
        <v>0</v>
      </c>
      <c r="R766" s="48">
        <v>0</v>
      </c>
      <c r="S766" s="133">
        <v>0</v>
      </c>
      <c r="T766" s="86">
        <v>0</v>
      </c>
      <c r="U766" s="93">
        <f t="shared" si="272"/>
        <v>0</v>
      </c>
      <c r="V766" s="69">
        <v>50</v>
      </c>
      <c r="W766" s="135">
        <f t="shared" si="255"/>
        <v>201.06192982974676</v>
      </c>
      <c r="X766" s="145">
        <f t="shared" si="266"/>
        <v>37.329570853671981</v>
      </c>
      <c r="Y766" s="60">
        <f t="shared" si="271"/>
        <v>0.89999999999999991</v>
      </c>
      <c r="Z766" s="47">
        <v>135.1</v>
      </c>
      <c r="AA766" s="46">
        <v>1.7999999999999999E-2</v>
      </c>
      <c r="AB766" s="47">
        <f t="shared" si="258"/>
        <v>671.93227536609561</v>
      </c>
      <c r="AC766" s="47">
        <f t="shared" si="259"/>
        <v>671.93227536609561</v>
      </c>
      <c r="AD766" s="56">
        <f t="shared" si="267"/>
        <v>100</v>
      </c>
      <c r="AE766" s="56">
        <f t="shared" si="267"/>
        <v>100</v>
      </c>
      <c r="AF766" s="64"/>
      <c r="AG766" s="45">
        <f t="shared" si="268"/>
        <v>18.787199999999999</v>
      </c>
      <c r="AH766" s="47">
        <v>182.4</v>
      </c>
      <c r="AI766" s="43">
        <v>0.10299999999999999</v>
      </c>
      <c r="AJ766" s="47">
        <f t="shared" si="260"/>
        <v>907.18317562380344</v>
      </c>
      <c r="AK766" s="47">
        <f t="shared" si="261"/>
        <v>907.18317562380344</v>
      </c>
      <c r="AL766" s="56">
        <f t="shared" si="269"/>
        <v>100</v>
      </c>
      <c r="AM766" s="56">
        <f t="shared" si="269"/>
        <v>100</v>
      </c>
      <c r="AN766" s="45">
        <f t="shared" si="270"/>
        <v>20.874666666666666</v>
      </c>
      <c r="AO766" s="137"/>
    </row>
    <row r="767" spans="1:41" s="39" customFormat="1" x14ac:dyDescent="0.25">
      <c r="A767" s="30">
        <v>766</v>
      </c>
      <c r="B767" s="107" t="s">
        <v>745</v>
      </c>
      <c r="C767" s="30" t="s">
        <v>975</v>
      </c>
      <c r="D767" s="48" t="s">
        <v>135</v>
      </c>
      <c r="E767" s="42" t="s">
        <v>147</v>
      </c>
      <c r="F767" s="48" t="s">
        <v>139</v>
      </c>
      <c r="G767" s="112" t="s">
        <v>6</v>
      </c>
      <c r="H767" s="48" t="s">
        <v>717</v>
      </c>
      <c r="I767" s="48" t="s">
        <v>718</v>
      </c>
      <c r="J767" s="48">
        <v>16</v>
      </c>
      <c r="K767" s="103"/>
      <c r="L767" s="108"/>
      <c r="M767" s="105" t="s">
        <v>2</v>
      </c>
      <c r="N767" s="105" t="s">
        <v>2</v>
      </c>
      <c r="O767" s="105" t="s">
        <v>4</v>
      </c>
      <c r="P767" s="81">
        <v>0</v>
      </c>
      <c r="Q767" s="95">
        <v>0</v>
      </c>
      <c r="R767" s="48">
        <v>0</v>
      </c>
      <c r="S767" s="133">
        <v>0</v>
      </c>
      <c r="T767" s="86">
        <v>0</v>
      </c>
      <c r="U767" s="93">
        <f t="shared" si="272"/>
        <v>0</v>
      </c>
      <c r="V767" s="69">
        <v>50</v>
      </c>
      <c r="W767" s="135">
        <f t="shared" si="255"/>
        <v>201.06192982974676</v>
      </c>
      <c r="X767" s="145">
        <f t="shared" si="266"/>
        <v>54.25359909044036</v>
      </c>
      <c r="Y767" s="60">
        <f t="shared" si="271"/>
        <v>0.6</v>
      </c>
      <c r="Z767" s="47">
        <v>130.9</v>
      </c>
      <c r="AA767" s="46">
        <v>1.2E-2</v>
      </c>
      <c r="AB767" s="47">
        <f t="shared" si="258"/>
        <v>651.04318908528433</v>
      </c>
      <c r="AC767" s="47">
        <f t="shared" si="259"/>
        <v>651.04318908528433</v>
      </c>
      <c r="AD767" s="56">
        <f t="shared" si="267"/>
        <v>100</v>
      </c>
      <c r="AE767" s="56">
        <f t="shared" si="267"/>
        <v>100</v>
      </c>
      <c r="AF767" s="64"/>
      <c r="AG767" s="45">
        <f t="shared" si="268"/>
        <v>17.216100000000001</v>
      </c>
      <c r="AH767" s="47">
        <v>173.9</v>
      </c>
      <c r="AI767" s="43">
        <v>9.9000000000000005E-2</v>
      </c>
      <c r="AJ767" s="47">
        <f t="shared" si="260"/>
        <v>864.90764386501871</v>
      </c>
      <c r="AK767" s="47">
        <f t="shared" si="261"/>
        <v>864.90764386501871</v>
      </c>
      <c r="AL767" s="56">
        <f t="shared" si="269"/>
        <v>100</v>
      </c>
      <c r="AM767" s="56">
        <f t="shared" si="269"/>
        <v>100</v>
      </c>
      <c r="AN767" s="45">
        <f t="shared" si="270"/>
        <v>28.693500000000004</v>
      </c>
      <c r="AO767" s="137"/>
    </row>
    <row r="768" spans="1:41" s="39" customFormat="1" x14ac:dyDescent="0.25">
      <c r="A768" s="30">
        <v>767</v>
      </c>
      <c r="B768" s="107" t="s">
        <v>746</v>
      </c>
      <c r="C768" s="30" t="s">
        <v>975</v>
      </c>
      <c r="D768" s="48" t="s">
        <v>135</v>
      </c>
      <c r="E768" s="42" t="s">
        <v>147</v>
      </c>
      <c r="F768" s="48" t="s">
        <v>139</v>
      </c>
      <c r="G768" s="112" t="s">
        <v>6</v>
      </c>
      <c r="H768" s="48" t="s">
        <v>717</v>
      </c>
      <c r="I768" s="48" t="s">
        <v>718</v>
      </c>
      <c r="J768" s="48">
        <v>16</v>
      </c>
      <c r="K768" s="103"/>
      <c r="L768" s="108"/>
      <c r="M768" s="105" t="s">
        <v>2</v>
      </c>
      <c r="N768" s="105" t="s">
        <v>2</v>
      </c>
      <c r="O768" s="105" t="s">
        <v>4</v>
      </c>
      <c r="P768" s="81">
        <v>0</v>
      </c>
      <c r="Q768" s="95">
        <v>0</v>
      </c>
      <c r="R768" s="48">
        <v>0</v>
      </c>
      <c r="S768" s="133">
        <v>0</v>
      </c>
      <c r="T768" s="86">
        <v>0</v>
      </c>
      <c r="U768" s="93">
        <f t="shared" si="272"/>
        <v>0</v>
      </c>
      <c r="V768" s="69">
        <v>50</v>
      </c>
      <c r="W768" s="135">
        <f t="shared" si="255"/>
        <v>201.06192982974676</v>
      </c>
      <c r="X768" s="145">
        <f t="shared" si="266"/>
        <v>104.03096540642116</v>
      </c>
      <c r="Y768" s="60">
        <f t="shared" si="271"/>
        <v>0.3</v>
      </c>
      <c r="Z768" s="47">
        <v>125.5</v>
      </c>
      <c r="AA768" s="46">
        <v>6.0000000000000001E-3</v>
      </c>
      <c r="AB768" s="47">
        <f t="shared" si="258"/>
        <v>624.18579243852696</v>
      </c>
      <c r="AC768" s="47">
        <f t="shared" si="259"/>
        <v>624.18579243852696</v>
      </c>
      <c r="AD768" s="56">
        <f t="shared" si="267"/>
        <v>100</v>
      </c>
      <c r="AE768" s="56">
        <f t="shared" si="267"/>
        <v>100</v>
      </c>
      <c r="AF768" s="64"/>
      <c r="AG768" s="45">
        <f t="shared" si="268"/>
        <v>17.911199999999997</v>
      </c>
      <c r="AH768" s="47">
        <v>175.6</v>
      </c>
      <c r="AI768" s="43">
        <v>0.10199999999999999</v>
      </c>
      <c r="AJ768" s="47">
        <f t="shared" si="260"/>
        <v>873.36275021677557</v>
      </c>
      <c r="AK768" s="47">
        <f t="shared" si="261"/>
        <v>873.36275021677557</v>
      </c>
      <c r="AL768" s="56">
        <f t="shared" si="269"/>
        <v>100</v>
      </c>
      <c r="AM768" s="56">
        <f t="shared" si="269"/>
        <v>100</v>
      </c>
      <c r="AN768" s="45">
        <f t="shared" si="270"/>
        <v>59.703999999999994</v>
      </c>
      <c r="AO768" s="137"/>
    </row>
    <row r="769" spans="1:41" s="39" customFormat="1" x14ac:dyDescent="0.25">
      <c r="A769" s="30">
        <v>768</v>
      </c>
      <c r="B769" s="107" t="s">
        <v>747</v>
      </c>
      <c r="C769" s="30" t="s">
        <v>975</v>
      </c>
      <c r="D769" s="48" t="s">
        <v>135</v>
      </c>
      <c r="E769" s="42" t="s">
        <v>147</v>
      </c>
      <c r="F769" s="48" t="s">
        <v>139</v>
      </c>
      <c r="G769" s="112" t="s">
        <v>6</v>
      </c>
      <c r="H769" s="48" t="s">
        <v>717</v>
      </c>
      <c r="I769" s="48" t="s">
        <v>718</v>
      </c>
      <c r="J769" s="48">
        <v>16</v>
      </c>
      <c r="K769" s="103"/>
      <c r="L769" s="108"/>
      <c r="M769" s="105" t="s">
        <v>2</v>
      </c>
      <c r="N769" s="105" t="s">
        <v>2</v>
      </c>
      <c r="O769" s="105" t="s">
        <v>4</v>
      </c>
      <c r="P769" s="81">
        <v>0</v>
      </c>
      <c r="Q769" s="95">
        <v>0</v>
      </c>
      <c r="R769" s="48">
        <v>0</v>
      </c>
      <c r="S769" s="133">
        <v>0</v>
      </c>
      <c r="T769" s="86">
        <v>0</v>
      </c>
      <c r="U769" s="93">
        <f t="shared" si="272"/>
        <v>0</v>
      </c>
      <c r="V769" s="69">
        <v>50</v>
      </c>
      <c r="W769" s="135">
        <f t="shared" si="255"/>
        <v>201.06192982974676</v>
      </c>
      <c r="X769" s="145">
        <f t="shared" si="266"/>
        <v>50.001177954703792</v>
      </c>
      <c r="Y769" s="60">
        <f t="shared" si="271"/>
        <v>0.75</v>
      </c>
      <c r="Z769" s="47">
        <v>150.80000000000001</v>
      </c>
      <c r="AA769" s="46">
        <v>1.4999999999999999E-2</v>
      </c>
      <c r="AB769" s="47">
        <f t="shared" si="258"/>
        <v>750.01766932055682</v>
      </c>
      <c r="AC769" s="47">
        <f t="shared" si="259"/>
        <v>750.01766932055682</v>
      </c>
      <c r="AD769" s="56">
        <f t="shared" si="267"/>
        <v>100</v>
      </c>
      <c r="AE769" s="56">
        <f t="shared" si="267"/>
        <v>100</v>
      </c>
      <c r="AF769" s="64"/>
      <c r="AG769" s="45">
        <f t="shared" si="268"/>
        <v>22.177800000000001</v>
      </c>
      <c r="AH769" s="47">
        <v>199.8</v>
      </c>
      <c r="AI769" s="43">
        <v>0.111</v>
      </c>
      <c r="AJ769" s="47">
        <f t="shared" si="260"/>
        <v>993.7236759300215</v>
      </c>
      <c r="AK769" s="47">
        <f t="shared" si="261"/>
        <v>993.7236759300215</v>
      </c>
      <c r="AL769" s="56">
        <f t="shared" si="269"/>
        <v>100</v>
      </c>
      <c r="AM769" s="56">
        <f t="shared" si="269"/>
        <v>100</v>
      </c>
      <c r="AN769" s="45">
        <f t="shared" si="270"/>
        <v>29.570400000000003</v>
      </c>
      <c r="AO769" s="137"/>
    </row>
    <row r="770" spans="1:41" s="39" customFormat="1" x14ac:dyDescent="0.25">
      <c r="A770" s="30">
        <v>769</v>
      </c>
      <c r="B770" s="107" t="s">
        <v>748</v>
      </c>
      <c r="C770" s="30" t="s">
        <v>975</v>
      </c>
      <c r="D770" s="48" t="s">
        <v>135</v>
      </c>
      <c r="E770" s="42" t="s">
        <v>147</v>
      </c>
      <c r="F770" s="48" t="s">
        <v>139</v>
      </c>
      <c r="G770" s="112" t="s">
        <v>6</v>
      </c>
      <c r="H770" s="48" t="s">
        <v>717</v>
      </c>
      <c r="I770" s="48" t="s">
        <v>718</v>
      </c>
      <c r="J770" s="48">
        <v>16</v>
      </c>
      <c r="K770" s="103"/>
      <c r="L770" s="108"/>
      <c r="M770" s="105" t="s">
        <v>2</v>
      </c>
      <c r="N770" s="105" t="s">
        <v>2</v>
      </c>
      <c r="O770" s="105" t="s">
        <v>4</v>
      </c>
      <c r="P770" s="81">
        <v>0</v>
      </c>
      <c r="Q770" s="95">
        <v>0</v>
      </c>
      <c r="R770" s="48">
        <v>0</v>
      </c>
      <c r="S770" s="133">
        <v>0</v>
      </c>
      <c r="T770" s="86">
        <v>0</v>
      </c>
      <c r="U770" s="93">
        <f t="shared" si="272"/>
        <v>0</v>
      </c>
      <c r="V770" s="69">
        <v>50</v>
      </c>
      <c r="W770" s="135">
        <f t="shared" ref="W770:W833" si="273">(J770-J770*(1-SQRT(1-S770*0.01)))^2*(PI()/4)</f>
        <v>201.06192982974676</v>
      </c>
      <c r="X770" s="145">
        <f t="shared" si="266"/>
        <v>37.066348588507203</v>
      </c>
      <c r="Y770" s="60">
        <f t="shared" si="271"/>
        <v>0.95</v>
      </c>
      <c r="Z770" s="47">
        <v>141.6</v>
      </c>
      <c r="AA770" s="46">
        <v>1.9E-2</v>
      </c>
      <c r="AB770" s="47">
        <f t="shared" si="258"/>
        <v>704.26062318163679</v>
      </c>
      <c r="AC770" s="47">
        <f t="shared" si="259"/>
        <v>704.26062318163679</v>
      </c>
      <c r="AD770" s="56">
        <f t="shared" si="267"/>
        <v>100</v>
      </c>
      <c r="AE770" s="56">
        <f t="shared" si="267"/>
        <v>100</v>
      </c>
      <c r="AF770" s="64"/>
      <c r="AG770" s="45">
        <f t="shared" si="268"/>
        <v>37.660000000000004</v>
      </c>
      <c r="AH770" s="47">
        <v>188.3</v>
      </c>
      <c r="AI770" s="43">
        <v>0.2</v>
      </c>
      <c r="AJ770" s="47">
        <f t="shared" si="260"/>
        <v>936.52736825637169</v>
      </c>
      <c r="AK770" s="47">
        <f t="shared" si="261"/>
        <v>936.52736825637169</v>
      </c>
      <c r="AL770" s="56">
        <f t="shared" si="269"/>
        <v>100</v>
      </c>
      <c r="AM770" s="56">
        <f t="shared" si="269"/>
        <v>100</v>
      </c>
      <c r="AN770" s="45">
        <f t="shared" si="270"/>
        <v>39.642105263157902</v>
      </c>
      <c r="AO770" s="137"/>
    </row>
    <row r="771" spans="1:41" s="39" customFormat="1" x14ac:dyDescent="0.25">
      <c r="A771" s="30">
        <v>770</v>
      </c>
      <c r="B771" s="107" t="s">
        <v>749</v>
      </c>
      <c r="C771" s="30" t="s">
        <v>975</v>
      </c>
      <c r="D771" s="48" t="s">
        <v>135</v>
      </c>
      <c r="E771" s="42" t="s">
        <v>147</v>
      </c>
      <c r="F771" s="48" t="s">
        <v>139</v>
      </c>
      <c r="G771" s="112" t="s">
        <v>6</v>
      </c>
      <c r="H771" s="48" t="s">
        <v>717</v>
      </c>
      <c r="I771" s="48" t="s">
        <v>718</v>
      </c>
      <c r="J771" s="48">
        <v>16</v>
      </c>
      <c r="K771" s="103"/>
      <c r="L771" s="108"/>
      <c r="M771" s="105" t="s">
        <v>2</v>
      </c>
      <c r="N771" s="105" t="s">
        <v>2</v>
      </c>
      <c r="O771" s="105" t="s">
        <v>4</v>
      </c>
      <c r="P771" s="81">
        <v>0</v>
      </c>
      <c r="Q771" s="95">
        <v>0</v>
      </c>
      <c r="R771" s="48">
        <v>0</v>
      </c>
      <c r="S771" s="133">
        <v>0</v>
      </c>
      <c r="T771" s="86">
        <v>0</v>
      </c>
      <c r="U771" s="93">
        <f t="shared" si="272"/>
        <v>0</v>
      </c>
      <c r="V771" s="69">
        <v>50</v>
      </c>
      <c r="W771" s="135">
        <f t="shared" si="273"/>
        <v>201.06192982974676</v>
      </c>
      <c r="X771" s="145">
        <f t="shared" si="266"/>
        <v>40.893978433334219</v>
      </c>
      <c r="Y771" s="60">
        <f t="shared" si="271"/>
        <v>0.89999999999999991</v>
      </c>
      <c r="Z771" s="47">
        <v>148</v>
      </c>
      <c r="AA771" s="46">
        <v>1.7999999999999999E-2</v>
      </c>
      <c r="AB771" s="47">
        <f t="shared" si="258"/>
        <v>736.09161180001593</v>
      </c>
      <c r="AC771" s="47">
        <f t="shared" si="259"/>
        <v>736.09161180001593</v>
      </c>
      <c r="AD771" s="56">
        <f t="shared" si="267"/>
        <v>100</v>
      </c>
      <c r="AE771" s="56">
        <f t="shared" si="267"/>
        <v>100</v>
      </c>
      <c r="AF771" s="64"/>
      <c r="AG771" s="45">
        <f t="shared" si="268"/>
        <v>21.500699999999998</v>
      </c>
      <c r="AH771" s="47">
        <v>193.7</v>
      </c>
      <c r="AI771" s="43">
        <v>0.111</v>
      </c>
      <c r="AJ771" s="47">
        <f t="shared" si="260"/>
        <v>963.38476490312883</v>
      </c>
      <c r="AK771" s="47">
        <f t="shared" si="261"/>
        <v>963.38476490312883</v>
      </c>
      <c r="AL771" s="56">
        <f t="shared" si="269"/>
        <v>100</v>
      </c>
      <c r="AM771" s="56">
        <f t="shared" si="269"/>
        <v>100</v>
      </c>
      <c r="AN771" s="45">
        <f t="shared" si="270"/>
        <v>23.889666666666667</v>
      </c>
      <c r="AO771" s="137"/>
    </row>
    <row r="772" spans="1:41" s="39" customFormat="1" x14ac:dyDescent="0.25">
      <c r="A772" s="30">
        <v>771</v>
      </c>
      <c r="B772" s="107" t="s">
        <v>750</v>
      </c>
      <c r="C772" s="30" t="s">
        <v>975</v>
      </c>
      <c r="D772" s="48" t="s">
        <v>135</v>
      </c>
      <c r="E772" s="42" t="s">
        <v>147</v>
      </c>
      <c r="F772" s="48" t="s">
        <v>139</v>
      </c>
      <c r="G772" s="112" t="s">
        <v>6</v>
      </c>
      <c r="H772" s="48" t="s">
        <v>717</v>
      </c>
      <c r="I772" s="48" t="s">
        <v>718</v>
      </c>
      <c r="J772" s="48">
        <v>16</v>
      </c>
      <c r="K772" s="103"/>
      <c r="L772" s="108"/>
      <c r="M772" s="105" t="s">
        <v>2</v>
      </c>
      <c r="N772" s="105" t="s">
        <v>2</v>
      </c>
      <c r="O772" s="105" t="s">
        <v>4</v>
      </c>
      <c r="P772" s="81">
        <v>0</v>
      </c>
      <c r="Q772" s="95">
        <v>0</v>
      </c>
      <c r="R772" s="48">
        <v>0</v>
      </c>
      <c r="S772" s="133">
        <v>0</v>
      </c>
      <c r="T772" s="86">
        <v>0</v>
      </c>
      <c r="U772" s="93">
        <f t="shared" si="272"/>
        <v>0</v>
      </c>
      <c r="V772" s="69">
        <v>50</v>
      </c>
      <c r="W772" s="135">
        <f t="shared" si="273"/>
        <v>201.06192982974676</v>
      </c>
      <c r="X772" s="145">
        <f t="shared" si="266"/>
        <v>65.560985080468257</v>
      </c>
      <c r="Y772" s="60">
        <f t="shared" si="271"/>
        <v>0.54999999999999993</v>
      </c>
      <c r="Z772" s="47">
        <v>145</v>
      </c>
      <c r="AA772" s="46">
        <v>1.0999999999999999E-2</v>
      </c>
      <c r="AB772" s="47">
        <f t="shared" si="258"/>
        <v>721.17083588515072</v>
      </c>
      <c r="AC772" s="47">
        <f t="shared" si="259"/>
        <v>721.17083588515072</v>
      </c>
      <c r="AD772" s="56">
        <f t="shared" si="267"/>
        <v>100</v>
      </c>
      <c r="AE772" s="56">
        <f t="shared" si="267"/>
        <v>100</v>
      </c>
      <c r="AF772" s="64"/>
      <c r="AG772" s="45">
        <f t="shared" si="268"/>
        <v>13.456799999999999</v>
      </c>
      <c r="AH772" s="47">
        <v>186.9</v>
      </c>
      <c r="AI772" s="43">
        <v>7.1999999999999995E-2</v>
      </c>
      <c r="AJ772" s="47">
        <f t="shared" si="260"/>
        <v>929.56433949610118</v>
      </c>
      <c r="AK772" s="47">
        <f t="shared" si="261"/>
        <v>929.56433949610118</v>
      </c>
      <c r="AL772" s="56">
        <f t="shared" si="269"/>
        <v>100</v>
      </c>
      <c r="AM772" s="56">
        <f t="shared" si="269"/>
        <v>100</v>
      </c>
      <c r="AN772" s="45">
        <f t="shared" si="270"/>
        <v>24.466909090909091</v>
      </c>
      <c r="AO772" s="137"/>
    </row>
    <row r="773" spans="1:41" s="39" customFormat="1" x14ac:dyDescent="0.25">
      <c r="A773" s="30">
        <v>772</v>
      </c>
      <c r="B773" s="107" t="s">
        <v>751</v>
      </c>
      <c r="C773" s="30" t="s">
        <v>975</v>
      </c>
      <c r="D773" s="48" t="s">
        <v>135</v>
      </c>
      <c r="E773" s="42" t="s">
        <v>147</v>
      </c>
      <c r="F773" s="48" t="s">
        <v>139</v>
      </c>
      <c r="G773" s="112" t="s">
        <v>6</v>
      </c>
      <c r="H773" s="48" t="s">
        <v>717</v>
      </c>
      <c r="I773" s="48" t="s">
        <v>718</v>
      </c>
      <c r="J773" s="48">
        <v>16</v>
      </c>
      <c r="K773" s="103"/>
      <c r="L773" s="108"/>
      <c r="M773" s="105" t="s">
        <v>2</v>
      </c>
      <c r="N773" s="105" t="s">
        <v>2</v>
      </c>
      <c r="O773" s="105" t="s">
        <v>4</v>
      </c>
      <c r="P773" s="81">
        <v>0</v>
      </c>
      <c r="Q773" s="95">
        <v>0</v>
      </c>
      <c r="R773" s="48">
        <v>0</v>
      </c>
      <c r="S773" s="133">
        <v>0</v>
      </c>
      <c r="T773" s="86">
        <v>0</v>
      </c>
      <c r="U773" s="93">
        <f t="shared" si="272"/>
        <v>0</v>
      </c>
      <c r="V773" s="69">
        <v>50</v>
      </c>
      <c r="W773" s="135">
        <f t="shared" si="273"/>
        <v>201.06192982974676</v>
      </c>
      <c r="X773" s="145">
        <f t="shared" si="266"/>
        <v>105.2743633993266</v>
      </c>
      <c r="Y773" s="60">
        <f t="shared" si="271"/>
        <v>0.3</v>
      </c>
      <c r="Z773" s="47">
        <v>127</v>
      </c>
      <c r="AA773" s="46">
        <v>6.0000000000000001E-3</v>
      </c>
      <c r="AB773" s="47">
        <f t="shared" si="258"/>
        <v>631.64618039595962</v>
      </c>
      <c r="AC773" s="47">
        <f t="shared" si="259"/>
        <v>631.64618039595962</v>
      </c>
      <c r="AD773" s="56">
        <f t="shared" si="267"/>
        <v>100</v>
      </c>
      <c r="AE773" s="56">
        <f t="shared" si="267"/>
        <v>100</v>
      </c>
      <c r="AF773" s="64"/>
      <c r="AG773" s="45">
        <f t="shared" si="268"/>
        <v>19.052799999999998</v>
      </c>
      <c r="AH773" s="47">
        <v>183.2</v>
      </c>
      <c r="AI773" s="43">
        <v>0.104</v>
      </c>
      <c r="AJ773" s="47">
        <f t="shared" si="260"/>
        <v>911.16204920110067</v>
      </c>
      <c r="AK773" s="47">
        <f t="shared" si="261"/>
        <v>911.16204920110067</v>
      </c>
      <c r="AL773" s="56">
        <f t="shared" si="269"/>
        <v>100</v>
      </c>
      <c r="AM773" s="56">
        <f t="shared" si="269"/>
        <v>100</v>
      </c>
      <c r="AN773" s="45">
        <f t="shared" si="270"/>
        <v>63.509333333333331</v>
      </c>
      <c r="AO773" s="137"/>
    </row>
    <row r="774" spans="1:41" s="39" customFormat="1" x14ac:dyDescent="0.25">
      <c r="A774" s="30">
        <v>773</v>
      </c>
      <c r="B774" s="107" t="s">
        <v>752</v>
      </c>
      <c r="C774" s="30" t="s">
        <v>975</v>
      </c>
      <c r="D774" s="48" t="s">
        <v>135</v>
      </c>
      <c r="E774" s="42" t="s">
        <v>147</v>
      </c>
      <c r="F774" s="48" t="s">
        <v>139</v>
      </c>
      <c r="G774" s="112" t="s">
        <v>6</v>
      </c>
      <c r="H774" s="48" t="s">
        <v>717</v>
      </c>
      <c r="I774" s="48" t="s">
        <v>718</v>
      </c>
      <c r="J774" s="48">
        <v>16</v>
      </c>
      <c r="K774" s="103"/>
      <c r="L774" s="108"/>
      <c r="M774" s="105" t="s">
        <v>2</v>
      </c>
      <c r="N774" s="105" t="s">
        <v>2</v>
      </c>
      <c r="O774" s="105" t="s">
        <v>4</v>
      </c>
      <c r="P774" s="81">
        <v>0</v>
      </c>
      <c r="Q774" s="95">
        <v>0</v>
      </c>
      <c r="R774" s="48">
        <v>0</v>
      </c>
      <c r="S774" s="133">
        <v>0</v>
      </c>
      <c r="T774" s="86">
        <v>0</v>
      </c>
      <c r="U774" s="93">
        <f t="shared" si="272"/>
        <v>0</v>
      </c>
      <c r="V774" s="69">
        <v>50</v>
      </c>
      <c r="W774" s="135">
        <f t="shared" si="273"/>
        <v>201.06192982974676</v>
      </c>
      <c r="X774" s="145">
        <f t="shared" si="266"/>
        <v>107.84405258466451</v>
      </c>
      <c r="Y774" s="60">
        <f t="shared" si="271"/>
        <v>0.3</v>
      </c>
      <c r="Z774" s="47">
        <v>130.1</v>
      </c>
      <c r="AA774" s="46">
        <v>6.0000000000000001E-3</v>
      </c>
      <c r="AB774" s="47">
        <f t="shared" si="258"/>
        <v>647.06431550798698</v>
      </c>
      <c r="AC774" s="47">
        <f t="shared" si="259"/>
        <v>647.06431550798698</v>
      </c>
      <c r="AD774" s="56">
        <f t="shared" si="267"/>
        <v>100</v>
      </c>
      <c r="AE774" s="56">
        <f t="shared" si="267"/>
        <v>100</v>
      </c>
      <c r="AF774" s="64"/>
      <c r="AG774" s="45">
        <f t="shared" si="268"/>
        <v>14.646600000000001</v>
      </c>
      <c r="AH774" s="47">
        <v>185.4</v>
      </c>
      <c r="AI774" s="43">
        <v>7.9000000000000001E-2</v>
      </c>
      <c r="AJ774" s="47">
        <f t="shared" si="260"/>
        <v>922.10395153866864</v>
      </c>
      <c r="AK774" s="47">
        <f t="shared" si="261"/>
        <v>922.10395153866864</v>
      </c>
      <c r="AL774" s="56">
        <f t="shared" si="269"/>
        <v>100</v>
      </c>
      <c r="AM774" s="56">
        <f t="shared" si="269"/>
        <v>100</v>
      </c>
      <c r="AN774" s="45">
        <f t="shared" si="270"/>
        <v>48.822000000000003</v>
      </c>
      <c r="AO774" s="137"/>
    </row>
    <row r="775" spans="1:41" s="39" customFormat="1" x14ac:dyDescent="0.25">
      <c r="A775" s="30">
        <v>774</v>
      </c>
      <c r="B775" s="107" t="s">
        <v>753</v>
      </c>
      <c r="C775" s="30" t="s">
        <v>975</v>
      </c>
      <c r="D775" s="48" t="s">
        <v>135</v>
      </c>
      <c r="E775" s="42" t="s">
        <v>147</v>
      </c>
      <c r="F775" s="48" t="s">
        <v>139</v>
      </c>
      <c r="G775" s="112" t="s">
        <v>6</v>
      </c>
      <c r="H775" s="48" t="s">
        <v>717</v>
      </c>
      <c r="I775" s="48" t="s">
        <v>718</v>
      </c>
      <c r="J775" s="48">
        <v>16</v>
      </c>
      <c r="K775" s="103"/>
      <c r="L775" s="108"/>
      <c r="M775" s="105" t="s">
        <v>2</v>
      </c>
      <c r="N775" s="105" t="s">
        <v>2</v>
      </c>
      <c r="O775" s="105" t="s">
        <v>4</v>
      </c>
      <c r="P775" s="81">
        <v>0</v>
      </c>
      <c r="Q775" s="95">
        <v>0</v>
      </c>
      <c r="R775" s="48">
        <v>0</v>
      </c>
      <c r="S775" s="133">
        <v>0</v>
      </c>
      <c r="T775" s="86">
        <v>0</v>
      </c>
      <c r="U775" s="93">
        <f t="shared" si="272"/>
        <v>0</v>
      </c>
      <c r="V775" s="69">
        <v>50</v>
      </c>
      <c r="W775" s="135">
        <f t="shared" si="273"/>
        <v>201.06192982974676</v>
      </c>
      <c r="X775" s="145">
        <f t="shared" si="266"/>
        <v>33.558657408521348</v>
      </c>
      <c r="Y775" s="60">
        <f t="shared" si="271"/>
        <v>0.95</v>
      </c>
      <c r="Z775" s="47">
        <v>128.19999999999999</v>
      </c>
      <c r="AA775" s="46">
        <v>1.9E-2</v>
      </c>
      <c r="AB775" s="47">
        <f t="shared" si="258"/>
        <v>637.61449076190559</v>
      </c>
      <c r="AC775" s="47">
        <f t="shared" si="259"/>
        <v>637.61449076190559</v>
      </c>
      <c r="AD775" s="56">
        <f t="shared" si="267"/>
        <v>100</v>
      </c>
      <c r="AE775" s="56">
        <f t="shared" si="267"/>
        <v>100</v>
      </c>
      <c r="AF775" s="64"/>
      <c r="AG775" s="45">
        <f t="shared" si="268"/>
        <v>18.2956</v>
      </c>
      <c r="AH775" s="47">
        <v>172.6</v>
      </c>
      <c r="AI775" s="43">
        <v>0.106</v>
      </c>
      <c r="AJ775" s="47">
        <f t="shared" si="260"/>
        <v>858.44197430191048</v>
      </c>
      <c r="AK775" s="47">
        <f t="shared" si="261"/>
        <v>858.44197430191048</v>
      </c>
      <c r="AL775" s="56">
        <f t="shared" si="269"/>
        <v>100</v>
      </c>
      <c r="AM775" s="56">
        <f t="shared" si="269"/>
        <v>100</v>
      </c>
      <c r="AN775" s="45">
        <f t="shared" si="270"/>
        <v>19.258526315789474</v>
      </c>
      <c r="AO775" s="137"/>
    </row>
    <row r="776" spans="1:41" s="39" customFormat="1" x14ac:dyDescent="0.25">
      <c r="A776" s="30">
        <v>775</v>
      </c>
      <c r="B776" s="107" t="s">
        <v>754</v>
      </c>
      <c r="C776" s="30" t="s">
        <v>975</v>
      </c>
      <c r="D776" s="48" t="s">
        <v>135</v>
      </c>
      <c r="E776" s="42" t="s">
        <v>147</v>
      </c>
      <c r="F776" s="48" t="s">
        <v>139</v>
      </c>
      <c r="G776" s="112" t="s">
        <v>6</v>
      </c>
      <c r="H776" s="48" t="s">
        <v>717</v>
      </c>
      <c r="I776" s="48" t="s">
        <v>718</v>
      </c>
      <c r="J776" s="48">
        <v>16</v>
      </c>
      <c r="K776" s="103"/>
      <c r="L776" s="108"/>
      <c r="M776" s="105" t="s">
        <v>2</v>
      </c>
      <c r="N776" s="105" t="s">
        <v>2</v>
      </c>
      <c r="O776" s="105" t="s">
        <v>4</v>
      </c>
      <c r="P776" s="81">
        <v>0</v>
      </c>
      <c r="Q776" s="95">
        <v>0</v>
      </c>
      <c r="R776" s="48">
        <v>0</v>
      </c>
      <c r="S776" s="133">
        <v>0</v>
      </c>
      <c r="T776" s="86">
        <v>0</v>
      </c>
      <c r="U776" s="93">
        <f t="shared" si="272"/>
        <v>0</v>
      </c>
      <c r="V776" s="69">
        <v>50</v>
      </c>
      <c r="W776" s="135">
        <f t="shared" si="273"/>
        <v>201.06192982974676</v>
      </c>
      <c r="X776" s="145">
        <f t="shared" si="266"/>
        <v>35.862215795377736</v>
      </c>
      <c r="Y776" s="60">
        <f t="shared" si="271"/>
        <v>0.95</v>
      </c>
      <c r="Z776" s="47">
        <v>137</v>
      </c>
      <c r="AA776" s="46">
        <v>1.9E-2</v>
      </c>
      <c r="AB776" s="47">
        <f t="shared" si="258"/>
        <v>681.38210011217689</v>
      </c>
      <c r="AC776" s="47">
        <f t="shared" si="259"/>
        <v>681.38210011217689</v>
      </c>
      <c r="AD776" s="56">
        <f t="shared" si="267"/>
        <v>100</v>
      </c>
      <c r="AE776" s="56">
        <f t="shared" si="267"/>
        <v>100</v>
      </c>
      <c r="AF776" s="64"/>
      <c r="AG776" s="45">
        <f t="shared" si="268"/>
        <v>20.964600000000001</v>
      </c>
      <c r="AH776" s="47">
        <v>183.9</v>
      </c>
      <c r="AI776" s="43">
        <v>0.114</v>
      </c>
      <c r="AJ776" s="47">
        <f t="shared" si="260"/>
        <v>914.64356358123598</v>
      </c>
      <c r="AK776" s="47">
        <f t="shared" si="261"/>
        <v>914.64356358123598</v>
      </c>
      <c r="AL776" s="56">
        <f t="shared" si="269"/>
        <v>100</v>
      </c>
      <c r="AM776" s="56">
        <f t="shared" si="269"/>
        <v>100</v>
      </c>
      <c r="AN776" s="45">
        <f t="shared" si="270"/>
        <v>22.068000000000001</v>
      </c>
      <c r="AO776" s="137"/>
    </row>
    <row r="777" spans="1:41" s="39" customFormat="1" x14ac:dyDescent="0.25">
      <c r="A777" s="30">
        <v>776</v>
      </c>
      <c r="B777" s="107" t="s">
        <v>755</v>
      </c>
      <c r="C777" s="30" t="s">
        <v>975</v>
      </c>
      <c r="D777" s="48" t="s">
        <v>135</v>
      </c>
      <c r="E777" s="42" t="s">
        <v>147</v>
      </c>
      <c r="F777" s="48" t="s">
        <v>139</v>
      </c>
      <c r="G777" s="112" t="s">
        <v>6</v>
      </c>
      <c r="H777" s="48" t="s">
        <v>717</v>
      </c>
      <c r="I777" s="48" t="s">
        <v>718</v>
      </c>
      <c r="J777" s="48">
        <v>16</v>
      </c>
      <c r="K777" s="103"/>
      <c r="L777" s="108"/>
      <c r="M777" s="105" t="s">
        <v>2</v>
      </c>
      <c r="N777" s="105" t="s">
        <v>2</v>
      </c>
      <c r="O777" s="105" t="s">
        <v>4</v>
      </c>
      <c r="P777" s="81">
        <v>0</v>
      </c>
      <c r="Q777" s="95">
        <v>0</v>
      </c>
      <c r="R777" s="48">
        <v>0</v>
      </c>
      <c r="S777" s="133">
        <v>0</v>
      </c>
      <c r="T777" s="86">
        <v>0</v>
      </c>
      <c r="U777" s="93">
        <f t="shared" si="272"/>
        <v>0</v>
      </c>
      <c r="V777" s="69">
        <v>50</v>
      </c>
      <c r="W777" s="135">
        <f t="shared" si="273"/>
        <v>201.06192982974676</v>
      </c>
      <c r="X777" s="145">
        <f t="shared" si="266"/>
        <v>105.72435505390192</v>
      </c>
      <c r="Y777" s="60">
        <f t="shared" si="271"/>
        <v>0.35000000000000003</v>
      </c>
      <c r="Z777" s="47">
        <v>148.80000000000001</v>
      </c>
      <c r="AA777" s="46">
        <v>7.0000000000000001E-3</v>
      </c>
      <c r="AB777" s="47">
        <f t="shared" si="258"/>
        <v>740.07048537731339</v>
      </c>
      <c r="AC777" s="47">
        <f t="shared" si="259"/>
        <v>740.07048537731339</v>
      </c>
      <c r="AD777" s="56">
        <f t="shared" si="267"/>
        <v>100</v>
      </c>
      <c r="AE777" s="56">
        <f t="shared" si="267"/>
        <v>100</v>
      </c>
      <c r="AF777" s="64"/>
      <c r="AG777" s="45">
        <f t="shared" si="268"/>
        <v>13.416400000000001</v>
      </c>
      <c r="AH777" s="47">
        <v>197.3</v>
      </c>
      <c r="AI777" s="43">
        <v>6.8000000000000005E-2</v>
      </c>
      <c r="AJ777" s="47">
        <f t="shared" si="260"/>
        <v>981.28969600096718</v>
      </c>
      <c r="AK777" s="47">
        <f t="shared" si="261"/>
        <v>981.28969600096718</v>
      </c>
      <c r="AL777" s="56">
        <f t="shared" si="269"/>
        <v>100</v>
      </c>
      <c r="AM777" s="56">
        <f t="shared" si="269"/>
        <v>100</v>
      </c>
      <c r="AN777" s="45">
        <f t="shared" si="270"/>
        <v>38.332571428571427</v>
      </c>
      <c r="AO777" s="137"/>
    </row>
    <row r="778" spans="1:41" s="39" customFormat="1" x14ac:dyDescent="0.25">
      <c r="A778" s="30">
        <v>777</v>
      </c>
      <c r="B778" s="107" t="s">
        <v>756</v>
      </c>
      <c r="C778" s="30" t="s">
        <v>975</v>
      </c>
      <c r="D778" s="48" t="s">
        <v>135</v>
      </c>
      <c r="E778" s="42" t="s">
        <v>147</v>
      </c>
      <c r="F778" s="48" t="s">
        <v>139</v>
      </c>
      <c r="G778" s="112" t="s">
        <v>6</v>
      </c>
      <c r="H778" s="48" t="s">
        <v>717</v>
      </c>
      <c r="I778" s="48" t="s">
        <v>718</v>
      </c>
      <c r="J778" s="48">
        <v>16</v>
      </c>
      <c r="K778" s="103"/>
      <c r="L778" s="108"/>
      <c r="M778" s="105" t="s">
        <v>2</v>
      </c>
      <c r="N778" s="105" t="s">
        <v>2</v>
      </c>
      <c r="O778" s="105" t="s">
        <v>4</v>
      </c>
      <c r="P778" s="81">
        <v>0</v>
      </c>
      <c r="Q778" s="95">
        <v>0</v>
      </c>
      <c r="R778" s="48">
        <v>0</v>
      </c>
      <c r="S778" s="133">
        <v>0</v>
      </c>
      <c r="T778" s="86">
        <v>0</v>
      </c>
      <c r="U778" s="93">
        <f t="shared" si="272"/>
        <v>0</v>
      </c>
      <c r="V778" s="69">
        <v>50</v>
      </c>
      <c r="W778" s="135">
        <f t="shared" si="273"/>
        <v>201.06192982974676</v>
      </c>
      <c r="X778" s="145">
        <f t="shared" si="266"/>
        <v>33.846602206878401</v>
      </c>
      <c r="Y778" s="60">
        <f t="shared" si="271"/>
        <v>0.95</v>
      </c>
      <c r="Z778" s="47">
        <v>129.30000000000001</v>
      </c>
      <c r="AA778" s="46">
        <v>1.9E-2</v>
      </c>
      <c r="AB778" s="47">
        <f t="shared" si="258"/>
        <v>643.08544193068963</v>
      </c>
      <c r="AC778" s="47">
        <f t="shared" si="259"/>
        <v>643.08544193068963</v>
      </c>
      <c r="AD778" s="56">
        <f t="shared" si="267"/>
        <v>100</v>
      </c>
      <c r="AE778" s="56">
        <f t="shared" si="267"/>
        <v>100</v>
      </c>
      <c r="AF778" s="64"/>
      <c r="AG778" s="45">
        <f t="shared" si="268"/>
        <v>22.263100000000001</v>
      </c>
      <c r="AH778" s="47">
        <v>175.3</v>
      </c>
      <c r="AI778" s="43">
        <v>0.127</v>
      </c>
      <c r="AJ778" s="47">
        <f t="shared" si="260"/>
        <v>871.87067262528922</v>
      </c>
      <c r="AK778" s="47">
        <f t="shared" si="261"/>
        <v>871.87067262528922</v>
      </c>
      <c r="AL778" s="56">
        <f t="shared" si="269"/>
        <v>100</v>
      </c>
      <c r="AM778" s="56">
        <f t="shared" si="269"/>
        <v>100</v>
      </c>
      <c r="AN778" s="45">
        <f t="shared" si="270"/>
        <v>23.434842105263161</v>
      </c>
      <c r="AO778" s="137"/>
    </row>
    <row r="779" spans="1:41" s="39" customFormat="1" x14ac:dyDescent="0.25">
      <c r="A779" s="30">
        <v>778</v>
      </c>
      <c r="B779" s="107" t="s">
        <v>757</v>
      </c>
      <c r="C779" s="30" t="s">
        <v>975</v>
      </c>
      <c r="D779" s="48" t="s">
        <v>135</v>
      </c>
      <c r="E779" s="42" t="s">
        <v>147</v>
      </c>
      <c r="F779" s="48" t="s">
        <v>139</v>
      </c>
      <c r="G779" s="112" t="s">
        <v>6</v>
      </c>
      <c r="H779" s="48" t="s">
        <v>717</v>
      </c>
      <c r="I779" s="48" t="s">
        <v>718</v>
      </c>
      <c r="J779" s="48">
        <v>16</v>
      </c>
      <c r="K779" s="103"/>
      <c r="L779" s="108"/>
      <c r="M779" s="105" t="s">
        <v>2</v>
      </c>
      <c r="N779" s="105" t="s">
        <v>2</v>
      </c>
      <c r="O779" s="105" t="s">
        <v>4</v>
      </c>
      <c r="P779" s="81">
        <v>0</v>
      </c>
      <c r="Q779" s="95">
        <v>0</v>
      </c>
      <c r="R779" s="48">
        <v>0</v>
      </c>
      <c r="S779" s="133">
        <v>0</v>
      </c>
      <c r="T779" s="86">
        <v>0</v>
      </c>
      <c r="U779" s="93">
        <f t="shared" si="272"/>
        <v>0</v>
      </c>
      <c r="V779" s="69">
        <v>50</v>
      </c>
      <c r="W779" s="135">
        <f t="shared" si="273"/>
        <v>201.06192982974676</v>
      </c>
      <c r="X779" s="145">
        <f t="shared" si="266"/>
        <v>42.507632717460375</v>
      </c>
      <c r="Y779" s="60">
        <f t="shared" si="271"/>
        <v>0.75</v>
      </c>
      <c r="Z779" s="47">
        <v>128.19999999999999</v>
      </c>
      <c r="AA779" s="46">
        <v>1.4999999999999999E-2</v>
      </c>
      <c r="AB779" s="47">
        <f t="shared" si="258"/>
        <v>637.61449076190559</v>
      </c>
      <c r="AC779" s="47">
        <f t="shared" si="259"/>
        <v>637.61449076190559</v>
      </c>
      <c r="AD779" s="56">
        <f t="shared" si="267"/>
        <v>100</v>
      </c>
      <c r="AE779" s="56">
        <f t="shared" si="267"/>
        <v>100</v>
      </c>
      <c r="AF779" s="64"/>
      <c r="AG779" s="45">
        <f t="shared" si="268"/>
        <v>19.118000000000002</v>
      </c>
      <c r="AH779" s="47">
        <v>173.8</v>
      </c>
      <c r="AI779" s="43">
        <v>0.11</v>
      </c>
      <c r="AJ779" s="47">
        <f t="shared" si="260"/>
        <v>864.41028466785656</v>
      </c>
      <c r="AK779" s="47">
        <f t="shared" si="261"/>
        <v>864.41028466785656</v>
      </c>
      <c r="AL779" s="56">
        <f t="shared" si="269"/>
        <v>100</v>
      </c>
      <c r="AM779" s="56">
        <f t="shared" si="269"/>
        <v>100</v>
      </c>
      <c r="AN779" s="45">
        <f t="shared" si="270"/>
        <v>25.490666666666669</v>
      </c>
      <c r="AO779" s="137"/>
    </row>
    <row r="780" spans="1:41" s="39" customFormat="1" x14ac:dyDescent="0.25">
      <c r="A780" s="30">
        <v>779</v>
      </c>
      <c r="B780" s="107" t="s">
        <v>758</v>
      </c>
      <c r="C780" s="30" t="s">
        <v>975</v>
      </c>
      <c r="D780" s="48" t="s">
        <v>135</v>
      </c>
      <c r="E780" s="42" t="s">
        <v>147</v>
      </c>
      <c r="F780" s="48" t="s">
        <v>139</v>
      </c>
      <c r="G780" s="112" t="s">
        <v>6</v>
      </c>
      <c r="H780" s="48" t="s">
        <v>717</v>
      </c>
      <c r="I780" s="48" t="s">
        <v>718</v>
      </c>
      <c r="J780" s="48">
        <v>16</v>
      </c>
      <c r="K780" s="103"/>
      <c r="L780" s="108"/>
      <c r="M780" s="105" t="s">
        <v>2</v>
      </c>
      <c r="N780" s="105" t="s">
        <v>2</v>
      </c>
      <c r="O780" s="105" t="s">
        <v>4</v>
      </c>
      <c r="P780" s="81">
        <v>0</v>
      </c>
      <c r="Q780" s="95">
        <v>0</v>
      </c>
      <c r="R780" s="48">
        <v>0</v>
      </c>
      <c r="S780" s="133">
        <v>0</v>
      </c>
      <c r="T780" s="86">
        <v>0</v>
      </c>
      <c r="U780" s="93">
        <f t="shared" si="272"/>
        <v>0</v>
      </c>
      <c r="V780" s="69">
        <v>50</v>
      </c>
      <c r="W780" s="135">
        <f t="shared" si="273"/>
        <v>201.06192982974676</v>
      </c>
      <c r="X780" s="145">
        <f t="shared" si="266"/>
        <v>48.456996066371708</v>
      </c>
      <c r="Y780" s="60">
        <f t="shared" si="271"/>
        <v>0.70000000000000007</v>
      </c>
      <c r="Z780" s="47">
        <v>136.4</v>
      </c>
      <c r="AA780" s="46">
        <v>1.4E-2</v>
      </c>
      <c r="AB780" s="47">
        <f t="shared" si="258"/>
        <v>678.39794492920385</v>
      </c>
      <c r="AC780" s="47">
        <f t="shared" si="259"/>
        <v>678.39794492920385</v>
      </c>
      <c r="AD780" s="56">
        <f t="shared" si="267"/>
        <v>100</v>
      </c>
      <c r="AE780" s="56">
        <f t="shared" si="267"/>
        <v>100</v>
      </c>
      <c r="AF780" s="64"/>
      <c r="AG780" s="45">
        <f t="shared" si="268"/>
        <v>19.002600000000001</v>
      </c>
      <c r="AH780" s="47">
        <v>186.3</v>
      </c>
      <c r="AI780" s="43">
        <v>0.10199999999999999</v>
      </c>
      <c r="AJ780" s="47">
        <f t="shared" si="260"/>
        <v>926.58018431312814</v>
      </c>
      <c r="AK780" s="47">
        <f t="shared" si="261"/>
        <v>926.58018431312814</v>
      </c>
      <c r="AL780" s="56">
        <f t="shared" si="269"/>
        <v>100</v>
      </c>
      <c r="AM780" s="56">
        <f t="shared" si="269"/>
        <v>100</v>
      </c>
      <c r="AN780" s="45">
        <f t="shared" si="270"/>
        <v>27.146571428571427</v>
      </c>
      <c r="AO780" s="137"/>
    </row>
    <row r="781" spans="1:41" s="39" customFormat="1" x14ac:dyDescent="0.25">
      <c r="A781" s="30">
        <v>780</v>
      </c>
      <c r="B781" s="107" t="s">
        <v>759</v>
      </c>
      <c r="C781" s="30" t="s">
        <v>975</v>
      </c>
      <c r="D781" s="48" t="s">
        <v>135</v>
      </c>
      <c r="E781" s="42" t="s">
        <v>147</v>
      </c>
      <c r="F781" s="48" t="s">
        <v>139</v>
      </c>
      <c r="G781" s="112" t="s">
        <v>6</v>
      </c>
      <c r="H781" s="48" t="s">
        <v>717</v>
      </c>
      <c r="I781" s="48" t="s">
        <v>718</v>
      </c>
      <c r="J781" s="48">
        <v>16</v>
      </c>
      <c r="K781" s="103"/>
      <c r="L781" s="108"/>
      <c r="M781" s="105" t="s">
        <v>2</v>
      </c>
      <c r="N781" s="105" t="s">
        <v>2</v>
      </c>
      <c r="O781" s="105" t="s">
        <v>4</v>
      </c>
      <c r="P781" s="81">
        <v>0</v>
      </c>
      <c r="Q781" s="95">
        <v>0</v>
      </c>
      <c r="R781" s="48">
        <v>0</v>
      </c>
      <c r="S781" s="133">
        <v>0</v>
      </c>
      <c r="T781" s="86">
        <v>0</v>
      </c>
      <c r="U781" s="93">
        <f t="shared" si="272"/>
        <v>0</v>
      </c>
      <c r="V781" s="69">
        <v>50</v>
      </c>
      <c r="W781" s="135">
        <f t="shared" si="273"/>
        <v>201.06192982974676</v>
      </c>
      <c r="X781" s="145">
        <f t="shared" si="266"/>
        <v>54.709511687839026</v>
      </c>
      <c r="Y781" s="60">
        <f t="shared" ref="Y781:Y812" si="274">AA781*V781</f>
        <v>0.65</v>
      </c>
      <c r="Z781" s="47">
        <v>143</v>
      </c>
      <c r="AA781" s="46">
        <v>1.2999999999999999E-2</v>
      </c>
      <c r="AB781" s="47">
        <f t="shared" si="258"/>
        <v>711.22365194190729</v>
      </c>
      <c r="AC781" s="47">
        <f t="shared" si="259"/>
        <v>711.22365194190729</v>
      </c>
      <c r="AD781" s="56">
        <f t="shared" si="267"/>
        <v>100</v>
      </c>
      <c r="AE781" s="56">
        <f t="shared" si="267"/>
        <v>100</v>
      </c>
      <c r="AF781" s="64"/>
      <c r="AG781" s="45">
        <f t="shared" si="268"/>
        <v>16.503399999999999</v>
      </c>
      <c r="AH781" s="47">
        <v>191.9</v>
      </c>
      <c r="AI781" s="43">
        <v>8.5999999999999993E-2</v>
      </c>
      <c r="AJ781" s="47">
        <f t="shared" si="260"/>
        <v>954.43229935420982</v>
      </c>
      <c r="AK781" s="47">
        <f t="shared" si="261"/>
        <v>954.43229935420982</v>
      </c>
      <c r="AL781" s="56">
        <f t="shared" si="269"/>
        <v>100</v>
      </c>
      <c r="AM781" s="56">
        <f t="shared" si="269"/>
        <v>100</v>
      </c>
      <c r="AN781" s="45">
        <f t="shared" si="270"/>
        <v>25.38984615384615</v>
      </c>
      <c r="AO781" s="137"/>
    </row>
    <row r="782" spans="1:41" s="39" customFormat="1" x14ac:dyDescent="0.25">
      <c r="A782" s="30">
        <v>781</v>
      </c>
      <c r="B782" s="107" t="s">
        <v>760</v>
      </c>
      <c r="C782" s="30" t="s">
        <v>975</v>
      </c>
      <c r="D782" s="48" t="s">
        <v>135</v>
      </c>
      <c r="E782" s="42" t="s">
        <v>147</v>
      </c>
      <c r="F782" s="48" t="s">
        <v>139</v>
      </c>
      <c r="G782" s="112" t="s">
        <v>6</v>
      </c>
      <c r="H782" s="48" t="s">
        <v>717</v>
      </c>
      <c r="I782" s="48" t="s">
        <v>718</v>
      </c>
      <c r="J782" s="48">
        <v>16</v>
      </c>
      <c r="K782" s="103"/>
      <c r="L782" s="108"/>
      <c r="M782" s="105" t="s">
        <v>2</v>
      </c>
      <c r="N782" s="105" t="s">
        <v>2</v>
      </c>
      <c r="O782" s="105" t="s">
        <v>4</v>
      </c>
      <c r="P782" s="81">
        <v>0</v>
      </c>
      <c r="Q782" s="95">
        <v>0</v>
      </c>
      <c r="R782" s="48">
        <v>0</v>
      </c>
      <c r="S782" s="133">
        <v>0</v>
      </c>
      <c r="T782" s="86">
        <v>0</v>
      </c>
      <c r="U782" s="93">
        <f t="shared" si="272"/>
        <v>0</v>
      </c>
      <c r="V782" s="69">
        <v>50</v>
      </c>
      <c r="W782" s="135">
        <f t="shared" si="273"/>
        <v>201.06192982974676</v>
      </c>
      <c r="X782" s="145">
        <f t="shared" si="266"/>
        <v>93.787734322009754</v>
      </c>
      <c r="Y782" s="60">
        <f t="shared" si="274"/>
        <v>0.35000000000000003</v>
      </c>
      <c r="Z782" s="47">
        <v>132</v>
      </c>
      <c r="AA782" s="46">
        <v>7.0000000000000001E-3</v>
      </c>
      <c r="AB782" s="47">
        <f t="shared" si="258"/>
        <v>656.51414025406825</v>
      </c>
      <c r="AC782" s="47">
        <f t="shared" si="259"/>
        <v>656.51414025406825</v>
      </c>
      <c r="AD782" s="56">
        <f t="shared" si="267"/>
        <v>100</v>
      </c>
      <c r="AE782" s="56">
        <f t="shared" si="267"/>
        <v>100</v>
      </c>
      <c r="AF782" s="64"/>
      <c r="AG782" s="45">
        <f t="shared" si="268"/>
        <v>12.355</v>
      </c>
      <c r="AH782" s="47">
        <v>176.5</v>
      </c>
      <c r="AI782" s="43">
        <v>7.0000000000000007E-2</v>
      </c>
      <c r="AJ782" s="47">
        <f t="shared" si="260"/>
        <v>877.83898299123518</v>
      </c>
      <c r="AK782" s="47">
        <f t="shared" si="261"/>
        <v>877.83898299123518</v>
      </c>
      <c r="AL782" s="56">
        <f t="shared" si="269"/>
        <v>100</v>
      </c>
      <c r="AM782" s="56">
        <f t="shared" si="269"/>
        <v>100</v>
      </c>
      <c r="AN782" s="45">
        <f t="shared" si="270"/>
        <v>35.299999999999997</v>
      </c>
      <c r="AO782" s="137"/>
    </row>
    <row r="783" spans="1:41" s="39" customFormat="1" ht="30" x14ac:dyDescent="0.25">
      <c r="A783" s="30">
        <v>782</v>
      </c>
      <c r="B783" s="107" t="s">
        <v>761</v>
      </c>
      <c r="C783" s="30" t="s">
        <v>976</v>
      </c>
      <c r="D783" s="48" t="s">
        <v>135</v>
      </c>
      <c r="E783" s="42" t="s">
        <v>147</v>
      </c>
      <c r="F783" s="48" t="s">
        <v>139</v>
      </c>
      <c r="G783" s="112" t="s">
        <v>6</v>
      </c>
      <c r="H783" s="48" t="s">
        <v>717</v>
      </c>
      <c r="I783" s="48" t="s">
        <v>718</v>
      </c>
      <c r="J783" s="48">
        <v>16</v>
      </c>
      <c r="K783" s="103"/>
      <c r="L783" s="108"/>
      <c r="M783" s="105" t="s">
        <v>141</v>
      </c>
      <c r="N783" s="105" t="s">
        <v>1251</v>
      </c>
      <c r="O783" s="105" t="s">
        <v>210</v>
      </c>
      <c r="P783" s="81">
        <f t="shared" ref="P783:P846" si="275">(J783*(1-SQRT(1-S783*0.01)))/(2*0.0115*Q783/365)</f>
        <v>1.6345393487823228</v>
      </c>
      <c r="Q783" s="113">
        <f>30*365+30/4</f>
        <v>10957.5</v>
      </c>
      <c r="R783" s="48">
        <v>3.5</v>
      </c>
      <c r="S783" s="81">
        <v>13.61</v>
      </c>
      <c r="T783" s="127"/>
      <c r="U783" s="93">
        <f t="shared" si="272"/>
        <v>0.5444</v>
      </c>
      <c r="V783" s="69">
        <v>50</v>
      </c>
      <c r="W783" s="135">
        <f t="shared" si="273"/>
        <v>173.69740117991822</v>
      </c>
      <c r="X783" s="145">
        <f t="shared" si="266"/>
        <v>57.49472319194718</v>
      </c>
      <c r="Y783" s="60">
        <f t="shared" si="274"/>
        <v>0.5</v>
      </c>
      <c r="Z783" s="47">
        <v>115.6</v>
      </c>
      <c r="AA783" s="46">
        <v>0.01</v>
      </c>
      <c r="AB783" s="47">
        <f t="shared" si="258"/>
        <v>574.94723191947185</v>
      </c>
      <c r="AC783" s="47">
        <f t="shared" si="259"/>
        <v>665.52521347317042</v>
      </c>
      <c r="AD783" s="56">
        <f>AB783/(AVERAGE(AB740:AB782))*100</f>
        <v>84.510107278260421</v>
      </c>
      <c r="AE783" s="56">
        <f>AC783/(AVERAGE(AC740:AC782))*100</f>
        <v>97.823946380669568</v>
      </c>
      <c r="AF783" s="64"/>
      <c r="AG783" s="45">
        <f t="shared" si="268"/>
        <v>12.215999999999999</v>
      </c>
      <c r="AH783" s="47">
        <v>152.69999999999999</v>
      </c>
      <c r="AI783" s="43">
        <v>0.08</v>
      </c>
      <c r="AJ783" s="47">
        <f t="shared" si="260"/>
        <v>759.46749406663798</v>
      </c>
      <c r="AK783" s="47">
        <f t="shared" si="261"/>
        <v>879.11505274526917</v>
      </c>
      <c r="AL783" s="56">
        <f>AJ783/(AVERAGE(AJ740:AJ782))*100</f>
        <v>83.97621179178924</v>
      </c>
      <c r="AM783" s="56">
        <f>AK783/(AVERAGE(AK740:AK782))*100</f>
        <v>97.205940261360396</v>
      </c>
      <c r="AN783" s="45">
        <f t="shared" si="270"/>
        <v>24.431999999999999</v>
      </c>
      <c r="AO783" s="137" t="s">
        <v>844</v>
      </c>
    </row>
    <row r="784" spans="1:41" s="39" customFormat="1" ht="30" x14ac:dyDescent="0.25">
      <c r="A784" s="30">
        <v>783</v>
      </c>
      <c r="B784" s="107" t="s">
        <v>762</v>
      </c>
      <c r="C784" s="30" t="s">
        <v>976</v>
      </c>
      <c r="D784" s="48" t="s">
        <v>135</v>
      </c>
      <c r="E784" s="48" t="s">
        <v>147</v>
      </c>
      <c r="F784" s="48" t="s">
        <v>139</v>
      </c>
      <c r="G784" s="112" t="s">
        <v>6</v>
      </c>
      <c r="H784" s="48" t="s">
        <v>717</v>
      </c>
      <c r="I784" s="48" t="s">
        <v>718</v>
      </c>
      <c r="J784" s="48">
        <v>16</v>
      </c>
      <c r="K784" s="103"/>
      <c r="L784" s="108"/>
      <c r="M784" s="105" t="s">
        <v>141</v>
      </c>
      <c r="N784" s="105" t="s">
        <v>1251</v>
      </c>
      <c r="O784" s="105" t="s">
        <v>210</v>
      </c>
      <c r="P784" s="81">
        <f t="shared" si="275"/>
        <v>1.6869584902830741</v>
      </c>
      <c r="Q784" s="113">
        <f t="shared" ref="Q784:Q847" si="276">30*365+30/4</f>
        <v>10957.5</v>
      </c>
      <c r="R784" s="48">
        <v>3.5</v>
      </c>
      <c r="S784" s="81">
        <v>14.03</v>
      </c>
      <c r="T784" s="127"/>
      <c r="U784" s="93">
        <f t="shared" si="272"/>
        <v>0.56119999999999992</v>
      </c>
      <c r="V784" s="69">
        <v>50</v>
      </c>
      <c r="W784" s="135">
        <f t="shared" si="273"/>
        <v>172.85294107463326</v>
      </c>
      <c r="X784" s="145">
        <f t="shared" si="266"/>
        <v>46.851236372676688</v>
      </c>
      <c r="Y784" s="60">
        <f t="shared" si="274"/>
        <v>0.5</v>
      </c>
      <c r="Z784" s="47">
        <v>94.2</v>
      </c>
      <c r="AA784" s="46">
        <v>0.01</v>
      </c>
      <c r="AB784" s="47">
        <f t="shared" si="258"/>
        <v>468.51236372676692</v>
      </c>
      <c r="AC784" s="47">
        <f t="shared" si="259"/>
        <v>544.97192477232397</v>
      </c>
      <c r="AD784" s="56">
        <f>AB784/(AVERAGE(AB740:AB782))*100</f>
        <v>68.865502643703579</v>
      </c>
      <c r="AE784" s="56">
        <f>AC784/(AVERAGE(AC740:AC782))*100</f>
        <v>80.104109158664158</v>
      </c>
      <c r="AF784" s="64"/>
      <c r="AG784" s="45">
        <f t="shared" si="268"/>
        <v>4.6838999999999995</v>
      </c>
      <c r="AH784" s="47">
        <v>120.1</v>
      </c>
      <c r="AI784" s="43">
        <v>3.9E-2</v>
      </c>
      <c r="AJ784" s="47">
        <f t="shared" si="260"/>
        <v>597.32839579176959</v>
      </c>
      <c r="AK784" s="47">
        <f t="shared" si="261"/>
        <v>694.8102777617421</v>
      </c>
      <c r="AL784" s="56">
        <f>AJ784/(AVERAGE(AJ740:AJ782))*100</f>
        <v>66.048087990791657</v>
      </c>
      <c r="AM784" s="56">
        <f>AK784/(AVERAGE(AK740:AK782))*100</f>
        <v>76.826902397105584</v>
      </c>
      <c r="AN784" s="45">
        <f t="shared" si="270"/>
        <v>9.367799999999999</v>
      </c>
      <c r="AO784" s="137" t="s">
        <v>844</v>
      </c>
    </row>
    <row r="785" spans="1:41" s="39" customFormat="1" ht="30" x14ac:dyDescent="0.25">
      <c r="A785" s="30">
        <v>784</v>
      </c>
      <c r="B785" s="107" t="s">
        <v>763</v>
      </c>
      <c r="C785" s="30" t="s">
        <v>976</v>
      </c>
      <c r="D785" s="48" t="s">
        <v>135</v>
      </c>
      <c r="E785" s="48" t="s">
        <v>147</v>
      </c>
      <c r="F785" s="48" t="s">
        <v>139</v>
      </c>
      <c r="G785" s="112" t="s">
        <v>6</v>
      </c>
      <c r="H785" s="48" t="s">
        <v>717</v>
      </c>
      <c r="I785" s="48" t="s">
        <v>718</v>
      </c>
      <c r="J785" s="48">
        <v>16</v>
      </c>
      <c r="K785" s="103"/>
      <c r="L785" s="108"/>
      <c r="M785" s="105" t="s">
        <v>141</v>
      </c>
      <c r="N785" s="105" t="s">
        <v>1251</v>
      </c>
      <c r="O785" s="105" t="s">
        <v>210</v>
      </c>
      <c r="P785" s="81">
        <f t="shared" si="275"/>
        <v>1.0928661494043195</v>
      </c>
      <c r="Q785" s="113">
        <f t="shared" si="276"/>
        <v>10957.5</v>
      </c>
      <c r="R785" s="48">
        <v>3.5</v>
      </c>
      <c r="S785" s="81">
        <v>9.2100000000000009</v>
      </c>
      <c r="T785" s="127"/>
      <c r="U785" s="93">
        <f t="shared" si="272"/>
        <v>0.36840000000000006</v>
      </c>
      <c r="V785" s="69">
        <v>50</v>
      </c>
      <c r="W785" s="135">
        <f t="shared" si="273"/>
        <v>182.54412609242709</v>
      </c>
      <c r="X785" s="145">
        <f t="shared" si="266"/>
        <v>47.083337331352361</v>
      </c>
      <c r="Y785" s="60">
        <f t="shared" si="274"/>
        <v>0.6</v>
      </c>
      <c r="Z785" s="47">
        <v>113.6</v>
      </c>
      <c r="AA785" s="46">
        <v>1.2E-2</v>
      </c>
      <c r="AB785" s="47">
        <f t="shared" si="258"/>
        <v>565.00004797622842</v>
      </c>
      <c r="AC785" s="47">
        <f t="shared" si="259"/>
        <v>622.31528579824692</v>
      </c>
      <c r="AD785" s="56">
        <f>AB785/(AVERAGE(AB740:AB782))*100</f>
        <v>83.047994695591569</v>
      </c>
      <c r="AE785" s="56">
        <f>AC785/(AVERAGE(AC740:AC782))*100</f>
        <v>91.47262330167591</v>
      </c>
      <c r="AF785" s="64"/>
      <c r="AG785" s="45">
        <f t="shared" si="268"/>
        <v>12.027399999999998</v>
      </c>
      <c r="AH785" s="47">
        <v>156.19999999999999</v>
      </c>
      <c r="AI785" s="43">
        <v>7.6999999999999999E-2</v>
      </c>
      <c r="AJ785" s="47">
        <f t="shared" si="260"/>
        <v>776.87506596731407</v>
      </c>
      <c r="AK785" s="47">
        <f t="shared" si="261"/>
        <v>855.68351797258947</v>
      </c>
      <c r="AL785" s="56">
        <f>AJ785/(AVERAGE(AJ740:AJ782))*100</f>
        <v>85.901010359381004</v>
      </c>
      <c r="AM785" s="56">
        <f>AK785/(AVERAGE(AK740:AK782))*100</f>
        <v>94.615057120146489</v>
      </c>
      <c r="AN785" s="45">
        <f t="shared" si="270"/>
        <v>20.045666666666666</v>
      </c>
      <c r="AO785" s="137" t="s">
        <v>844</v>
      </c>
    </row>
    <row r="786" spans="1:41" s="39" customFormat="1" ht="30" x14ac:dyDescent="0.25">
      <c r="A786" s="30">
        <v>785</v>
      </c>
      <c r="B786" s="107" t="s">
        <v>764</v>
      </c>
      <c r="C786" s="30" t="s">
        <v>976</v>
      </c>
      <c r="D786" s="48" t="s">
        <v>135</v>
      </c>
      <c r="E786" s="48" t="s">
        <v>147</v>
      </c>
      <c r="F786" s="48" t="s">
        <v>139</v>
      </c>
      <c r="G786" s="112" t="s">
        <v>6</v>
      </c>
      <c r="H786" s="48" t="s">
        <v>717</v>
      </c>
      <c r="I786" s="48" t="s">
        <v>718</v>
      </c>
      <c r="J786" s="48">
        <v>16</v>
      </c>
      <c r="K786" s="103"/>
      <c r="L786" s="108"/>
      <c r="M786" s="105" t="s">
        <v>141</v>
      </c>
      <c r="N786" s="105" t="s">
        <v>1251</v>
      </c>
      <c r="O786" s="105" t="s">
        <v>210</v>
      </c>
      <c r="P786" s="81">
        <f t="shared" si="275"/>
        <v>0.15461316199021058</v>
      </c>
      <c r="Q786" s="113">
        <f t="shared" si="276"/>
        <v>10957.5</v>
      </c>
      <c r="R786" s="48">
        <v>3.5</v>
      </c>
      <c r="S786" s="81">
        <v>1.33</v>
      </c>
      <c r="T786" s="141"/>
      <c r="U786" s="93">
        <f t="shared" si="272"/>
        <v>5.3200000000000004E-2</v>
      </c>
      <c r="V786" s="69">
        <v>50</v>
      </c>
      <c r="W786" s="135">
        <f t="shared" si="273"/>
        <v>198.38780616301113</v>
      </c>
      <c r="X786" s="145">
        <f t="shared" si="266"/>
        <v>60.827029812933738</v>
      </c>
      <c r="Y786" s="60">
        <f t="shared" si="274"/>
        <v>0.5</v>
      </c>
      <c r="Z786" s="47">
        <v>122.3</v>
      </c>
      <c r="AA786" s="46">
        <v>0.01</v>
      </c>
      <c r="AB786" s="47">
        <f t="shared" si="258"/>
        <v>608.27029812933745</v>
      </c>
      <c r="AC786" s="47">
        <f t="shared" si="259"/>
        <v>616.4693403560733</v>
      </c>
      <c r="AD786" s="56">
        <f>AB786/(AVERAGE(AB740:AB782))*100</f>
        <v>89.408184430201132</v>
      </c>
      <c r="AE786" s="56">
        <f>AC786/(AVERAGE(AC740:AC782))*100</f>
        <v>90.613341877167471</v>
      </c>
      <c r="AF786" s="64"/>
      <c r="AG786" s="45">
        <f t="shared" si="268"/>
        <v>16.189599999999999</v>
      </c>
      <c r="AH786" s="47">
        <v>165.2</v>
      </c>
      <c r="AI786" s="43">
        <v>9.8000000000000004E-2</v>
      </c>
      <c r="AJ786" s="47">
        <f t="shared" si="260"/>
        <v>821.63739371190957</v>
      </c>
      <c r="AK786" s="47">
        <f t="shared" si="261"/>
        <v>832.71246955701793</v>
      </c>
      <c r="AL786" s="56">
        <f>AJ786/(AVERAGE(AJ740:AJ782))*100</f>
        <v>90.850492390331254</v>
      </c>
      <c r="AM786" s="56">
        <f>AK786/(AVERAGE(AK740:AK782))*100</f>
        <v>92.075091101987681</v>
      </c>
      <c r="AN786" s="45">
        <f t="shared" si="270"/>
        <v>32.379199999999997</v>
      </c>
      <c r="AO786" s="137" t="s">
        <v>844</v>
      </c>
    </row>
    <row r="787" spans="1:41" s="39" customFormat="1" ht="30" x14ac:dyDescent="0.25">
      <c r="A787" s="30">
        <v>786</v>
      </c>
      <c r="B787" s="107" t="s">
        <v>765</v>
      </c>
      <c r="C787" s="30" t="s">
        <v>976</v>
      </c>
      <c r="D787" s="48" t="s">
        <v>135</v>
      </c>
      <c r="E787" s="48" t="s">
        <v>147</v>
      </c>
      <c r="F787" s="48" t="s">
        <v>139</v>
      </c>
      <c r="G787" s="112" t="s">
        <v>6</v>
      </c>
      <c r="H787" s="48" t="s">
        <v>717</v>
      </c>
      <c r="I787" s="48" t="s">
        <v>718</v>
      </c>
      <c r="J787" s="48">
        <v>16</v>
      </c>
      <c r="K787" s="103"/>
      <c r="L787" s="108"/>
      <c r="M787" s="105" t="s">
        <v>141</v>
      </c>
      <c r="N787" s="105" t="s">
        <v>1251</v>
      </c>
      <c r="O787" s="105" t="s">
        <v>210</v>
      </c>
      <c r="P787" s="81">
        <f t="shared" si="275"/>
        <v>0.77654662712699507</v>
      </c>
      <c r="Q787" s="113">
        <f t="shared" si="276"/>
        <v>10957.5</v>
      </c>
      <c r="R787" s="48">
        <v>3.5</v>
      </c>
      <c r="S787" s="81">
        <v>6.59</v>
      </c>
      <c r="T787" s="141"/>
      <c r="U787" s="93">
        <f t="shared" si="272"/>
        <v>0.2636</v>
      </c>
      <c r="V787" s="69">
        <v>50</v>
      </c>
      <c r="W787" s="135">
        <f t="shared" si="273"/>
        <v>187.81194865396648</v>
      </c>
      <c r="X787" s="145">
        <f t="shared" si="266"/>
        <v>54.573868270431163</v>
      </c>
      <c r="Y787" s="60">
        <f t="shared" si="274"/>
        <v>0.54999999999999993</v>
      </c>
      <c r="Z787" s="47">
        <v>120.7</v>
      </c>
      <c r="AA787" s="46">
        <v>1.0999999999999999E-2</v>
      </c>
      <c r="AB787" s="47">
        <f t="shared" si="258"/>
        <v>600.31255097474275</v>
      </c>
      <c r="AC787" s="47">
        <f t="shared" si="259"/>
        <v>642.66411623460294</v>
      </c>
      <c r="AD787" s="56">
        <f>AB787/(AVERAGE(AB740:AB782))*100</f>
        <v>88.238494364066057</v>
      </c>
      <c r="AE787" s="56">
        <f>AC787/(AVERAGE(AC740:AC782))*100</f>
        <v>94.463648821396035</v>
      </c>
      <c r="AF787" s="64"/>
      <c r="AG787" s="45">
        <f t="shared" si="268"/>
        <v>18.059699999999999</v>
      </c>
      <c r="AH787" s="47">
        <v>162.69999999999999</v>
      </c>
      <c r="AI787" s="43">
        <v>0.111</v>
      </c>
      <c r="AJ787" s="47">
        <f t="shared" si="260"/>
        <v>809.20341378285525</v>
      </c>
      <c r="AK787" s="47">
        <f t="shared" si="261"/>
        <v>866.29206057472982</v>
      </c>
      <c r="AL787" s="56">
        <f>AJ787/(AVERAGE(AJ740:AJ782))*100</f>
        <v>89.475636270622843</v>
      </c>
      <c r="AM787" s="56">
        <f>AK787/(AVERAGE(AK740:AK782))*100</f>
        <v>95.78807008952235</v>
      </c>
      <c r="AN787" s="45">
        <f t="shared" si="270"/>
        <v>32.835818181818183</v>
      </c>
      <c r="AO787" s="137" t="s">
        <v>844</v>
      </c>
    </row>
    <row r="788" spans="1:41" s="39" customFormat="1" ht="30" x14ac:dyDescent="0.25">
      <c r="A788" s="30">
        <v>787</v>
      </c>
      <c r="B788" s="107" t="s">
        <v>766</v>
      </c>
      <c r="C788" s="30" t="s">
        <v>976</v>
      </c>
      <c r="D788" s="48" t="s">
        <v>135</v>
      </c>
      <c r="E788" s="48" t="s">
        <v>147</v>
      </c>
      <c r="F788" s="48" t="s">
        <v>139</v>
      </c>
      <c r="G788" s="112" t="s">
        <v>6</v>
      </c>
      <c r="H788" s="48" t="s">
        <v>717</v>
      </c>
      <c r="I788" s="48" t="s">
        <v>718</v>
      </c>
      <c r="J788" s="48">
        <v>16</v>
      </c>
      <c r="K788" s="103"/>
      <c r="L788" s="108"/>
      <c r="M788" s="105" t="s">
        <v>141</v>
      </c>
      <c r="N788" s="105" t="s">
        <v>1251</v>
      </c>
      <c r="O788" s="105" t="s">
        <v>210</v>
      </c>
      <c r="P788" s="81">
        <f t="shared" si="275"/>
        <v>0.79333612485477123</v>
      </c>
      <c r="Q788" s="113">
        <f t="shared" si="276"/>
        <v>10957.5</v>
      </c>
      <c r="R788" s="48">
        <v>3.5</v>
      </c>
      <c r="S788" s="81">
        <v>6.73</v>
      </c>
      <c r="T788" s="141"/>
      <c r="U788" s="93">
        <f t="shared" si="272"/>
        <v>0.26919999999999999</v>
      </c>
      <c r="V788" s="69">
        <v>50</v>
      </c>
      <c r="W788" s="135">
        <f t="shared" si="273"/>
        <v>187.53046195220483</v>
      </c>
      <c r="X788" s="145">
        <f t="shared" si="266"/>
        <v>52.494002536843887</v>
      </c>
      <c r="Y788" s="60">
        <f t="shared" si="274"/>
        <v>0.54999999999999993</v>
      </c>
      <c r="Z788" s="47">
        <v>116.1</v>
      </c>
      <c r="AA788" s="46">
        <v>1.0999999999999999E-2</v>
      </c>
      <c r="AB788" s="47">
        <f t="shared" si="258"/>
        <v>577.43402790528273</v>
      </c>
      <c r="AC788" s="47">
        <f t="shared" si="259"/>
        <v>619.09941878983886</v>
      </c>
      <c r="AD788" s="56">
        <f>AB788/(AVERAGE(AB740:AB782))*100</f>
        <v>84.875635423927648</v>
      </c>
      <c r="AE788" s="56">
        <f>AC788/(AVERAGE(AC740:AC782))*100</f>
        <v>90.999930764369736</v>
      </c>
      <c r="AF788" s="64"/>
      <c r="AG788" s="45">
        <f t="shared" si="268"/>
        <v>14.0959</v>
      </c>
      <c r="AH788" s="47">
        <v>154.9</v>
      </c>
      <c r="AI788" s="43">
        <v>9.0999999999999998E-2</v>
      </c>
      <c r="AJ788" s="47">
        <f t="shared" si="260"/>
        <v>770.40939640420584</v>
      </c>
      <c r="AK788" s="47">
        <f t="shared" si="261"/>
        <v>825.99913841986256</v>
      </c>
      <c r="AL788" s="56">
        <f>AJ788/(AVERAGE(AJ740:AJ782))*100</f>
        <v>85.186085177132625</v>
      </c>
      <c r="AM788" s="56">
        <f>AK788/(AVERAGE(AK740:AK782))*100</f>
        <v>91.332781362852614</v>
      </c>
      <c r="AN788" s="45">
        <f t="shared" si="270"/>
        <v>25.628909090909094</v>
      </c>
      <c r="AO788" s="137" t="s">
        <v>844</v>
      </c>
    </row>
    <row r="789" spans="1:41" s="39" customFormat="1" ht="30" x14ac:dyDescent="0.25">
      <c r="A789" s="30">
        <v>788</v>
      </c>
      <c r="B789" s="107" t="s">
        <v>767</v>
      </c>
      <c r="C789" s="30" t="s">
        <v>976</v>
      </c>
      <c r="D789" s="48" t="s">
        <v>135</v>
      </c>
      <c r="E789" s="48" t="s">
        <v>147</v>
      </c>
      <c r="F789" s="48" t="s">
        <v>139</v>
      </c>
      <c r="G789" s="112" t="s">
        <v>6</v>
      </c>
      <c r="H789" s="48" t="s">
        <v>717</v>
      </c>
      <c r="I789" s="48" t="s">
        <v>718</v>
      </c>
      <c r="J789" s="48">
        <v>16</v>
      </c>
      <c r="K789" s="103"/>
      <c r="L789" s="108"/>
      <c r="M789" s="105" t="s">
        <v>141</v>
      </c>
      <c r="N789" s="105" t="s">
        <v>1251</v>
      </c>
      <c r="O789" s="105" t="s">
        <v>210</v>
      </c>
      <c r="P789" s="81">
        <f t="shared" si="275"/>
        <v>0.29149002103225874</v>
      </c>
      <c r="Q789" s="113">
        <f t="shared" si="276"/>
        <v>10957.5</v>
      </c>
      <c r="R789" s="48">
        <v>3.5</v>
      </c>
      <c r="S789" s="81">
        <v>2.5</v>
      </c>
      <c r="T789" s="141"/>
      <c r="U789" s="93">
        <f t="shared" si="272"/>
        <v>0.1</v>
      </c>
      <c r="V789" s="69">
        <v>50</v>
      </c>
      <c r="W789" s="135">
        <f t="shared" si="273"/>
        <v>196.03538158400309</v>
      </c>
      <c r="X789" s="145">
        <f t="shared" si="266"/>
        <v>50.689191510778116</v>
      </c>
      <c r="Y789" s="60">
        <f t="shared" si="274"/>
        <v>0.6</v>
      </c>
      <c r="Z789" s="47">
        <v>122.3</v>
      </c>
      <c r="AA789" s="46">
        <v>1.2E-2</v>
      </c>
      <c r="AB789" s="47">
        <f t="shared" ref="AB789:AB852" si="277">Z789/((J789^2*PI()/4)*10^-3)</f>
        <v>608.27029812933745</v>
      </c>
      <c r="AC789" s="47">
        <f t="shared" ref="AC789:AC852" si="278">Z789/(W789*10^-3)</f>
        <v>623.8669724403461</v>
      </c>
      <c r="AD789" s="56">
        <f>AB789/(AVERAGE(AB740:AB782))*100</f>
        <v>89.408184430201132</v>
      </c>
      <c r="AE789" s="56">
        <f>AC789/(AVERAGE(AC740:AC782))*100</f>
        <v>91.700701979693477</v>
      </c>
      <c r="AF789" s="64"/>
      <c r="AG789" s="45">
        <f t="shared" si="268"/>
        <v>6.6869999999999994</v>
      </c>
      <c r="AH789" s="47">
        <v>148.6</v>
      </c>
      <c r="AI789" s="43">
        <v>4.4999999999999998E-2</v>
      </c>
      <c r="AJ789" s="47">
        <f t="shared" ref="AJ789:AJ852" si="279">AH789/((J789^2*PI()/4)*10^-3)</f>
        <v>739.07576698298897</v>
      </c>
      <c r="AK789" s="47">
        <f t="shared" ref="AK789:AK852" si="280">AH789/(W789*10^-3)</f>
        <v>758.02642767486043</v>
      </c>
      <c r="AL789" s="56">
        <f>AJ789/(AVERAGE(AJ740:AJ782))*100</f>
        <v>81.721447755467452</v>
      </c>
      <c r="AM789" s="56">
        <f>AK789/(AVERAGE(AK740:AK782))*100</f>
        <v>83.816869492787134</v>
      </c>
      <c r="AN789" s="45">
        <f t="shared" si="270"/>
        <v>11.145</v>
      </c>
      <c r="AO789" s="137" t="s">
        <v>844</v>
      </c>
    </row>
    <row r="790" spans="1:41" s="39" customFormat="1" ht="30" x14ac:dyDescent="0.25">
      <c r="A790" s="30">
        <v>789</v>
      </c>
      <c r="B790" s="107" t="s">
        <v>768</v>
      </c>
      <c r="C790" s="30" t="s">
        <v>976</v>
      </c>
      <c r="D790" s="48" t="s">
        <v>135</v>
      </c>
      <c r="E790" s="48" t="s">
        <v>147</v>
      </c>
      <c r="F790" s="48" t="s">
        <v>139</v>
      </c>
      <c r="G790" s="112" t="s">
        <v>6</v>
      </c>
      <c r="H790" s="48" t="s">
        <v>717</v>
      </c>
      <c r="I790" s="48" t="s">
        <v>718</v>
      </c>
      <c r="J790" s="48">
        <v>16</v>
      </c>
      <c r="K790" s="103"/>
      <c r="L790" s="108"/>
      <c r="M790" s="105" t="s">
        <v>141</v>
      </c>
      <c r="N790" s="105" t="s">
        <v>1251</v>
      </c>
      <c r="O790" s="105" t="s">
        <v>210</v>
      </c>
      <c r="P790" s="81">
        <f t="shared" si="275"/>
        <v>0</v>
      </c>
      <c r="Q790" s="113">
        <f t="shared" si="276"/>
        <v>10957.5</v>
      </c>
      <c r="R790" s="48">
        <v>3.5</v>
      </c>
      <c r="S790" s="81">
        <v>0</v>
      </c>
      <c r="T790" s="141"/>
      <c r="U790" s="93">
        <f t="shared" si="272"/>
        <v>0</v>
      </c>
      <c r="V790" s="69">
        <v>50</v>
      </c>
      <c r="W790" s="135">
        <f t="shared" si="273"/>
        <v>201.06192982974676</v>
      </c>
      <c r="X790" s="145">
        <f t="shared" si="266"/>
        <v>64.159336433920302</v>
      </c>
      <c r="Y790" s="60">
        <f t="shared" si="274"/>
        <v>0.54999999999999993</v>
      </c>
      <c r="Z790" s="47">
        <v>141.9</v>
      </c>
      <c r="AA790" s="46">
        <v>1.0999999999999999E-2</v>
      </c>
      <c r="AB790" s="47">
        <f t="shared" si="277"/>
        <v>705.75270077312337</v>
      </c>
      <c r="AC790" s="47">
        <f t="shared" si="278"/>
        <v>705.75270077312337</v>
      </c>
      <c r="AD790" s="56">
        <f>AB790/(AVERAGE(AB740:AB782))*100</f>
        <v>103.73688774035602</v>
      </c>
      <c r="AE790" s="56">
        <f>AC790/(AVERAGE(AC740:AC782))*100</f>
        <v>103.73688774035602</v>
      </c>
      <c r="AF790" s="64"/>
      <c r="AG790" s="45">
        <f t="shared" si="268"/>
        <v>18.755700000000001</v>
      </c>
      <c r="AH790" s="47">
        <v>185.7</v>
      </c>
      <c r="AI790" s="43">
        <v>0.10100000000000001</v>
      </c>
      <c r="AJ790" s="47">
        <f t="shared" si="279"/>
        <v>923.59602913015499</v>
      </c>
      <c r="AK790" s="47">
        <f t="shared" si="280"/>
        <v>923.59602913015499</v>
      </c>
      <c r="AL790" s="56">
        <f>AJ790/(AVERAGE(AJ740:AJ782))*100</f>
        <v>102.12431257194015</v>
      </c>
      <c r="AM790" s="56">
        <f>AK790/(AVERAGE(AK740:AK782))*100</f>
        <v>102.12431257194015</v>
      </c>
      <c r="AN790" s="45">
        <f t="shared" si="270"/>
        <v>34.101272727272736</v>
      </c>
      <c r="AO790" s="137" t="s">
        <v>845</v>
      </c>
    </row>
    <row r="791" spans="1:41" s="39" customFormat="1" ht="30" x14ac:dyDescent="0.25">
      <c r="A791" s="30">
        <v>790</v>
      </c>
      <c r="B791" s="107" t="s">
        <v>769</v>
      </c>
      <c r="C791" s="30" t="s">
        <v>976</v>
      </c>
      <c r="D791" s="48" t="s">
        <v>135</v>
      </c>
      <c r="E791" s="48" t="s">
        <v>147</v>
      </c>
      <c r="F791" s="48" t="s">
        <v>139</v>
      </c>
      <c r="G791" s="112" t="s">
        <v>6</v>
      </c>
      <c r="H791" s="48" t="s">
        <v>717</v>
      </c>
      <c r="I791" s="48" t="s">
        <v>718</v>
      </c>
      <c r="J791" s="48">
        <v>16</v>
      </c>
      <c r="K791" s="103"/>
      <c r="L791" s="108"/>
      <c r="M791" s="105" t="s">
        <v>141</v>
      </c>
      <c r="N791" s="105" t="s">
        <v>1251</v>
      </c>
      <c r="O791" s="105" t="s">
        <v>210</v>
      </c>
      <c r="P791" s="81">
        <f t="shared" si="275"/>
        <v>0</v>
      </c>
      <c r="Q791" s="113">
        <f t="shared" si="276"/>
        <v>10957.5</v>
      </c>
      <c r="R791" s="48">
        <v>3.5</v>
      </c>
      <c r="S791" s="81">
        <v>0</v>
      </c>
      <c r="T791" s="141"/>
      <c r="U791" s="93">
        <f t="shared" si="272"/>
        <v>0</v>
      </c>
      <c r="V791" s="69">
        <v>50</v>
      </c>
      <c r="W791" s="135">
        <f t="shared" si="273"/>
        <v>201.06192982974676</v>
      </c>
      <c r="X791" s="145">
        <f t="shared" si="266"/>
        <v>33.559903922799947</v>
      </c>
      <c r="Y791" s="60">
        <f t="shared" si="274"/>
        <v>1.05</v>
      </c>
      <c r="Z791" s="47">
        <v>141.69999999999999</v>
      </c>
      <c r="AA791" s="46">
        <v>2.1000000000000001E-2</v>
      </c>
      <c r="AB791" s="47">
        <f t="shared" si="277"/>
        <v>704.75798237879894</v>
      </c>
      <c r="AC791" s="47">
        <f t="shared" si="278"/>
        <v>704.75798237879894</v>
      </c>
      <c r="AD791" s="56">
        <f>AB791/(AVERAGE(AB740:AB782))*100</f>
        <v>103.59067648208912</v>
      </c>
      <c r="AE791" s="56">
        <f>AC791/(AVERAGE(AC740:AC782))*100</f>
        <v>103.59067648208912</v>
      </c>
      <c r="AF791" s="64"/>
      <c r="AG791" s="45">
        <f t="shared" si="268"/>
        <v>24.386000000000003</v>
      </c>
      <c r="AH791" s="47">
        <v>178</v>
      </c>
      <c r="AI791" s="43">
        <v>0.13700000000000001</v>
      </c>
      <c r="AJ791" s="47">
        <f t="shared" si="279"/>
        <v>885.29937094866784</v>
      </c>
      <c r="AK791" s="47">
        <f t="shared" si="280"/>
        <v>885.29937094866784</v>
      </c>
      <c r="AL791" s="56">
        <f>AJ791/(AVERAGE(AJ740:AJ782))*100</f>
        <v>97.889755723238281</v>
      </c>
      <c r="AM791" s="56">
        <f>AK791/(AVERAGE(AK740:AK782))*100</f>
        <v>97.889755723238281</v>
      </c>
      <c r="AN791" s="45">
        <f t="shared" si="270"/>
        <v>23.224761904761905</v>
      </c>
      <c r="AO791" s="137" t="s">
        <v>845</v>
      </c>
    </row>
    <row r="792" spans="1:41" s="39" customFormat="1" ht="30" x14ac:dyDescent="0.25">
      <c r="A792" s="30">
        <v>791</v>
      </c>
      <c r="B792" s="107" t="s">
        <v>770</v>
      </c>
      <c r="C792" s="30" t="s">
        <v>976</v>
      </c>
      <c r="D792" s="48" t="s">
        <v>135</v>
      </c>
      <c r="E792" s="48" t="s">
        <v>147</v>
      </c>
      <c r="F792" s="48" t="s">
        <v>139</v>
      </c>
      <c r="G792" s="112" t="s">
        <v>6</v>
      </c>
      <c r="H792" s="48" t="s">
        <v>717</v>
      </c>
      <c r="I792" s="48" t="s">
        <v>718</v>
      </c>
      <c r="J792" s="48">
        <v>16</v>
      </c>
      <c r="K792" s="108"/>
      <c r="L792" s="108"/>
      <c r="M792" s="105" t="s">
        <v>141</v>
      </c>
      <c r="N792" s="105" t="s">
        <v>1251</v>
      </c>
      <c r="O792" s="105" t="s">
        <v>210</v>
      </c>
      <c r="P792" s="81">
        <f t="shared" si="275"/>
        <v>0</v>
      </c>
      <c r="Q792" s="113">
        <f t="shared" si="276"/>
        <v>10957.5</v>
      </c>
      <c r="R792" s="48">
        <v>3.5</v>
      </c>
      <c r="S792" s="81">
        <v>0</v>
      </c>
      <c r="T792" s="127"/>
      <c r="U792" s="93">
        <f t="shared" si="272"/>
        <v>0</v>
      </c>
      <c r="V792" s="69">
        <v>50</v>
      </c>
      <c r="W792" s="135">
        <f t="shared" si="273"/>
        <v>201.06192982974676</v>
      </c>
      <c r="X792" s="145">
        <f t="shared" si="266"/>
        <v>40.256838546773523</v>
      </c>
      <c r="Y792" s="60">
        <f t="shared" si="274"/>
        <v>0.85000000000000009</v>
      </c>
      <c r="Z792" s="81">
        <v>137.6</v>
      </c>
      <c r="AA792" s="46">
        <v>1.7000000000000001E-2</v>
      </c>
      <c r="AB792" s="47">
        <f t="shared" si="277"/>
        <v>684.36625529514993</v>
      </c>
      <c r="AC792" s="47">
        <f t="shared" si="278"/>
        <v>684.36625529514993</v>
      </c>
      <c r="AD792" s="56">
        <f>AB792/(AVERAGE(AB740:AB782))*100</f>
        <v>100.59334568761795</v>
      </c>
      <c r="AE792" s="56">
        <f>AC792/(AVERAGE(AC740:AC782))*100</f>
        <v>100.59334568761795</v>
      </c>
      <c r="AF792" s="64"/>
      <c r="AG792" s="45">
        <f t="shared" si="268"/>
        <v>23.786400000000004</v>
      </c>
      <c r="AH792" s="45">
        <v>174.9</v>
      </c>
      <c r="AI792" s="43">
        <v>0.13600000000000001</v>
      </c>
      <c r="AJ792" s="47">
        <f t="shared" si="279"/>
        <v>869.88123583664049</v>
      </c>
      <c r="AK792" s="47">
        <f t="shared" si="280"/>
        <v>869.88123583664049</v>
      </c>
      <c r="AL792" s="56">
        <f>AJ792/(AVERAGE(AJ740:AJ782))*100</f>
        <v>96.18493413479986</v>
      </c>
      <c r="AM792" s="56">
        <f>AK792/(AVERAGE(AK740:AK782))*100</f>
        <v>96.18493413479986</v>
      </c>
      <c r="AN792" s="45">
        <f t="shared" si="270"/>
        <v>27.984000000000002</v>
      </c>
      <c r="AO792" s="137" t="s">
        <v>845</v>
      </c>
    </row>
    <row r="793" spans="1:41" s="39" customFormat="1" ht="30" x14ac:dyDescent="0.25">
      <c r="A793" s="30">
        <v>792</v>
      </c>
      <c r="B793" s="107" t="s">
        <v>771</v>
      </c>
      <c r="C793" s="30" t="s">
        <v>976</v>
      </c>
      <c r="D793" s="48" t="s">
        <v>135</v>
      </c>
      <c r="E793" s="48" t="s">
        <v>147</v>
      </c>
      <c r="F793" s="48" t="s">
        <v>139</v>
      </c>
      <c r="G793" s="112" t="s">
        <v>6</v>
      </c>
      <c r="H793" s="48" t="s">
        <v>717</v>
      </c>
      <c r="I793" s="48" t="s">
        <v>718</v>
      </c>
      <c r="J793" s="48">
        <v>16</v>
      </c>
      <c r="K793" s="108"/>
      <c r="L793" s="108"/>
      <c r="M793" s="105" t="s">
        <v>141</v>
      </c>
      <c r="N793" s="105" t="s">
        <v>1251</v>
      </c>
      <c r="O793" s="105" t="s">
        <v>210</v>
      </c>
      <c r="P793" s="81">
        <f t="shared" si="275"/>
        <v>0.58317577414095978</v>
      </c>
      <c r="Q793" s="113">
        <f t="shared" si="276"/>
        <v>10957.5</v>
      </c>
      <c r="R793" s="48">
        <v>3.5</v>
      </c>
      <c r="S793" s="81">
        <v>4.97</v>
      </c>
      <c r="T793" s="127"/>
      <c r="U793" s="93">
        <f t="shared" si="272"/>
        <v>0.19879999999999998</v>
      </c>
      <c r="V793" s="69">
        <v>50</v>
      </c>
      <c r="W793" s="135">
        <f t="shared" si="273"/>
        <v>191.06915191720836</v>
      </c>
      <c r="X793" s="145">
        <f t="shared" si="266"/>
        <v>57.105878728711318</v>
      </c>
      <c r="Y793" s="60">
        <f t="shared" si="274"/>
        <v>0.54999999999999993</v>
      </c>
      <c r="Z793" s="81">
        <v>126.3</v>
      </c>
      <c r="AA793" s="46">
        <v>1.0999999999999999E-2</v>
      </c>
      <c r="AB793" s="47">
        <f t="shared" si="277"/>
        <v>628.16466601582442</v>
      </c>
      <c r="AC793" s="47">
        <f t="shared" si="278"/>
        <v>661.01722194656884</v>
      </c>
      <c r="AD793" s="56">
        <f>AB793/(AVERAGE(AB740:AB782))*100</f>
        <v>92.332409595538877</v>
      </c>
      <c r="AE793" s="56">
        <f>AC793/(AVERAGE(AC740:AC782))*100</f>
        <v>97.161327576069525</v>
      </c>
      <c r="AF793" s="64"/>
      <c r="AG793" s="45">
        <f t="shared" si="268"/>
        <v>13.587999999999999</v>
      </c>
      <c r="AH793" s="45">
        <v>158</v>
      </c>
      <c r="AI793" s="43">
        <v>8.5999999999999993E-2</v>
      </c>
      <c r="AJ793" s="47">
        <f t="shared" si="279"/>
        <v>785.82753151623319</v>
      </c>
      <c r="AK793" s="47">
        <f t="shared" si="280"/>
        <v>826.92574083577097</v>
      </c>
      <c r="AL793" s="56">
        <f>AJ793/(AVERAGE(AJ740:AJ782))*100</f>
        <v>86.890906765571046</v>
      </c>
      <c r="AM793" s="56">
        <f>AK793/(AVERAGE(AK740:AK782))*100</f>
        <v>91.435238099096125</v>
      </c>
      <c r="AN793" s="45">
        <f t="shared" si="270"/>
        <v>24.705454545454547</v>
      </c>
      <c r="AO793" s="137" t="s">
        <v>844</v>
      </c>
    </row>
    <row r="794" spans="1:41" s="39" customFormat="1" ht="30" x14ac:dyDescent="0.25">
      <c r="A794" s="30">
        <v>793</v>
      </c>
      <c r="B794" s="107" t="s">
        <v>772</v>
      </c>
      <c r="C794" s="30" t="s">
        <v>976</v>
      </c>
      <c r="D794" s="48" t="s">
        <v>135</v>
      </c>
      <c r="E794" s="48" t="s">
        <v>147</v>
      </c>
      <c r="F794" s="48" t="s">
        <v>139</v>
      </c>
      <c r="G794" s="112" t="s">
        <v>6</v>
      </c>
      <c r="H794" s="48" t="s">
        <v>717</v>
      </c>
      <c r="I794" s="48" t="s">
        <v>718</v>
      </c>
      <c r="J794" s="48">
        <v>16</v>
      </c>
      <c r="K794" s="108"/>
      <c r="L794" s="108"/>
      <c r="M794" s="105" t="s">
        <v>141</v>
      </c>
      <c r="N794" s="105" t="s">
        <v>1251</v>
      </c>
      <c r="O794" s="105" t="s">
        <v>210</v>
      </c>
      <c r="P794" s="81">
        <f t="shared" si="275"/>
        <v>0.1033482409466194</v>
      </c>
      <c r="Q794" s="113">
        <f t="shared" si="276"/>
        <v>10957.5</v>
      </c>
      <c r="R794" s="48">
        <v>3.5</v>
      </c>
      <c r="S794" s="81">
        <v>0.89</v>
      </c>
      <c r="T794" s="127"/>
      <c r="U794" s="93">
        <f t="shared" si="272"/>
        <v>3.56E-2</v>
      </c>
      <c r="V794" s="69">
        <v>50</v>
      </c>
      <c r="W794" s="135">
        <f t="shared" si="273"/>
        <v>199.27247865426202</v>
      </c>
      <c r="X794" s="145">
        <f t="shared" si="266"/>
        <v>40.754197743935698</v>
      </c>
      <c r="Y794" s="60">
        <f t="shared" si="274"/>
        <v>0.85000000000000009</v>
      </c>
      <c r="Z794" s="81">
        <v>139.30000000000001</v>
      </c>
      <c r="AA794" s="46">
        <v>1.7000000000000001E-2</v>
      </c>
      <c r="AB794" s="47">
        <f t="shared" si="277"/>
        <v>692.82136164690689</v>
      </c>
      <c r="AC794" s="47">
        <f t="shared" si="278"/>
        <v>699.04284294915442</v>
      </c>
      <c r="AD794" s="56">
        <f>AB794/(AVERAGE(AB740:AB782))*100</f>
        <v>101.8361413828865</v>
      </c>
      <c r="AE794" s="56">
        <f>AC794/(AVERAGE(AC740:AC782))*100</f>
        <v>102.75062191795632</v>
      </c>
      <c r="AF794" s="64"/>
      <c r="AG794" s="45">
        <f t="shared" si="268"/>
        <v>24.822000000000003</v>
      </c>
      <c r="AH794" s="45">
        <v>177.3</v>
      </c>
      <c r="AI794" s="43">
        <v>0.14000000000000001</v>
      </c>
      <c r="AJ794" s="47">
        <f t="shared" si="279"/>
        <v>881.81785656853265</v>
      </c>
      <c r="AK794" s="47">
        <f t="shared" si="280"/>
        <v>889.73651152107027</v>
      </c>
      <c r="AL794" s="56">
        <f>AJ794/(AVERAGE(AJ740:AJ782))*100</f>
        <v>97.504796009719925</v>
      </c>
      <c r="AM794" s="56">
        <f>AK794/(AVERAGE(AK740:AK782))*100</f>
        <v>98.380381404217474</v>
      </c>
      <c r="AN794" s="45">
        <f t="shared" si="270"/>
        <v>29.202352941176471</v>
      </c>
      <c r="AO794" s="137" t="s">
        <v>844</v>
      </c>
    </row>
    <row r="795" spans="1:41" s="39" customFormat="1" ht="30" x14ac:dyDescent="0.25">
      <c r="A795" s="30">
        <v>794</v>
      </c>
      <c r="B795" s="107" t="s">
        <v>773</v>
      </c>
      <c r="C795" s="30" t="s">
        <v>976</v>
      </c>
      <c r="D795" s="48" t="s">
        <v>135</v>
      </c>
      <c r="E795" s="48" t="s">
        <v>147</v>
      </c>
      <c r="F795" s="48" t="s">
        <v>139</v>
      </c>
      <c r="G795" s="112" t="s">
        <v>6</v>
      </c>
      <c r="H795" s="48" t="s">
        <v>717</v>
      </c>
      <c r="I795" s="48" t="s">
        <v>718</v>
      </c>
      <c r="J795" s="48">
        <v>16</v>
      </c>
      <c r="K795" s="108"/>
      <c r="L795" s="108"/>
      <c r="M795" s="105" t="s">
        <v>141</v>
      </c>
      <c r="N795" s="105" t="s">
        <v>1251</v>
      </c>
      <c r="O795" s="105" t="s">
        <v>210</v>
      </c>
      <c r="P795" s="81">
        <f t="shared" si="275"/>
        <v>0</v>
      </c>
      <c r="Q795" s="113">
        <f t="shared" si="276"/>
        <v>10957.5</v>
      </c>
      <c r="R795" s="48">
        <v>3.5</v>
      </c>
      <c r="S795" s="81">
        <v>0</v>
      </c>
      <c r="T795" s="127"/>
      <c r="U795" s="93">
        <f t="shared" si="272"/>
        <v>0</v>
      </c>
      <c r="V795" s="69">
        <v>50</v>
      </c>
      <c r="W795" s="135">
        <f t="shared" si="273"/>
        <v>201.06192982974676</v>
      </c>
      <c r="X795" s="145">
        <f t="shared" si="266"/>
        <v>35.710390356244005</v>
      </c>
      <c r="Y795" s="60">
        <f t="shared" si="274"/>
        <v>1</v>
      </c>
      <c r="Z795" s="81">
        <v>143.6</v>
      </c>
      <c r="AA795" s="46">
        <v>0.02</v>
      </c>
      <c r="AB795" s="47">
        <f t="shared" si="277"/>
        <v>714.20780712488022</v>
      </c>
      <c r="AC795" s="47">
        <f t="shared" si="278"/>
        <v>714.20780712488022</v>
      </c>
      <c r="AD795" s="56">
        <f>AB795/(AVERAGE(AB740:AB782))*100</f>
        <v>104.97968343562454</v>
      </c>
      <c r="AE795" s="56">
        <f>AC795/(AVERAGE(AC740:AC782))*100</f>
        <v>104.97968343562454</v>
      </c>
      <c r="AF795" s="64"/>
      <c r="AG795" s="45">
        <f t="shared" si="268"/>
        <v>26.548199999999998</v>
      </c>
      <c r="AH795" s="45">
        <v>180.6</v>
      </c>
      <c r="AI795" s="43">
        <v>0.14699999999999999</v>
      </c>
      <c r="AJ795" s="47">
        <f t="shared" si="279"/>
        <v>898.2307100748842</v>
      </c>
      <c r="AK795" s="47">
        <f t="shared" si="280"/>
        <v>898.2307100748842</v>
      </c>
      <c r="AL795" s="56">
        <f>AJ795/(AVERAGE(AJ740:AJ782))*100</f>
        <v>99.319606087735011</v>
      </c>
      <c r="AM795" s="56">
        <f>AK795/(AVERAGE(AK740:AK782))*100</f>
        <v>99.319606087735011</v>
      </c>
      <c r="AN795" s="45">
        <f t="shared" si="270"/>
        <v>26.548199999999998</v>
      </c>
      <c r="AO795" s="137" t="s">
        <v>845</v>
      </c>
    </row>
    <row r="796" spans="1:41" s="39" customFormat="1" ht="30" x14ac:dyDescent="0.25">
      <c r="A796" s="30">
        <v>795</v>
      </c>
      <c r="B796" s="107" t="s">
        <v>774</v>
      </c>
      <c r="C796" s="30" t="s">
        <v>976</v>
      </c>
      <c r="D796" s="48" t="s">
        <v>135</v>
      </c>
      <c r="E796" s="48" t="s">
        <v>147</v>
      </c>
      <c r="F796" s="48" t="s">
        <v>139</v>
      </c>
      <c r="G796" s="112" t="s">
        <v>6</v>
      </c>
      <c r="H796" s="48" t="s">
        <v>717</v>
      </c>
      <c r="I796" s="48" t="s">
        <v>718</v>
      </c>
      <c r="J796" s="48">
        <v>16</v>
      </c>
      <c r="K796" s="108"/>
      <c r="L796" s="108"/>
      <c r="M796" s="105" t="s">
        <v>141</v>
      </c>
      <c r="N796" s="105" t="s">
        <v>1251</v>
      </c>
      <c r="O796" s="105" t="s">
        <v>210</v>
      </c>
      <c r="P796" s="81">
        <f t="shared" si="275"/>
        <v>0.51671539769848196</v>
      </c>
      <c r="Q796" s="113">
        <f t="shared" si="276"/>
        <v>10957.5</v>
      </c>
      <c r="R796" s="48">
        <v>3.5</v>
      </c>
      <c r="S796" s="81">
        <v>4.41</v>
      </c>
      <c r="T796" s="127"/>
      <c r="U796" s="93">
        <f t="shared" si="272"/>
        <v>0.1764</v>
      </c>
      <c r="V796" s="69">
        <v>50</v>
      </c>
      <c r="W796" s="135">
        <f t="shared" si="273"/>
        <v>192.19509872425493</v>
      </c>
      <c r="X796" s="145">
        <f t="shared" si="266"/>
        <v>54.438224853023293</v>
      </c>
      <c r="Y796" s="60">
        <f t="shared" si="274"/>
        <v>0.54999999999999993</v>
      </c>
      <c r="Z796" s="81">
        <v>120.4</v>
      </c>
      <c r="AA796" s="46">
        <v>1.0999999999999999E-2</v>
      </c>
      <c r="AB796" s="47">
        <f t="shared" si="277"/>
        <v>598.82047338325617</v>
      </c>
      <c r="AC796" s="47">
        <f t="shared" si="278"/>
        <v>626.44677621430719</v>
      </c>
      <c r="AD796" s="56">
        <f>AB796/(AVERAGE(AB740:AB782))*100</f>
        <v>88.019177476665718</v>
      </c>
      <c r="AE796" s="56">
        <f>AC796/(AVERAGE(AC740:AC782))*100</f>
        <v>92.079901115875856</v>
      </c>
      <c r="AF796" s="64"/>
      <c r="AG796" s="45">
        <f t="shared" si="268"/>
        <v>11.7675</v>
      </c>
      <c r="AH796" s="45">
        <v>156.9</v>
      </c>
      <c r="AI796" s="43">
        <v>7.4999999999999997E-2</v>
      </c>
      <c r="AJ796" s="47">
        <f t="shared" si="279"/>
        <v>780.35658034744938</v>
      </c>
      <c r="AK796" s="47">
        <f t="shared" si="280"/>
        <v>816.35796667794682</v>
      </c>
      <c r="AL796" s="56">
        <f>AJ796/(AVERAGE(AJ740:AJ782))*100</f>
        <v>86.28597007289936</v>
      </c>
      <c r="AM796" s="56">
        <f>AK796/(AVERAGE(AK740:AK782))*100</f>
        <v>90.266732998116296</v>
      </c>
      <c r="AN796" s="45">
        <f t="shared" si="270"/>
        <v>21.395454545454548</v>
      </c>
      <c r="AO796" s="137" t="s">
        <v>844</v>
      </c>
    </row>
    <row r="797" spans="1:41" s="39" customFormat="1" ht="30" x14ac:dyDescent="0.25">
      <c r="A797" s="30">
        <v>796</v>
      </c>
      <c r="B797" s="107" t="s">
        <v>775</v>
      </c>
      <c r="C797" s="30" t="s">
        <v>976</v>
      </c>
      <c r="D797" s="48" t="s">
        <v>135</v>
      </c>
      <c r="E797" s="48" t="s">
        <v>147</v>
      </c>
      <c r="F797" s="48" t="s">
        <v>139</v>
      </c>
      <c r="G797" s="112" t="s">
        <v>6</v>
      </c>
      <c r="H797" s="48" t="s">
        <v>717</v>
      </c>
      <c r="I797" s="48" t="s">
        <v>718</v>
      </c>
      <c r="J797" s="48">
        <v>16</v>
      </c>
      <c r="K797" s="108"/>
      <c r="L797" s="108"/>
      <c r="M797" s="105" t="s">
        <v>141</v>
      </c>
      <c r="N797" s="105" t="s">
        <v>1251</v>
      </c>
      <c r="O797" s="105" t="s">
        <v>210</v>
      </c>
      <c r="P797" s="81">
        <f t="shared" si="275"/>
        <v>0.95709442838878123</v>
      </c>
      <c r="Q797" s="113">
        <f t="shared" si="276"/>
        <v>10957.5</v>
      </c>
      <c r="R797" s="48">
        <v>3.5</v>
      </c>
      <c r="S797" s="81">
        <v>8.09</v>
      </c>
      <c r="T797" s="127"/>
      <c r="U797" s="93">
        <f t="shared" si="272"/>
        <v>0.3236</v>
      </c>
      <c r="V797" s="69">
        <v>50</v>
      </c>
      <c r="W797" s="135">
        <f t="shared" si="273"/>
        <v>184.79601970652024</v>
      </c>
      <c r="X797" s="145">
        <f t="shared" si="266"/>
        <v>54.90845536670389</v>
      </c>
      <c r="Y797" s="60">
        <f t="shared" si="274"/>
        <v>0.5</v>
      </c>
      <c r="Z797" s="81">
        <v>110.4</v>
      </c>
      <c r="AA797" s="46">
        <v>0.01</v>
      </c>
      <c r="AB797" s="47">
        <f t="shared" si="277"/>
        <v>549.0845536670389</v>
      </c>
      <c r="AC797" s="47">
        <f t="shared" si="278"/>
        <v>597.4154647666619</v>
      </c>
      <c r="AD797" s="56">
        <f>AB797/(AVERAGE(AB740:AB782))*100</f>
        <v>80.70861456332139</v>
      </c>
      <c r="AE797" s="56">
        <f>AC797/(AVERAGE(AC740:AC782))*100</f>
        <v>87.812658647939728</v>
      </c>
      <c r="AF797" s="64"/>
      <c r="AG797" s="45">
        <f t="shared" si="268"/>
        <v>5.0502000000000002</v>
      </c>
      <c r="AH797" s="45">
        <v>132.9</v>
      </c>
      <c r="AI797" s="43">
        <v>3.7999999999999999E-2</v>
      </c>
      <c r="AJ797" s="47">
        <f t="shared" si="279"/>
        <v>660.99037302852787</v>
      </c>
      <c r="AK797" s="47">
        <f t="shared" si="280"/>
        <v>719.17133394465009</v>
      </c>
      <c r="AL797" s="56">
        <f>AJ797/(AVERAGE(AJ740:AJ782))*100</f>
        <v>73.087351323698698</v>
      </c>
      <c r="AM797" s="56">
        <f>AK797/(AVERAGE(AK740:AK782))*100</f>
        <v>79.52056503503286</v>
      </c>
      <c r="AN797" s="45">
        <f t="shared" si="270"/>
        <v>10.1004</v>
      </c>
      <c r="AO797" s="137" t="s">
        <v>844</v>
      </c>
    </row>
    <row r="798" spans="1:41" s="39" customFormat="1" ht="30" x14ac:dyDescent="0.25">
      <c r="A798" s="30">
        <v>797</v>
      </c>
      <c r="B798" s="107" t="s">
        <v>776</v>
      </c>
      <c r="C798" s="30" t="s">
        <v>976</v>
      </c>
      <c r="D798" s="48" t="s">
        <v>135</v>
      </c>
      <c r="E798" s="48" t="s">
        <v>147</v>
      </c>
      <c r="F798" s="48" t="s">
        <v>139</v>
      </c>
      <c r="G798" s="112" t="s">
        <v>6</v>
      </c>
      <c r="H798" s="48" t="s">
        <v>717</v>
      </c>
      <c r="I798" s="48" t="s">
        <v>718</v>
      </c>
      <c r="J798" s="48">
        <v>16</v>
      </c>
      <c r="K798" s="108"/>
      <c r="L798" s="108"/>
      <c r="M798" s="105" t="s">
        <v>141</v>
      </c>
      <c r="N798" s="105" t="s">
        <v>1251</v>
      </c>
      <c r="O798" s="105" t="s">
        <v>210</v>
      </c>
      <c r="P798" s="81">
        <f t="shared" si="275"/>
        <v>1.6283074702775668</v>
      </c>
      <c r="Q798" s="113">
        <f t="shared" si="276"/>
        <v>10957.5</v>
      </c>
      <c r="R798" s="48">
        <v>3.5</v>
      </c>
      <c r="S798" s="81">
        <v>13.56</v>
      </c>
      <c r="T798" s="127"/>
      <c r="U798" s="93">
        <f t="shared" si="272"/>
        <v>0.54239999999999999</v>
      </c>
      <c r="V798" s="69">
        <v>50</v>
      </c>
      <c r="W798" s="135">
        <f t="shared" si="273"/>
        <v>173.79793214483314</v>
      </c>
      <c r="X798" s="145">
        <f t="shared" si="266"/>
        <v>48.940145000757816</v>
      </c>
      <c r="Y798" s="60">
        <f t="shared" si="274"/>
        <v>0.5</v>
      </c>
      <c r="Z798" s="81">
        <v>98.4</v>
      </c>
      <c r="AA798" s="46">
        <v>0.01</v>
      </c>
      <c r="AB798" s="47">
        <f t="shared" si="277"/>
        <v>489.40145000757815</v>
      </c>
      <c r="AC798" s="47">
        <f t="shared" si="278"/>
        <v>566.17474549696681</v>
      </c>
      <c r="AD798" s="56">
        <f>AB798/(AVERAGE(AB740:AB782))*100</f>
        <v>71.935939067308198</v>
      </c>
      <c r="AE798" s="56">
        <f>AC798/(AVERAGE(AC740:AC782))*100</f>
        <v>83.220660651675374</v>
      </c>
      <c r="AF798" s="64"/>
      <c r="AG798" s="45">
        <f t="shared" si="268"/>
        <v>5.4119999999999999</v>
      </c>
      <c r="AH798" s="45">
        <v>123</v>
      </c>
      <c r="AI798" s="43">
        <v>4.3999999999999997E-2</v>
      </c>
      <c r="AJ798" s="47">
        <f t="shared" si="279"/>
        <v>611.75181250947264</v>
      </c>
      <c r="AK798" s="47">
        <f t="shared" si="280"/>
        <v>707.71843187120851</v>
      </c>
      <c r="AL798" s="56">
        <f>AJ798/(AVERAGE(AJ740:AJ782))*100</f>
        <v>67.642921089653413</v>
      </c>
      <c r="AM798" s="56">
        <f>AK798/(AVERAGE(AK740:AK782))*100</f>
        <v>78.254189136572663</v>
      </c>
      <c r="AN798" s="45">
        <f t="shared" si="270"/>
        <v>10.824</v>
      </c>
      <c r="AO798" s="137" t="s">
        <v>844</v>
      </c>
    </row>
    <row r="799" spans="1:41" s="39" customFormat="1" ht="30" x14ac:dyDescent="0.25">
      <c r="A799" s="30">
        <v>798</v>
      </c>
      <c r="B799" s="107" t="s">
        <v>777</v>
      </c>
      <c r="C799" s="30" t="s">
        <v>976</v>
      </c>
      <c r="D799" s="48" t="s">
        <v>135</v>
      </c>
      <c r="E799" s="48" t="s">
        <v>147</v>
      </c>
      <c r="F799" s="48" t="s">
        <v>139</v>
      </c>
      <c r="G799" s="112" t="s">
        <v>6</v>
      </c>
      <c r="H799" s="48" t="s">
        <v>717</v>
      </c>
      <c r="I799" s="48" t="s">
        <v>718</v>
      </c>
      <c r="J799" s="48">
        <v>16</v>
      </c>
      <c r="K799" s="108"/>
      <c r="L799" s="108"/>
      <c r="M799" s="105" t="s">
        <v>141</v>
      </c>
      <c r="N799" s="105" t="s">
        <v>1251</v>
      </c>
      <c r="O799" s="105" t="s">
        <v>210</v>
      </c>
      <c r="P799" s="81">
        <f t="shared" si="275"/>
        <v>0.3831979819698953</v>
      </c>
      <c r="Q799" s="113">
        <f t="shared" si="276"/>
        <v>10957.5</v>
      </c>
      <c r="R799" s="48">
        <v>3.5</v>
      </c>
      <c r="S799" s="81">
        <v>3.28</v>
      </c>
      <c r="T799" s="127"/>
      <c r="U799" s="93">
        <f t="shared" si="272"/>
        <v>0.13119999999999998</v>
      </c>
      <c r="V799" s="69">
        <v>50</v>
      </c>
      <c r="W799" s="135">
        <f t="shared" si="273"/>
        <v>194.46709853133106</v>
      </c>
      <c r="X799" s="145">
        <f t="shared" si="266"/>
        <v>55.97551691697911</v>
      </c>
      <c r="Y799" s="60">
        <f t="shared" si="274"/>
        <v>0.54999999999999993</v>
      </c>
      <c r="Z799" s="81">
        <v>123.8</v>
      </c>
      <c r="AA799" s="46">
        <v>1.0999999999999999E-2</v>
      </c>
      <c r="AB799" s="47">
        <f t="shared" si="277"/>
        <v>615.73068608677011</v>
      </c>
      <c r="AC799" s="47">
        <f t="shared" si="278"/>
        <v>636.61154475472506</v>
      </c>
      <c r="AD799" s="56">
        <f>AB799/(AVERAGE(AB740:AB782))*100</f>
        <v>90.504768867202785</v>
      </c>
      <c r="AE799" s="56">
        <f>AC799/(AVERAGE(AC740:AC782))*100</f>
        <v>93.573995933832492</v>
      </c>
      <c r="AF799" s="64"/>
      <c r="AG799" s="45">
        <f t="shared" si="268"/>
        <v>18.458000000000002</v>
      </c>
      <c r="AH799" s="45">
        <v>167.8</v>
      </c>
      <c r="AI799" s="43">
        <v>0.11</v>
      </c>
      <c r="AJ799" s="47">
        <f t="shared" si="279"/>
        <v>834.56873283812615</v>
      </c>
      <c r="AK799" s="47">
        <f t="shared" si="280"/>
        <v>862.87089830244645</v>
      </c>
      <c r="AL799" s="56">
        <f>AJ799/(AVERAGE(AJ740:AJ782))*100</f>
        <v>92.280342754827998</v>
      </c>
      <c r="AM799" s="56">
        <f>AK799/(AVERAGE(AK740:AK782))*100</f>
        <v>95.409783658837881</v>
      </c>
      <c r="AN799" s="45">
        <f t="shared" si="270"/>
        <v>33.560000000000009</v>
      </c>
      <c r="AO799" s="137" t="s">
        <v>844</v>
      </c>
    </row>
    <row r="800" spans="1:41" s="39" customFormat="1" ht="30" x14ac:dyDescent="0.25">
      <c r="A800" s="30">
        <v>799</v>
      </c>
      <c r="B800" s="107" t="s">
        <v>778</v>
      </c>
      <c r="C800" s="30" t="s">
        <v>976</v>
      </c>
      <c r="D800" s="48" t="s">
        <v>135</v>
      </c>
      <c r="E800" s="48" t="s">
        <v>147</v>
      </c>
      <c r="F800" s="48" t="s">
        <v>139</v>
      </c>
      <c r="G800" s="112" t="s">
        <v>6</v>
      </c>
      <c r="H800" s="48" t="s">
        <v>717</v>
      </c>
      <c r="I800" s="48" t="s">
        <v>718</v>
      </c>
      <c r="J800" s="48">
        <v>16</v>
      </c>
      <c r="K800" s="108"/>
      <c r="L800" s="108"/>
      <c r="M800" s="105" t="s">
        <v>141</v>
      </c>
      <c r="N800" s="105" t="s">
        <v>1251</v>
      </c>
      <c r="O800" s="105" t="s">
        <v>210</v>
      </c>
      <c r="P800" s="81">
        <f t="shared" si="275"/>
        <v>2.34430558825707</v>
      </c>
      <c r="Q800" s="113">
        <f t="shared" si="276"/>
        <v>10957.5</v>
      </c>
      <c r="R800" s="48">
        <v>3.5</v>
      </c>
      <c r="S800" s="81">
        <v>19.21</v>
      </c>
      <c r="T800" s="127"/>
      <c r="U800" s="93">
        <f t="shared" si="272"/>
        <v>0.76840000000000008</v>
      </c>
      <c r="V800" s="69">
        <v>50</v>
      </c>
      <c r="W800" s="135">
        <f t="shared" si="273"/>
        <v>162.43793310945239</v>
      </c>
      <c r="X800" s="145">
        <f t="shared" si="266"/>
        <v>47.348595569838864</v>
      </c>
      <c r="Y800" s="60">
        <f t="shared" si="274"/>
        <v>0.5</v>
      </c>
      <c r="Z800" s="81">
        <v>95.2</v>
      </c>
      <c r="AA800" s="46">
        <v>0.01</v>
      </c>
      <c r="AB800" s="47">
        <f t="shared" si="277"/>
        <v>473.48595569838864</v>
      </c>
      <c r="AC800" s="47">
        <f t="shared" si="278"/>
        <v>586.07000334000327</v>
      </c>
      <c r="AD800" s="56">
        <f>AB800/(AVERAGE(AB740:AB782))*100</f>
        <v>69.596558935038004</v>
      </c>
      <c r="AE800" s="56">
        <f>AC800/(AVERAGE(AC740:AC782))*100</f>
        <v>86.145016629580411</v>
      </c>
      <c r="AF800" s="64"/>
      <c r="AG800" s="45">
        <f t="shared" si="268"/>
        <v>7.3218999999999994</v>
      </c>
      <c r="AH800" s="45">
        <v>124.1</v>
      </c>
      <c r="AI800" s="43">
        <v>5.8999999999999997E-2</v>
      </c>
      <c r="AJ800" s="47">
        <f t="shared" si="279"/>
        <v>617.22276367825657</v>
      </c>
      <c r="AK800" s="47">
        <f t="shared" si="280"/>
        <v>763.98411149678998</v>
      </c>
      <c r="AL800" s="56">
        <f>AJ800/(AVERAGE(AJ740:AJ782))*100</f>
        <v>68.247857782325113</v>
      </c>
      <c r="AM800" s="56">
        <f>AK800/(AVERAGE(AK740:AK782))*100</f>
        <v>84.475625426816578</v>
      </c>
      <c r="AN800" s="45">
        <f t="shared" si="270"/>
        <v>14.643799999999999</v>
      </c>
      <c r="AO800" s="137" t="s">
        <v>844</v>
      </c>
    </row>
    <row r="801" spans="1:41" s="39" customFormat="1" ht="30" x14ac:dyDescent="0.25">
      <c r="A801" s="30">
        <v>800</v>
      </c>
      <c r="B801" s="107" t="s">
        <v>779</v>
      </c>
      <c r="C801" s="30" t="s">
        <v>976</v>
      </c>
      <c r="D801" s="48" t="s">
        <v>135</v>
      </c>
      <c r="E801" s="48" t="s">
        <v>147</v>
      </c>
      <c r="F801" s="48" t="s">
        <v>139</v>
      </c>
      <c r="G801" s="112" t="s">
        <v>6</v>
      </c>
      <c r="H801" s="48" t="s">
        <v>717</v>
      </c>
      <c r="I801" s="48" t="s">
        <v>718</v>
      </c>
      <c r="J801" s="48">
        <v>16</v>
      </c>
      <c r="K801" s="108"/>
      <c r="L801" s="108"/>
      <c r="M801" s="105" t="s">
        <v>141</v>
      </c>
      <c r="N801" s="105" t="s">
        <v>1251</v>
      </c>
      <c r="O801" s="105" t="s">
        <v>210</v>
      </c>
      <c r="P801" s="81">
        <f t="shared" si="275"/>
        <v>1.6582369499671388</v>
      </c>
      <c r="Q801" s="113">
        <f t="shared" si="276"/>
        <v>10957.5</v>
      </c>
      <c r="R801" s="48">
        <v>3.5</v>
      </c>
      <c r="S801" s="81">
        <v>13.8</v>
      </c>
      <c r="T801" s="127"/>
      <c r="U801" s="93">
        <f t="shared" si="272"/>
        <v>0.55200000000000005</v>
      </c>
      <c r="V801" s="69">
        <v>50</v>
      </c>
      <c r="W801" s="135">
        <f t="shared" si="273"/>
        <v>173.31538351324167</v>
      </c>
      <c r="X801" s="145">
        <f t="shared" si="266"/>
        <v>47.7464829275686</v>
      </c>
      <c r="Y801" s="60">
        <f t="shared" si="274"/>
        <v>0.54999999999999993</v>
      </c>
      <c r="Z801" s="81">
        <v>105.6</v>
      </c>
      <c r="AA801" s="46">
        <v>1.0999999999999999E-2</v>
      </c>
      <c r="AB801" s="47">
        <f t="shared" si="277"/>
        <v>525.21131220325458</v>
      </c>
      <c r="AC801" s="47">
        <f t="shared" si="278"/>
        <v>609.29386566502865</v>
      </c>
      <c r="AD801" s="56">
        <f>AB801/(AVERAGE(AB740:AB782))*100</f>
        <v>77.199544364916107</v>
      </c>
      <c r="AE801" s="56">
        <f>AC801/(AVERAGE(AC740:AC782))*100</f>
        <v>89.558636154195042</v>
      </c>
      <c r="AF801" s="64"/>
      <c r="AG801" s="45">
        <f t="shared" si="268"/>
        <v>5.0505000000000004</v>
      </c>
      <c r="AH801" s="45">
        <v>129.5</v>
      </c>
      <c r="AI801" s="43">
        <v>3.9E-2</v>
      </c>
      <c r="AJ801" s="47">
        <f t="shared" si="279"/>
        <v>644.08016032501394</v>
      </c>
      <c r="AK801" s="47">
        <f t="shared" si="280"/>
        <v>747.19276139792828</v>
      </c>
      <c r="AL801" s="56">
        <f>AJ801/(AVERAGE(AJ740:AJ782))*100</f>
        <v>71.217547000895266</v>
      </c>
      <c r="AM801" s="56">
        <f>AK801/(AVERAGE(AK740:AK782))*100</f>
        <v>82.618964038161593</v>
      </c>
      <c r="AN801" s="45">
        <f t="shared" si="270"/>
        <v>9.1827272727272753</v>
      </c>
      <c r="AO801" s="137" t="s">
        <v>844</v>
      </c>
    </row>
    <row r="802" spans="1:41" s="39" customFormat="1" ht="30" x14ac:dyDescent="0.25">
      <c r="A802" s="30">
        <v>801</v>
      </c>
      <c r="B802" s="107" t="s">
        <v>780</v>
      </c>
      <c r="C802" s="30" t="s">
        <v>976</v>
      </c>
      <c r="D802" s="48" t="s">
        <v>135</v>
      </c>
      <c r="E802" s="48" t="s">
        <v>147</v>
      </c>
      <c r="F802" s="48" t="s">
        <v>139</v>
      </c>
      <c r="G802" s="112" t="s">
        <v>6</v>
      </c>
      <c r="H802" s="48" t="s">
        <v>717</v>
      </c>
      <c r="I802" s="48" t="s">
        <v>718</v>
      </c>
      <c r="J802" s="48">
        <v>16</v>
      </c>
      <c r="K802" s="108"/>
      <c r="L802" s="108"/>
      <c r="M802" s="105" t="s">
        <v>141</v>
      </c>
      <c r="N802" s="105" t="s">
        <v>1251</v>
      </c>
      <c r="O802" s="105" t="s">
        <v>210</v>
      </c>
      <c r="P802" s="81">
        <f t="shared" si="275"/>
        <v>1.8399540884626768</v>
      </c>
      <c r="Q802" s="113">
        <f t="shared" si="276"/>
        <v>10957.5</v>
      </c>
      <c r="R802" s="48">
        <v>3.5</v>
      </c>
      <c r="S802" s="81">
        <v>15.25</v>
      </c>
      <c r="T802" s="127"/>
      <c r="U802" s="93">
        <f t="shared" si="272"/>
        <v>0.61</v>
      </c>
      <c r="V802" s="69">
        <v>50</v>
      </c>
      <c r="W802" s="135">
        <f t="shared" si="273"/>
        <v>170.39998553071038</v>
      </c>
      <c r="X802" s="145">
        <f t="shared" si="266"/>
        <v>51.974036103447062</v>
      </c>
      <c r="Y802" s="60">
        <f t="shared" si="274"/>
        <v>0.5</v>
      </c>
      <c r="Z802" s="81">
        <v>104.5</v>
      </c>
      <c r="AA802" s="46">
        <v>0.01</v>
      </c>
      <c r="AB802" s="47">
        <f t="shared" si="277"/>
        <v>519.74036103447065</v>
      </c>
      <c r="AC802" s="47">
        <f t="shared" si="278"/>
        <v>613.26296287253172</v>
      </c>
      <c r="AD802" s="56">
        <f>AB802/(AVERAGE(AB740:AB782))*100</f>
        <v>76.395382444448217</v>
      </c>
      <c r="AE802" s="56">
        <f>AC802/(AVERAGE(AC740:AC782))*100</f>
        <v>90.142044182239786</v>
      </c>
      <c r="AF802" s="64"/>
      <c r="AG802" s="45">
        <f t="shared" si="268"/>
        <v>7.6266000000000007</v>
      </c>
      <c r="AH802" s="45">
        <v>133.80000000000001</v>
      </c>
      <c r="AI802" s="43">
        <v>5.7000000000000002E-2</v>
      </c>
      <c r="AJ802" s="47">
        <f t="shared" si="279"/>
        <v>665.46660580298737</v>
      </c>
      <c r="AK802" s="47">
        <f t="shared" si="280"/>
        <v>785.21133428081112</v>
      </c>
      <c r="AL802" s="56">
        <f>AJ802/(AVERAGE(AJ740:AJ782))*100</f>
        <v>73.582299526793719</v>
      </c>
      <c r="AM802" s="56">
        <f>AK802/(AVERAGE(AK740:AK782))*100</f>
        <v>86.822772303001443</v>
      </c>
      <c r="AN802" s="45">
        <f t="shared" si="270"/>
        <v>15.253200000000001</v>
      </c>
      <c r="AO802" s="137" t="s">
        <v>844</v>
      </c>
    </row>
    <row r="803" spans="1:41" s="39" customFormat="1" ht="30" x14ac:dyDescent="0.25">
      <c r="A803" s="30">
        <v>802</v>
      </c>
      <c r="B803" s="107" t="s">
        <v>781</v>
      </c>
      <c r="C803" s="30" t="s">
        <v>976</v>
      </c>
      <c r="D803" s="48" t="s">
        <v>135</v>
      </c>
      <c r="E803" s="48" t="s">
        <v>147</v>
      </c>
      <c r="F803" s="48" t="s">
        <v>139</v>
      </c>
      <c r="G803" s="112" t="s">
        <v>6</v>
      </c>
      <c r="H803" s="48" t="s">
        <v>717</v>
      </c>
      <c r="I803" s="48" t="s">
        <v>718</v>
      </c>
      <c r="J803" s="48">
        <v>16</v>
      </c>
      <c r="K803" s="108"/>
      <c r="L803" s="108"/>
      <c r="M803" s="105" t="s">
        <v>141</v>
      </c>
      <c r="N803" s="105" t="s">
        <v>1251</v>
      </c>
      <c r="O803" s="105" t="s">
        <v>210</v>
      </c>
      <c r="P803" s="81">
        <f t="shared" si="275"/>
        <v>1.3251228947346785</v>
      </c>
      <c r="Q803" s="113">
        <f t="shared" si="276"/>
        <v>10957.5</v>
      </c>
      <c r="R803" s="48">
        <v>3.5</v>
      </c>
      <c r="S803" s="81">
        <v>11.11</v>
      </c>
      <c r="T803" s="127"/>
      <c r="U803" s="93">
        <f t="shared" si="272"/>
        <v>0.44439999999999996</v>
      </c>
      <c r="V803" s="69">
        <v>50</v>
      </c>
      <c r="W803" s="135">
        <f t="shared" si="273"/>
        <v>178.72394942566189</v>
      </c>
      <c r="X803" s="145">
        <f t="shared" si="266"/>
        <v>47.7464829275686</v>
      </c>
      <c r="Y803" s="60">
        <f t="shared" si="274"/>
        <v>0.6</v>
      </c>
      <c r="Z803" s="81">
        <v>115.2</v>
      </c>
      <c r="AA803" s="46">
        <v>1.2E-2</v>
      </c>
      <c r="AB803" s="47">
        <f t="shared" si="277"/>
        <v>572.95779513082323</v>
      </c>
      <c r="AC803" s="47">
        <f t="shared" si="278"/>
        <v>644.56946240389618</v>
      </c>
      <c r="AD803" s="56">
        <f>AB803/(AVERAGE(AB740:AB782))*100</f>
        <v>84.217684761726673</v>
      </c>
      <c r="AE803" s="56">
        <f>AC803/(AVERAGE(AC740:AC782))*100</f>
        <v>94.743711060554261</v>
      </c>
      <c r="AF803" s="64"/>
      <c r="AG803" s="45">
        <f t="shared" si="268"/>
        <v>7.4723999999999995</v>
      </c>
      <c r="AH803" s="45">
        <v>143.69999999999999</v>
      </c>
      <c r="AI803" s="43">
        <v>5.1999999999999998E-2</v>
      </c>
      <c r="AJ803" s="47">
        <f t="shared" si="279"/>
        <v>714.70516632204237</v>
      </c>
      <c r="AK803" s="47">
        <f t="shared" si="280"/>
        <v>804.03326169652655</v>
      </c>
      <c r="AL803" s="56">
        <f>AJ803/(AVERAGE(AJ740:AJ782))*100</f>
        <v>79.026729760838975</v>
      </c>
      <c r="AM803" s="56">
        <f>AK803/(AVERAGE(AK740:AK782))*100</f>
        <v>88.903959681447844</v>
      </c>
      <c r="AN803" s="45">
        <f t="shared" si="270"/>
        <v>12.453999999999999</v>
      </c>
      <c r="AO803" s="137" t="s">
        <v>844</v>
      </c>
    </row>
    <row r="804" spans="1:41" s="39" customFormat="1" ht="30" x14ac:dyDescent="0.25">
      <c r="A804" s="30">
        <v>803</v>
      </c>
      <c r="B804" s="107" t="s">
        <v>782</v>
      </c>
      <c r="C804" s="30" t="s">
        <v>976</v>
      </c>
      <c r="D804" s="48" t="s">
        <v>135</v>
      </c>
      <c r="E804" s="48" t="s">
        <v>147</v>
      </c>
      <c r="F804" s="48" t="s">
        <v>139</v>
      </c>
      <c r="G804" s="112" t="s">
        <v>6</v>
      </c>
      <c r="H804" s="48" t="s">
        <v>717</v>
      </c>
      <c r="I804" s="48" t="s">
        <v>718</v>
      </c>
      <c r="J804" s="48">
        <v>16</v>
      </c>
      <c r="K804" s="108"/>
      <c r="L804" s="108"/>
      <c r="M804" s="105" t="s">
        <v>141</v>
      </c>
      <c r="N804" s="105" t="s">
        <v>1251</v>
      </c>
      <c r="O804" s="105" t="s">
        <v>210</v>
      </c>
      <c r="P804" s="81">
        <f t="shared" si="275"/>
        <v>1.0006446680336794</v>
      </c>
      <c r="Q804" s="113">
        <f t="shared" si="276"/>
        <v>10957.5</v>
      </c>
      <c r="R804" s="48">
        <v>3.5</v>
      </c>
      <c r="S804" s="81">
        <v>8.4499999999999993</v>
      </c>
      <c r="T804" s="127"/>
      <c r="U804" s="93">
        <f t="shared" si="272"/>
        <v>0.33799999999999997</v>
      </c>
      <c r="V804" s="69">
        <v>50</v>
      </c>
      <c r="W804" s="135">
        <f t="shared" si="273"/>
        <v>184.07219675913316</v>
      </c>
      <c r="X804" s="145">
        <f t="shared" si="266"/>
        <v>57.892610549676938</v>
      </c>
      <c r="Y804" s="60">
        <f t="shared" si="274"/>
        <v>0.5</v>
      </c>
      <c r="Z804" s="81">
        <v>116.4</v>
      </c>
      <c r="AA804" s="46">
        <v>0.01</v>
      </c>
      <c r="AB804" s="47">
        <f t="shared" si="277"/>
        <v>578.92610549676931</v>
      </c>
      <c r="AC804" s="47">
        <f t="shared" si="278"/>
        <v>632.360573999748</v>
      </c>
      <c r="AD804" s="56">
        <f>AB804/(AVERAGE(AB740:AB782))*100</f>
        <v>85.094952311327987</v>
      </c>
      <c r="AE804" s="56">
        <f>AC804/(AVERAGE(AC740:AC782))*100</f>
        <v>92.949155992712164</v>
      </c>
      <c r="AF804" s="64"/>
      <c r="AG804" s="45">
        <f t="shared" si="268"/>
        <v>12.004200000000001</v>
      </c>
      <c r="AH804" s="45">
        <v>153.9</v>
      </c>
      <c r="AI804" s="43">
        <v>7.8E-2</v>
      </c>
      <c r="AJ804" s="47">
        <f t="shared" si="279"/>
        <v>765.43580443258418</v>
      </c>
      <c r="AK804" s="47">
        <f t="shared" si="280"/>
        <v>836.0849857264709</v>
      </c>
      <c r="AL804" s="56">
        <f>AJ804/(AVERAGE(AJ740:AJ782))*100</f>
        <v>84.636142729249286</v>
      </c>
      <c r="AM804" s="56">
        <f>AK804/(AVERAGE(AK740:AK782))*100</f>
        <v>92.447998611959875</v>
      </c>
      <c r="AN804" s="45">
        <f t="shared" si="270"/>
        <v>24.008400000000002</v>
      </c>
      <c r="AO804" s="137" t="s">
        <v>844</v>
      </c>
    </row>
    <row r="805" spans="1:41" s="39" customFormat="1" ht="30" x14ac:dyDescent="0.25">
      <c r="A805" s="30">
        <v>804</v>
      </c>
      <c r="B805" s="107" t="s">
        <v>783</v>
      </c>
      <c r="C805" s="30" t="s">
        <v>976</v>
      </c>
      <c r="D805" s="48" t="s">
        <v>135</v>
      </c>
      <c r="E805" s="48" t="s">
        <v>147</v>
      </c>
      <c r="F805" s="48" t="s">
        <v>139</v>
      </c>
      <c r="G805" s="112" t="s">
        <v>6</v>
      </c>
      <c r="H805" s="48" t="s">
        <v>717</v>
      </c>
      <c r="I805" s="48" t="s">
        <v>718</v>
      </c>
      <c r="J805" s="48">
        <v>16</v>
      </c>
      <c r="K805" s="108"/>
      <c r="L805" s="108"/>
      <c r="M805" s="105" t="s">
        <v>141</v>
      </c>
      <c r="N805" s="105" t="s">
        <v>1251</v>
      </c>
      <c r="O805" s="105" t="s">
        <v>210</v>
      </c>
      <c r="P805" s="81">
        <f t="shared" si="275"/>
        <v>1.0454939560986898</v>
      </c>
      <c r="Q805" s="113">
        <f t="shared" si="276"/>
        <v>10957.5</v>
      </c>
      <c r="R805" s="48">
        <v>3.5</v>
      </c>
      <c r="S805" s="81">
        <v>8.82</v>
      </c>
      <c r="T805" s="127"/>
      <c r="U805" s="93">
        <f t="shared" si="272"/>
        <v>0.3528</v>
      </c>
      <c r="V805" s="69">
        <v>50</v>
      </c>
      <c r="W805" s="135">
        <f t="shared" si="273"/>
        <v>183.32826761876308</v>
      </c>
      <c r="X805" s="145">
        <f t="shared" ref="X805:X865" si="281">(AB805*0.001)/AA805</f>
        <v>55.95290968074444</v>
      </c>
      <c r="Y805" s="60">
        <f t="shared" si="274"/>
        <v>0.5</v>
      </c>
      <c r="Z805" s="81">
        <v>112.5</v>
      </c>
      <c r="AA805" s="46">
        <v>0.01</v>
      </c>
      <c r="AB805" s="47">
        <f t="shared" si="277"/>
        <v>559.52909680744449</v>
      </c>
      <c r="AC805" s="47">
        <f t="shared" si="278"/>
        <v>613.65331959579362</v>
      </c>
      <c r="AD805" s="56">
        <f>AB805/(AVERAGE(AB740:AB782))*100</f>
        <v>82.243832775123693</v>
      </c>
      <c r="AE805" s="56">
        <f>AC805/(AVERAGE(AC740:AC782))*100</f>
        <v>90.199421775744355</v>
      </c>
      <c r="AF805" s="64"/>
      <c r="AG805" s="45">
        <f t="shared" ref="AG805:AG865" si="282">AH805*AI805</f>
        <v>11.715599999999998</v>
      </c>
      <c r="AH805" s="45">
        <v>150.19999999999999</v>
      </c>
      <c r="AI805" s="43">
        <v>7.8E-2</v>
      </c>
      <c r="AJ805" s="47">
        <f t="shared" si="279"/>
        <v>747.03351413758367</v>
      </c>
      <c r="AK805" s="47">
        <f t="shared" si="280"/>
        <v>819.29536536256171</v>
      </c>
      <c r="AL805" s="56">
        <f>AJ805/(AVERAGE(AJ740:AJ782))*100</f>
        <v>82.601355672080828</v>
      </c>
      <c r="AM805" s="56">
        <f>AK805/(AVERAGE(AK740:AK782))*100</f>
        <v>90.591528484405401</v>
      </c>
      <c r="AN805" s="45">
        <f t="shared" ref="AN805:AN865" si="283">AG805/Y805</f>
        <v>23.431199999999997</v>
      </c>
      <c r="AO805" s="137" t="s">
        <v>844</v>
      </c>
    </row>
    <row r="806" spans="1:41" s="39" customFormat="1" ht="30" x14ac:dyDescent="0.25">
      <c r="A806" s="30">
        <v>805</v>
      </c>
      <c r="B806" s="107" t="s">
        <v>784</v>
      </c>
      <c r="C806" s="30" t="s">
        <v>976</v>
      </c>
      <c r="D806" s="48" t="s">
        <v>135</v>
      </c>
      <c r="E806" s="48" t="s">
        <v>147</v>
      </c>
      <c r="F806" s="48" t="s">
        <v>139</v>
      </c>
      <c r="G806" s="112" t="s">
        <v>6</v>
      </c>
      <c r="H806" s="48" t="s">
        <v>717</v>
      </c>
      <c r="I806" s="48" t="s">
        <v>718</v>
      </c>
      <c r="J806" s="48">
        <v>16</v>
      </c>
      <c r="K806" s="108"/>
      <c r="L806" s="108"/>
      <c r="M806" s="105" t="s">
        <v>141</v>
      </c>
      <c r="N806" s="105" t="s">
        <v>1251</v>
      </c>
      <c r="O806" s="105" t="s">
        <v>210</v>
      </c>
      <c r="P806" s="81">
        <f t="shared" si="275"/>
        <v>0.63434086458124428</v>
      </c>
      <c r="Q806" s="113">
        <f t="shared" si="276"/>
        <v>10957.5</v>
      </c>
      <c r="R806" s="48">
        <v>3.5</v>
      </c>
      <c r="S806" s="81">
        <v>5.4</v>
      </c>
      <c r="T806" s="127"/>
      <c r="U806" s="93">
        <f t="shared" si="272"/>
        <v>0.21600000000000003</v>
      </c>
      <c r="V806" s="69">
        <v>50</v>
      </c>
      <c r="W806" s="135">
        <f t="shared" si="273"/>
        <v>190.20458561894043</v>
      </c>
      <c r="X806" s="145">
        <f t="shared" si="281"/>
        <v>59.832311418609407</v>
      </c>
      <c r="Y806" s="60">
        <f t="shared" si="274"/>
        <v>0.5</v>
      </c>
      <c r="Z806" s="81">
        <v>120.3</v>
      </c>
      <c r="AA806" s="46">
        <v>0.01</v>
      </c>
      <c r="AB806" s="47">
        <f t="shared" si="277"/>
        <v>598.32311418609402</v>
      </c>
      <c r="AC806" s="47">
        <f t="shared" si="278"/>
        <v>632.4768648901628</v>
      </c>
      <c r="AD806" s="56">
        <f>AB806/(AVERAGE(AB740:AB782))*100</f>
        <v>87.946071847532266</v>
      </c>
      <c r="AE806" s="56">
        <f>AC806/(AVERAGE(AC740:AC782))*100</f>
        <v>92.966249310287822</v>
      </c>
      <c r="AF806" s="64"/>
      <c r="AG806" s="45">
        <f t="shared" si="282"/>
        <v>12.2226</v>
      </c>
      <c r="AH806" s="45">
        <v>156.69999999999999</v>
      </c>
      <c r="AI806" s="43">
        <v>7.8E-2</v>
      </c>
      <c r="AJ806" s="47">
        <f t="shared" si="279"/>
        <v>779.36186195312484</v>
      </c>
      <c r="AK806" s="47">
        <f t="shared" si="280"/>
        <v>823.84974836482547</v>
      </c>
      <c r="AL806" s="56">
        <f>AJ806/(AVERAGE(AJ740:AJ782))*100</f>
        <v>86.175981583322667</v>
      </c>
      <c r="AM806" s="56">
        <f>AK806/(AVERAGE(AK740:AK782))*100</f>
        <v>91.095117952772384</v>
      </c>
      <c r="AN806" s="45">
        <f t="shared" si="283"/>
        <v>24.4452</v>
      </c>
      <c r="AO806" s="137" t="s">
        <v>844</v>
      </c>
    </row>
    <row r="807" spans="1:41" s="39" customFormat="1" ht="30" x14ac:dyDescent="0.25">
      <c r="A807" s="30">
        <v>806</v>
      </c>
      <c r="B807" s="107" t="s">
        <v>785</v>
      </c>
      <c r="C807" s="30" t="s">
        <v>976</v>
      </c>
      <c r="D807" s="48" t="s">
        <v>135</v>
      </c>
      <c r="E807" s="48" t="s">
        <v>147</v>
      </c>
      <c r="F807" s="48" t="s">
        <v>139</v>
      </c>
      <c r="G807" s="112" t="s">
        <v>6</v>
      </c>
      <c r="H807" s="48" t="s">
        <v>717</v>
      </c>
      <c r="I807" s="48" t="s">
        <v>718</v>
      </c>
      <c r="J807" s="48">
        <v>16</v>
      </c>
      <c r="K807" s="108"/>
      <c r="L807" s="108"/>
      <c r="M807" s="105" t="s">
        <v>141</v>
      </c>
      <c r="N807" s="105" t="s">
        <v>1251</v>
      </c>
      <c r="O807" s="105" t="s">
        <v>210</v>
      </c>
      <c r="P807" s="81">
        <f t="shared" si="275"/>
        <v>0.16161268200497317</v>
      </c>
      <c r="Q807" s="113">
        <f t="shared" si="276"/>
        <v>10957.5</v>
      </c>
      <c r="R807" s="48">
        <v>3.5</v>
      </c>
      <c r="S807" s="81">
        <v>1.39</v>
      </c>
      <c r="T807" s="127"/>
      <c r="U807" s="93">
        <f t="shared" si="272"/>
        <v>5.5599999999999997E-2</v>
      </c>
      <c r="V807" s="69">
        <v>50</v>
      </c>
      <c r="W807" s="135">
        <f t="shared" si="273"/>
        <v>198.26716900511329</v>
      </c>
      <c r="X807" s="145">
        <f t="shared" si="281"/>
        <v>55.787123281690398</v>
      </c>
      <c r="Y807" s="60">
        <f t="shared" si="274"/>
        <v>0.6</v>
      </c>
      <c r="Z807" s="81">
        <v>134.6</v>
      </c>
      <c r="AA807" s="46">
        <v>1.2E-2</v>
      </c>
      <c r="AB807" s="47">
        <f t="shared" si="277"/>
        <v>669.44547938028472</v>
      </c>
      <c r="AC807" s="47">
        <f t="shared" si="278"/>
        <v>678.88193832297407</v>
      </c>
      <c r="AD807" s="56">
        <f>AB807/(AVERAGE(AB740:AB782))*100</f>
        <v>98.400176813614664</v>
      </c>
      <c r="AE807" s="56">
        <f>AC807/(AVERAGE(AC740:AC782))*100</f>
        <v>99.787219159937806</v>
      </c>
      <c r="AF807" s="64"/>
      <c r="AG807" s="45">
        <f t="shared" si="282"/>
        <v>27.317999999999998</v>
      </c>
      <c r="AH807" s="45">
        <v>188.4</v>
      </c>
      <c r="AI807" s="43">
        <v>0.14499999999999999</v>
      </c>
      <c r="AJ807" s="47">
        <f t="shared" si="279"/>
        <v>937.02472745353384</v>
      </c>
      <c r="AK807" s="47">
        <f t="shared" si="280"/>
        <v>950.23296567643627</v>
      </c>
      <c r="AL807" s="56">
        <f>AJ807/(AVERAGE(AJ740:AJ782))*100</f>
        <v>103.60915718122523</v>
      </c>
      <c r="AM807" s="56">
        <f>AK807/(AVERAGE(AK740:AK782))*100</f>
        <v>105.06962496828439</v>
      </c>
      <c r="AN807" s="45">
        <f t="shared" si="283"/>
        <v>45.53</v>
      </c>
      <c r="AO807" s="137" t="s">
        <v>844</v>
      </c>
    </row>
    <row r="808" spans="1:41" s="39" customFormat="1" ht="30" x14ac:dyDescent="0.25">
      <c r="A808" s="30">
        <v>807</v>
      </c>
      <c r="B808" s="107" t="s">
        <v>786</v>
      </c>
      <c r="C808" s="30" t="s">
        <v>976</v>
      </c>
      <c r="D808" s="48" t="s">
        <v>135</v>
      </c>
      <c r="E808" s="48" t="s">
        <v>147</v>
      </c>
      <c r="F808" s="48" t="s">
        <v>139</v>
      </c>
      <c r="G808" s="112" t="s">
        <v>6</v>
      </c>
      <c r="H808" s="48" t="s">
        <v>717</v>
      </c>
      <c r="I808" s="48" t="s">
        <v>718</v>
      </c>
      <c r="J808" s="48">
        <v>16</v>
      </c>
      <c r="K808" s="108"/>
      <c r="L808" s="108"/>
      <c r="M808" s="105" t="s">
        <v>141</v>
      </c>
      <c r="N808" s="105" t="s">
        <v>1251</v>
      </c>
      <c r="O808" s="105" t="s">
        <v>210</v>
      </c>
      <c r="P808" s="81">
        <f t="shared" si="275"/>
        <v>1.1879167650062852</v>
      </c>
      <c r="Q808" s="113">
        <f t="shared" si="276"/>
        <v>10957.5</v>
      </c>
      <c r="R808" s="48">
        <v>3.5</v>
      </c>
      <c r="S808" s="81">
        <v>9.99</v>
      </c>
      <c r="T808" s="127"/>
      <c r="U808" s="93">
        <f t="shared" si="272"/>
        <v>0.39960000000000001</v>
      </c>
      <c r="V808" s="69">
        <v>50</v>
      </c>
      <c r="W808" s="135">
        <f t="shared" si="273"/>
        <v>180.97584303975506</v>
      </c>
      <c r="X808" s="145">
        <f t="shared" si="281"/>
        <v>52.946147261536773</v>
      </c>
      <c r="Y808" s="60">
        <f t="shared" si="274"/>
        <v>0.54999999999999993</v>
      </c>
      <c r="Z808" s="81">
        <v>117.1</v>
      </c>
      <c r="AA808" s="46">
        <v>1.0999999999999999E-2</v>
      </c>
      <c r="AB808" s="47">
        <f t="shared" si="277"/>
        <v>582.4076198769045</v>
      </c>
      <c r="AC808" s="47">
        <f t="shared" si="278"/>
        <v>647.04768345395451</v>
      </c>
      <c r="AD808" s="56">
        <f>AB808/(AVERAGE(AB740:AB782))*100</f>
        <v>85.606691715262102</v>
      </c>
      <c r="AE808" s="56">
        <f>AC808/(AVERAGE(AC740:AC782))*100</f>
        <v>95.107978797091533</v>
      </c>
      <c r="AF808" s="64"/>
      <c r="AG808" s="45">
        <f t="shared" si="282"/>
        <v>8.4223999999999997</v>
      </c>
      <c r="AH808" s="45">
        <v>150.4</v>
      </c>
      <c r="AI808" s="43">
        <v>5.6000000000000001E-2</v>
      </c>
      <c r="AJ808" s="47">
        <f t="shared" si="279"/>
        <v>748.02823253190809</v>
      </c>
      <c r="AK808" s="47">
        <f t="shared" si="280"/>
        <v>831.05014168637717</v>
      </c>
      <c r="AL808" s="56">
        <f>AJ808/(AVERAGE(AJ740:AJ782))*100</f>
        <v>82.711344161657522</v>
      </c>
      <c r="AM808" s="56">
        <f>AK808/(AVERAGE(AK740:AK782))*100</f>
        <v>91.891283370356092</v>
      </c>
      <c r="AN808" s="45">
        <f t="shared" si="283"/>
        <v>15.313454545454547</v>
      </c>
      <c r="AO808" s="137" t="s">
        <v>844</v>
      </c>
    </row>
    <row r="809" spans="1:41" s="39" customFormat="1" ht="30" x14ac:dyDescent="0.25">
      <c r="A809" s="30">
        <v>808</v>
      </c>
      <c r="B809" s="107" t="s">
        <v>787</v>
      </c>
      <c r="C809" s="30" t="s">
        <v>976</v>
      </c>
      <c r="D809" s="48" t="s">
        <v>135</v>
      </c>
      <c r="E809" s="48" t="s">
        <v>147</v>
      </c>
      <c r="F809" s="48" t="s">
        <v>139</v>
      </c>
      <c r="G809" s="112" t="s">
        <v>6</v>
      </c>
      <c r="H809" s="48" t="s">
        <v>717</v>
      </c>
      <c r="I809" s="48" t="s">
        <v>718</v>
      </c>
      <c r="J809" s="48">
        <v>16</v>
      </c>
      <c r="K809" s="108"/>
      <c r="L809" s="108"/>
      <c r="M809" s="105" t="s">
        <v>141</v>
      </c>
      <c r="N809" s="105" t="s">
        <v>1251</v>
      </c>
      <c r="O809" s="105" t="s">
        <v>210</v>
      </c>
      <c r="P809" s="81">
        <f t="shared" si="275"/>
        <v>0</v>
      </c>
      <c r="Q809" s="113">
        <f t="shared" si="276"/>
        <v>10957.5</v>
      </c>
      <c r="R809" s="48">
        <v>3.5</v>
      </c>
      <c r="S809" s="81">
        <v>0</v>
      </c>
      <c r="T809" s="127"/>
      <c r="U809" s="93">
        <f t="shared" si="272"/>
        <v>0</v>
      </c>
      <c r="V809" s="69">
        <v>50</v>
      </c>
      <c r="W809" s="135">
        <f t="shared" si="273"/>
        <v>201.06192982974676</v>
      </c>
      <c r="X809" s="145">
        <f t="shared" si="281"/>
        <v>60.496964163907954</v>
      </c>
      <c r="Y809" s="60">
        <f t="shared" si="274"/>
        <v>0.54999999999999993</v>
      </c>
      <c r="Z809" s="81">
        <v>133.80000000000001</v>
      </c>
      <c r="AA809" s="46">
        <v>1.0999999999999999E-2</v>
      </c>
      <c r="AB809" s="47">
        <f t="shared" si="277"/>
        <v>665.46660580298737</v>
      </c>
      <c r="AC809" s="47">
        <f t="shared" si="278"/>
        <v>665.46660580298737</v>
      </c>
      <c r="AD809" s="56">
        <f>AB809/(AVERAGE(AB740:AB782))*100</f>
        <v>97.815331780547126</v>
      </c>
      <c r="AE809" s="56">
        <f>AC809/(AVERAGE(AC740:AC782))*100</f>
        <v>97.815331780547126</v>
      </c>
      <c r="AF809" s="64"/>
      <c r="AG809" s="45">
        <f t="shared" si="282"/>
        <v>28.936600000000002</v>
      </c>
      <c r="AH809" s="45">
        <v>187.9</v>
      </c>
      <c r="AI809" s="43">
        <v>0.154</v>
      </c>
      <c r="AJ809" s="47">
        <f t="shared" si="279"/>
        <v>934.53793146772296</v>
      </c>
      <c r="AK809" s="47">
        <f t="shared" si="280"/>
        <v>934.53793146772296</v>
      </c>
      <c r="AL809" s="56">
        <f>AJ809/(AVERAGE(AJ740:AJ782))*100</f>
        <v>103.33418595728357</v>
      </c>
      <c r="AM809" s="56">
        <f>AK809/(AVERAGE(AK740:AK782))*100</f>
        <v>103.33418595728357</v>
      </c>
      <c r="AN809" s="45">
        <f t="shared" si="283"/>
        <v>52.612000000000009</v>
      </c>
      <c r="AO809" s="137" t="s">
        <v>845</v>
      </c>
    </row>
    <row r="810" spans="1:41" s="39" customFormat="1" ht="30" x14ac:dyDescent="0.25">
      <c r="A810" s="30">
        <v>809</v>
      </c>
      <c r="B810" s="107" t="s">
        <v>788</v>
      </c>
      <c r="C810" s="30" t="s">
        <v>976</v>
      </c>
      <c r="D810" s="48" t="s">
        <v>135</v>
      </c>
      <c r="E810" s="48" t="s">
        <v>147</v>
      </c>
      <c r="F810" s="48" t="s">
        <v>139</v>
      </c>
      <c r="G810" s="112" t="s">
        <v>6</v>
      </c>
      <c r="H810" s="48" t="s">
        <v>717</v>
      </c>
      <c r="I810" s="48" t="s">
        <v>718</v>
      </c>
      <c r="J810" s="48">
        <v>16</v>
      </c>
      <c r="K810" s="108"/>
      <c r="L810" s="108"/>
      <c r="M810" s="105" t="s">
        <v>141</v>
      </c>
      <c r="N810" s="105" t="s">
        <v>1251</v>
      </c>
      <c r="O810" s="105" t="s">
        <v>210</v>
      </c>
      <c r="P810" s="81">
        <f t="shared" si="275"/>
        <v>0</v>
      </c>
      <c r="Q810" s="113">
        <f t="shared" si="276"/>
        <v>10957.5</v>
      </c>
      <c r="R810" s="48">
        <v>3.5</v>
      </c>
      <c r="S810" s="81">
        <v>0</v>
      </c>
      <c r="T810" s="127"/>
      <c r="U810" s="93">
        <f t="shared" si="272"/>
        <v>0</v>
      </c>
      <c r="V810" s="69">
        <v>50</v>
      </c>
      <c r="W810" s="135">
        <f t="shared" si="273"/>
        <v>201.06192982974676</v>
      </c>
      <c r="X810" s="145">
        <f t="shared" si="281"/>
        <v>55.994356280507972</v>
      </c>
      <c r="Y810" s="60">
        <f t="shared" si="274"/>
        <v>0.6</v>
      </c>
      <c r="Z810" s="81">
        <v>135.1</v>
      </c>
      <c r="AA810" s="46">
        <v>1.2E-2</v>
      </c>
      <c r="AB810" s="47">
        <f t="shared" si="277"/>
        <v>671.93227536609561</v>
      </c>
      <c r="AC810" s="47">
        <f t="shared" si="278"/>
        <v>671.93227536609561</v>
      </c>
      <c r="AD810" s="56">
        <f>AB810/(AVERAGE(AB740:AB782))*100</f>
        <v>98.765704959281877</v>
      </c>
      <c r="AE810" s="56">
        <f>AC810/(AVERAGE(AC740:AC782))*100</f>
        <v>98.765704959281877</v>
      </c>
      <c r="AF810" s="64"/>
      <c r="AG810" s="45">
        <f t="shared" si="282"/>
        <v>29.924199999999999</v>
      </c>
      <c r="AH810" s="45">
        <v>190.6</v>
      </c>
      <c r="AI810" s="43">
        <v>0.157</v>
      </c>
      <c r="AJ810" s="47">
        <f t="shared" si="279"/>
        <v>947.96662979110158</v>
      </c>
      <c r="AK810" s="47">
        <f t="shared" si="280"/>
        <v>947.96662979110158</v>
      </c>
      <c r="AL810" s="56">
        <f>AJ810/(AVERAGE(AJ740:AJ782))*100</f>
        <v>104.81903056656863</v>
      </c>
      <c r="AM810" s="56">
        <f>AK810/(AVERAGE(AK740:AK782))*100</f>
        <v>104.81903056656863</v>
      </c>
      <c r="AN810" s="45">
        <f t="shared" si="283"/>
        <v>49.873666666666665</v>
      </c>
      <c r="AO810" s="137" t="s">
        <v>845</v>
      </c>
    </row>
    <row r="811" spans="1:41" s="39" customFormat="1" ht="30" x14ac:dyDescent="0.25">
      <c r="A811" s="30">
        <v>810</v>
      </c>
      <c r="B811" s="107" t="s">
        <v>789</v>
      </c>
      <c r="C811" s="30" t="s">
        <v>976</v>
      </c>
      <c r="D811" s="48" t="s">
        <v>135</v>
      </c>
      <c r="E811" s="48" t="s">
        <v>147</v>
      </c>
      <c r="F811" s="48" t="s">
        <v>139</v>
      </c>
      <c r="G811" s="112" t="s">
        <v>6</v>
      </c>
      <c r="H811" s="48" t="s">
        <v>717</v>
      </c>
      <c r="I811" s="48" t="s">
        <v>718</v>
      </c>
      <c r="J811" s="48">
        <v>16</v>
      </c>
      <c r="K811" s="108"/>
      <c r="L811" s="108"/>
      <c r="M811" s="105" t="s">
        <v>141</v>
      </c>
      <c r="N811" s="105" t="s">
        <v>1251</v>
      </c>
      <c r="O811" s="105" t="s">
        <v>210</v>
      </c>
      <c r="P811" s="81">
        <f t="shared" si="275"/>
        <v>0</v>
      </c>
      <c r="Q811" s="113">
        <f t="shared" si="276"/>
        <v>10957.5</v>
      </c>
      <c r="R811" s="48">
        <v>3.5</v>
      </c>
      <c r="S811" s="81">
        <v>0</v>
      </c>
      <c r="T811" s="127"/>
      <c r="U811" s="93">
        <f t="shared" si="272"/>
        <v>0</v>
      </c>
      <c r="V811" s="69">
        <v>50</v>
      </c>
      <c r="W811" s="135">
        <f t="shared" si="273"/>
        <v>201.06192982974676</v>
      </c>
      <c r="X811" s="145">
        <f t="shared" si="281"/>
        <v>60.813465471192963</v>
      </c>
      <c r="Y811" s="60">
        <f t="shared" si="274"/>
        <v>0.54999999999999993</v>
      </c>
      <c r="Z811" s="81">
        <v>134.5</v>
      </c>
      <c r="AA811" s="46">
        <v>1.0999999999999999E-2</v>
      </c>
      <c r="AB811" s="47">
        <f t="shared" si="277"/>
        <v>668.94812018312257</v>
      </c>
      <c r="AC811" s="47">
        <f t="shared" si="278"/>
        <v>668.94812018312257</v>
      </c>
      <c r="AD811" s="56">
        <f>AB811/(AVERAGE(AB740:AB782))*100</f>
        <v>98.327071184481213</v>
      </c>
      <c r="AE811" s="56">
        <f>AC811/(AVERAGE(AC740:AC782))*100</f>
        <v>98.327071184481213</v>
      </c>
      <c r="AF811" s="64"/>
      <c r="AG811" s="45">
        <f t="shared" si="282"/>
        <v>29.421599999999998</v>
      </c>
      <c r="AH811" s="45">
        <v>188.6</v>
      </c>
      <c r="AI811" s="43">
        <v>0.156</v>
      </c>
      <c r="AJ811" s="47">
        <f t="shared" si="279"/>
        <v>938.01944584785804</v>
      </c>
      <c r="AK811" s="47">
        <f t="shared" si="280"/>
        <v>938.01944584785804</v>
      </c>
      <c r="AL811" s="56">
        <f>AJ811/(AVERAGE(AJ740:AJ782))*100</f>
        <v>103.71914567080189</v>
      </c>
      <c r="AM811" s="56">
        <f>AK811/(AVERAGE(AK740:AK782))*100</f>
        <v>103.71914567080189</v>
      </c>
      <c r="AN811" s="45">
        <f t="shared" si="283"/>
        <v>53.493818181818185</v>
      </c>
      <c r="AO811" s="137" t="s">
        <v>845</v>
      </c>
    </row>
    <row r="812" spans="1:41" s="39" customFormat="1" ht="30" x14ac:dyDescent="0.25">
      <c r="A812" s="30">
        <v>811</v>
      </c>
      <c r="B812" s="107" t="s">
        <v>790</v>
      </c>
      <c r="C812" s="30" t="s">
        <v>976</v>
      </c>
      <c r="D812" s="48" t="s">
        <v>135</v>
      </c>
      <c r="E812" s="48" t="s">
        <v>147</v>
      </c>
      <c r="F812" s="48" t="s">
        <v>139</v>
      </c>
      <c r="G812" s="112" t="s">
        <v>6</v>
      </c>
      <c r="H812" s="48" t="s">
        <v>717</v>
      </c>
      <c r="I812" s="48" t="s">
        <v>718</v>
      </c>
      <c r="J812" s="48">
        <v>16</v>
      </c>
      <c r="K812" s="108"/>
      <c r="L812" s="108"/>
      <c r="M812" s="105" t="s">
        <v>141</v>
      </c>
      <c r="N812" s="105" t="s">
        <v>1251</v>
      </c>
      <c r="O812" s="105" t="s">
        <v>210</v>
      </c>
      <c r="P812" s="81">
        <f t="shared" si="275"/>
        <v>1.4990906496475043</v>
      </c>
      <c r="Q812" s="113">
        <f t="shared" si="276"/>
        <v>10957.5</v>
      </c>
      <c r="R812" s="48">
        <v>3.5</v>
      </c>
      <c r="S812" s="81">
        <v>12.52</v>
      </c>
      <c r="T812" s="127"/>
      <c r="U812" s="93">
        <f t="shared" si="272"/>
        <v>0.50080000000000002</v>
      </c>
      <c r="V812" s="69">
        <v>50</v>
      </c>
      <c r="W812" s="135">
        <f t="shared" si="273"/>
        <v>175.88897621506248</v>
      </c>
      <c r="X812" s="145">
        <f t="shared" si="281"/>
        <v>47.249123730406424</v>
      </c>
      <c r="Y812" s="60">
        <f t="shared" si="274"/>
        <v>0.54999999999999993</v>
      </c>
      <c r="Z812" s="81">
        <v>104.5</v>
      </c>
      <c r="AA812" s="46">
        <v>1.0999999999999999E-2</v>
      </c>
      <c r="AB812" s="47">
        <f t="shared" si="277"/>
        <v>519.74036103447065</v>
      </c>
      <c r="AC812" s="47">
        <f t="shared" si="278"/>
        <v>594.12478399002134</v>
      </c>
      <c r="AD812" s="56">
        <f>AB812/(AVERAGE(AB740:AB782))*100</f>
        <v>76.395382444448217</v>
      </c>
      <c r="AE812" s="56">
        <f>AC812/(AVERAGE(AC740:AC782))*100</f>
        <v>87.328969415235747</v>
      </c>
      <c r="AF812" s="64"/>
      <c r="AG812" s="45">
        <f t="shared" si="282"/>
        <v>7.6379999999999999</v>
      </c>
      <c r="AH812" s="45">
        <v>134</v>
      </c>
      <c r="AI812" s="43">
        <v>5.7000000000000002E-2</v>
      </c>
      <c r="AJ812" s="47">
        <f t="shared" si="279"/>
        <v>666.46132419731168</v>
      </c>
      <c r="AK812" s="47">
        <f t="shared" si="280"/>
        <v>761.84422061878331</v>
      </c>
      <c r="AL812" s="56">
        <f>AJ812/(AVERAGE(AJ740:AJ782))*100</f>
        <v>73.692288016370384</v>
      </c>
      <c r="AM812" s="56">
        <f>AK812/(AVERAGE(AK740:AK782))*100</f>
        <v>84.239012364392295</v>
      </c>
      <c r="AN812" s="45">
        <f t="shared" si="283"/>
        <v>13.887272727272729</v>
      </c>
      <c r="AO812" s="137" t="s">
        <v>844</v>
      </c>
    </row>
    <row r="813" spans="1:41" s="39" customFormat="1" ht="30" x14ac:dyDescent="0.25">
      <c r="A813" s="30">
        <v>812</v>
      </c>
      <c r="B813" s="107" t="s">
        <v>791</v>
      </c>
      <c r="C813" s="30" t="s">
        <v>976</v>
      </c>
      <c r="D813" s="48" t="s">
        <v>135</v>
      </c>
      <c r="E813" s="48" t="s">
        <v>147</v>
      </c>
      <c r="F813" s="48" t="s">
        <v>139</v>
      </c>
      <c r="G813" s="112" t="s">
        <v>6</v>
      </c>
      <c r="H813" s="48" t="s">
        <v>717</v>
      </c>
      <c r="I813" s="48" t="s">
        <v>718</v>
      </c>
      <c r="J813" s="48">
        <v>16</v>
      </c>
      <c r="K813" s="108"/>
      <c r="L813" s="108"/>
      <c r="M813" s="105" t="s">
        <v>141</v>
      </c>
      <c r="N813" s="105" t="s">
        <v>1251</v>
      </c>
      <c r="O813" s="105" t="s">
        <v>210</v>
      </c>
      <c r="P813" s="81">
        <f t="shared" si="275"/>
        <v>1.7520361057991634</v>
      </c>
      <c r="Q813" s="113">
        <f t="shared" si="276"/>
        <v>10957.5</v>
      </c>
      <c r="R813" s="48">
        <v>3.5</v>
      </c>
      <c r="S813" s="81">
        <v>14.55</v>
      </c>
      <c r="T813" s="127"/>
      <c r="U813" s="93">
        <f t="shared" si="272"/>
        <v>0.58200000000000007</v>
      </c>
      <c r="V813" s="69">
        <v>50</v>
      </c>
      <c r="W813" s="135">
        <f t="shared" si="273"/>
        <v>171.80741903951863</v>
      </c>
      <c r="X813" s="145">
        <f t="shared" si="281"/>
        <v>46.570906643367103</v>
      </c>
      <c r="Y813" s="60">
        <f t="shared" ref="Y813:Y844" si="284">AA813*V813</f>
        <v>0.54999999999999993</v>
      </c>
      <c r="Z813" s="81">
        <v>103</v>
      </c>
      <c r="AA813" s="46">
        <v>1.0999999999999999E-2</v>
      </c>
      <c r="AB813" s="47">
        <f t="shared" si="277"/>
        <v>512.27997307703811</v>
      </c>
      <c r="AC813" s="47">
        <f t="shared" si="278"/>
        <v>599.50845298658635</v>
      </c>
      <c r="AD813" s="56">
        <f>AB813/(AVERAGE(AB740:AB782))*100</f>
        <v>75.298798007446592</v>
      </c>
      <c r="AE813" s="56">
        <f>AC813/(AVERAGE(AC740:AC782))*100</f>
        <v>88.120301939668309</v>
      </c>
      <c r="AF813" s="64"/>
      <c r="AG813" s="45">
        <f t="shared" si="282"/>
        <v>13.376000000000001</v>
      </c>
      <c r="AH813" s="45">
        <v>140.80000000000001</v>
      </c>
      <c r="AI813" s="43">
        <v>9.5000000000000001E-2</v>
      </c>
      <c r="AJ813" s="47">
        <f t="shared" si="279"/>
        <v>700.28174960433955</v>
      </c>
      <c r="AK813" s="47">
        <f t="shared" si="280"/>
        <v>819.52223476224628</v>
      </c>
      <c r="AL813" s="56">
        <f>AJ813/(AVERAGE(AJ740:AJ782))*100</f>
        <v>77.431896661977248</v>
      </c>
      <c r="AM813" s="56">
        <f>AK813/(AVERAGE(AK740:AK782))*100</f>
        <v>90.616613998803103</v>
      </c>
      <c r="AN813" s="45">
        <f t="shared" si="283"/>
        <v>24.320000000000004</v>
      </c>
      <c r="AO813" s="137" t="s">
        <v>844</v>
      </c>
    </row>
    <row r="814" spans="1:41" s="39" customFormat="1" ht="30" x14ac:dyDescent="0.25">
      <c r="A814" s="30">
        <v>813</v>
      </c>
      <c r="B814" s="107" t="s">
        <v>792</v>
      </c>
      <c r="C814" s="30" t="s">
        <v>976</v>
      </c>
      <c r="D814" s="48" t="s">
        <v>135</v>
      </c>
      <c r="E814" s="48" t="s">
        <v>147</v>
      </c>
      <c r="F814" s="48" t="s">
        <v>139</v>
      </c>
      <c r="G814" s="112" t="s">
        <v>6</v>
      </c>
      <c r="H814" s="48" t="s">
        <v>717</v>
      </c>
      <c r="I814" s="48" t="s">
        <v>718</v>
      </c>
      <c r="J814" s="48">
        <v>16</v>
      </c>
      <c r="K814" s="108"/>
      <c r="L814" s="108"/>
      <c r="M814" s="105" t="s">
        <v>141</v>
      </c>
      <c r="N814" s="105" t="s">
        <v>1251</v>
      </c>
      <c r="O814" s="105" t="s">
        <v>210</v>
      </c>
      <c r="P814" s="81">
        <f t="shared" si="275"/>
        <v>0.94018126280992609</v>
      </c>
      <c r="Q814" s="113">
        <f t="shared" si="276"/>
        <v>10957.5</v>
      </c>
      <c r="R814" s="48">
        <v>3.5</v>
      </c>
      <c r="S814" s="81">
        <v>7.95</v>
      </c>
      <c r="T814" s="127"/>
      <c r="U814" s="93">
        <f t="shared" ref="U814:U877" si="285">S814/100*J814/4</f>
        <v>0.318</v>
      </c>
      <c r="V814" s="69">
        <v>50</v>
      </c>
      <c r="W814" s="135">
        <f t="shared" si="273"/>
        <v>185.07750640828189</v>
      </c>
      <c r="X814" s="145">
        <f t="shared" si="281"/>
        <v>50.594994693133778</v>
      </c>
      <c r="Y814" s="60">
        <f t="shared" si="284"/>
        <v>0.54999999999999993</v>
      </c>
      <c r="Z814" s="81">
        <v>111.9</v>
      </c>
      <c r="AA814" s="46">
        <v>1.0999999999999999E-2</v>
      </c>
      <c r="AB814" s="47">
        <f t="shared" si="277"/>
        <v>556.54494162447156</v>
      </c>
      <c r="AC814" s="47">
        <f t="shared" si="278"/>
        <v>604.61156070013203</v>
      </c>
      <c r="AD814" s="56">
        <f>AB814/(AVERAGE(AB740:AB782))*100</f>
        <v>81.805199000323043</v>
      </c>
      <c r="AE814" s="56">
        <f>AC814/(AVERAGE(AC740:AC782))*100</f>
        <v>88.870395437613297</v>
      </c>
      <c r="AF814" s="64"/>
      <c r="AG814" s="45">
        <f t="shared" si="282"/>
        <v>18.1584</v>
      </c>
      <c r="AH814" s="45">
        <v>155.19999999999999</v>
      </c>
      <c r="AI814" s="43">
        <v>0.11700000000000001</v>
      </c>
      <c r="AJ814" s="47">
        <f t="shared" si="279"/>
        <v>771.9014739956923</v>
      </c>
      <c r="AK814" s="47">
        <f t="shared" si="280"/>
        <v>838.56759803986142</v>
      </c>
      <c r="AL814" s="56">
        <f>AJ814/(AVERAGE(AJ740:AJ782))*100</f>
        <v>85.351067911497637</v>
      </c>
      <c r="AM814" s="56">
        <f>AK814/(AVERAGE(AK740:AK782))*100</f>
        <v>92.722507236825251</v>
      </c>
      <c r="AN814" s="45">
        <f t="shared" si="283"/>
        <v>33.01527272727273</v>
      </c>
      <c r="AO814" s="137" t="s">
        <v>844</v>
      </c>
    </row>
    <row r="815" spans="1:41" s="39" customFormat="1" ht="30" x14ac:dyDescent="0.25">
      <c r="A815" s="30">
        <v>814</v>
      </c>
      <c r="B815" s="107" t="s">
        <v>793</v>
      </c>
      <c r="C815" s="30" t="s">
        <v>976</v>
      </c>
      <c r="D815" s="48" t="s">
        <v>135</v>
      </c>
      <c r="E815" s="48" t="s">
        <v>147</v>
      </c>
      <c r="F815" s="48" t="s">
        <v>139</v>
      </c>
      <c r="G815" s="112" t="s">
        <v>6</v>
      </c>
      <c r="H815" s="48" t="s">
        <v>717</v>
      </c>
      <c r="I815" s="48" t="s">
        <v>718</v>
      </c>
      <c r="J815" s="48">
        <v>16</v>
      </c>
      <c r="K815" s="108"/>
      <c r="L815" s="108"/>
      <c r="M815" s="105" t="s">
        <v>141</v>
      </c>
      <c r="N815" s="105" t="s">
        <v>1251</v>
      </c>
      <c r="O815" s="105" t="s">
        <v>210</v>
      </c>
      <c r="P815" s="81">
        <f t="shared" si="275"/>
        <v>1.7107139712852366</v>
      </c>
      <c r="Q815" s="113">
        <f t="shared" si="276"/>
        <v>10957.5</v>
      </c>
      <c r="R815" s="48">
        <v>3.5</v>
      </c>
      <c r="S815" s="81">
        <v>14.22</v>
      </c>
      <c r="T815" s="127"/>
      <c r="U815" s="93">
        <f t="shared" si="285"/>
        <v>0.56879999999999997</v>
      </c>
      <c r="V815" s="69">
        <v>50</v>
      </c>
      <c r="W815" s="135">
        <f t="shared" si="273"/>
        <v>172.4709234079568</v>
      </c>
      <c r="X815" s="145">
        <f t="shared" si="281"/>
        <v>40.866347366825202</v>
      </c>
      <c r="Y815" s="60">
        <f t="shared" si="284"/>
        <v>0.6</v>
      </c>
      <c r="Z815" s="81">
        <v>98.6</v>
      </c>
      <c r="AA815" s="46">
        <v>1.2E-2</v>
      </c>
      <c r="AB815" s="47">
        <f t="shared" si="277"/>
        <v>490.39616840190246</v>
      </c>
      <c r="AC815" s="47">
        <f t="shared" si="278"/>
        <v>571.69056703415993</v>
      </c>
      <c r="AD815" s="56">
        <f>AB815/(AVERAGE(AB740:AB782))*100</f>
        <v>72.082150325575071</v>
      </c>
      <c r="AE815" s="56">
        <f>AC815/(AVERAGE(AC740:AC782))*100</f>
        <v>84.031417959402035</v>
      </c>
      <c r="AF815" s="64"/>
      <c r="AG815" s="45">
        <f t="shared" si="282"/>
        <v>10.2492</v>
      </c>
      <c r="AH815" s="45">
        <v>131.4</v>
      </c>
      <c r="AI815" s="43">
        <v>7.8E-2</v>
      </c>
      <c r="AJ815" s="47">
        <f t="shared" si="279"/>
        <v>653.52998507109521</v>
      </c>
      <c r="AK815" s="47">
        <f t="shared" si="280"/>
        <v>761.86755079400223</v>
      </c>
      <c r="AL815" s="56">
        <f>AJ815/(AVERAGE(AJ740:AJ782))*100</f>
        <v>72.26243765187364</v>
      </c>
      <c r="AM815" s="56">
        <f>AK815/(AVERAGE(AK740:AK782))*100</f>
        <v>84.241592039955279</v>
      </c>
      <c r="AN815" s="45">
        <f t="shared" si="283"/>
        <v>17.082000000000001</v>
      </c>
      <c r="AO815" s="137" t="s">
        <v>844</v>
      </c>
    </row>
    <row r="816" spans="1:41" s="39" customFormat="1" ht="30" x14ac:dyDescent="0.25">
      <c r="A816" s="30">
        <v>815</v>
      </c>
      <c r="B816" s="107" t="s">
        <v>794</v>
      </c>
      <c r="C816" s="30" t="s">
        <v>976</v>
      </c>
      <c r="D816" s="48" t="s">
        <v>135</v>
      </c>
      <c r="E816" s="48" t="s">
        <v>147</v>
      </c>
      <c r="F816" s="48" t="s">
        <v>139</v>
      </c>
      <c r="G816" s="112" t="s">
        <v>6</v>
      </c>
      <c r="H816" s="48" t="s">
        <v>717</v>
      </c>
      <c r="I816" s="48" t="s">
        <v>718</v>
      </c>
      <c r="J816" s="48">
        <v>16</v>
      </c>
      <c r="K816" s="108"/>
      <c r="L816" s="108"/>
      <c r="M816" s="105" t="s">
        <v>141</v>
      </c>
      <c r="N816" s="105" t="s">
        <v>1251</v>
      </c>
      <c r="O816" s="105" t="s">
        <v>210</v>
      </c>
      <c r="P816" s="81">
        <f t="shared" si="275"/>
        <v>0.71907794484623311</v>
      </c>
      <c r="Q816" s="113">
        <f t="shared" si="276"/>
        <v>10957.5</v>
      </c>
      <c r="R816" s="48">
        <v>3.5</v>
      </c>
      <c r="S816" s="81">
        <v>6.11</v>
      </c>
      <c r="T816" s="127"/>
      <c r="U816" s="93">
        <f t="shared" si="285"/>
        <v>0.24440000000000001</v>
      </c>
      <c r="V816" s="69">
        <v>50</v>
      </c>
      <c r="W816" s="135">
        <f t="shared" si="273"/>
        <v>188.77704591714922</v>
      </c>
      <c r="X816" s="145">
        <f t="shared" si="281"/>
        <v>41.446599763514413</v>
      </c>
      <c r="Y816" s="60">
        <f t="shared" si="284"/>
        <v>0.44999999999999996</v>
      </c>
      <c r="Z816" s="81">
        <v>75</v>
      </c>
      <c r="AA816" s="46">
        <v>8.9999999999999993E-3</v>
      </c>
      <c r="AB816" s="47">
        <f t="shared" si="277"/>
        <v>373.01939787162968</v>
      </c>
      <c r="AC816" s="47">
        <f t="shared" si="278"/>
        <v>397.29406525895166</v>
      </c>
      <c r="AD816" s="56">
        <f>AB816/(AVERAGE(AB740:AB782))*100</f>
        <v>54.829221850082469</v>
      </c>
      <c r="AE816" s="56">
        <f>AC816/(AVERAGE(AC740:AC782))*100</f>
        <v>58.397296677050235</v>
      </c>
      <c r="AF816" s="64"/>
      <c r="AG816" s="45">
        <f t="shared" si="282"/>
        <v>1.1452</v>
      </c>
      <c r="AH816" s="45">
        <v>81.8</v>
      </c>
      <c r="AI816" s="43">
        <v>1.4E-2</v>
      </c>
      <c r="AJ816" s="47">
        <f t="shared" si="279"/>
        <v>406.83982327865743</v>
      </c>
      <c r="AK816" s="47">
        <f t="shared" si="280"/>
        <v>433.31539384242996</v>
      </c>
      <c r="AL816" s="56">
        <f>AJ816/(AVERAGE(AJ740:AJ782))*100</f>
        <v>44.985292236858939</v>
      </c>
      <c r="AM816" s="56">
        <f>AK816/(AVERAGE(AK740:AK782))*100</f>
        <v>47.912761994737394</v>
      </c>
      <c r="AN816" s="45">
        <f t="shared" si="283"/>
        <v>2.544888888888889</v>
      </c>
      <c r="AO816" s="137" t="s">
        <v>844</v>
      </c>
    </row>
    <row r="817" spans="1:41" s="39" customFormat="1" ht="30" x14ac:dyDescent="0.25">
      <c r="A817" s="30">
        <v>816</v>
      </c>
      <c r="B817" s="107" t="s">
        <v>795</v>
      </c>
      <c r="C817" s="30" t="s">
        <v>976</v>
      </c>
      <c r="D817" s="48" t="s">
        <v>135</v>
      </c>
      <c r="E817" s="48" t="s">
        <v>147</v>
      </c>
      <c r="F817" s="48" t="s">
        <v>139</v>
      </c>
      <c r="G817" s="112" t="s">
        <v>6</v>
      </c>
      <c r="H817" s="48" t="s">
        <v>717</v>
      </c>
      <c r="I817" s="48" t="s">
        <v>718</v>
      </c>
      <c r="J817" s="48">
        <v>16</v>
      </c>
      <c r="K817" s="108"/>
      <c r="L817" s="108"/>
      <c r="M817" s="105" t="s">
        <v>141</v>
      </c>
      <c r="N817" s="105" t="s">
        <v>1251</v>
      </c>
      <c r="O817" s="105" t="s">
        <v>210</v>
      </c>
      <c r="P817" s="81">
        <f t="shared" si="275"/>
        <v>0.98732858019443792</v>
      </c>
      <c r="Q817" s="113">
        <f t="shared" si="276"/>
        <v>10957.5</v>
      </c>
      <c r="R817" s="48">
        <v>3.5</v>
      </c>
      <c r="S817" s="81">
        <v>8.34</v>
      </c>
      <c r="T817" s="127"/>
      <c r="U817" s="93">
        <f t="shared" si="285"/>
        <v>0.33360000000000001</v>
      </c>
      <c r="V817" s="69">
        <v>50</v>
      </c>
      <c r="W817" s="135">
        <f t="shared" si="273"/>
        <v>184.29336488194588</v>
      </c>
      <c r="X817" s="145">
        <f t="shared" si="281"/>
        <v>47.249123730406424</v>
      </c>
      <c r="Y817" s="60">
        <f t="shared" si="284"/>
        <v>0.54999999999999993</v>
      </c>
      <c r="Z817" s="81">
        <v>104.5</v>
      </c>
      <c r="AA817" s="46">
        <v>1.0999999999999999E-2</v>
      </c>
      <c r="AB817" s="47">
        <f t="shared" si="277"/>
        <v>519.74036103447065</v>
      </c>
      <c r="AC817" s="47">
        <f t="shared" si="278"/>
        <v>567.03072336293985</v>
      </c>
      <c r="AD817" s="56">
        <f>AB817/(AVERAGE(AB740:AB782))*100</f>
        <v>76.395382444448217</v>
      </c>
      <c r="AE817" s="56">
        <f>AC817/(AVERAGE(AC740:AC782))*100</f>
        <v>83.346478774218014</v>
      </c>
      <c r="AF817" s="64"/>
      <c r="AG817" s="45">
        <f t="shared" si="282"/>
        <v>9.5220000000000002</v>
      </c>
      <c r="AH817" s="45">
        <v>138</v>
      </c>
      <c r="AI817" s="43">
        <v>6.9000000000000006E-2</v>
      </c>
      <c r="AJ817" s="47">
        <f t="shared" si="279"/>
        <v>686.35569208379866</v>
      </c>
      <c r="AK817" s="47">
        <f t="shared" si="280"/>
        <v>748.80612271852351</v>
      </c>
      <c r="AL817" s="56">
        <f>AJ817/(AVERAGE(AJ740:AJ782))*100</f>
        <v>75.892057807903839</v>
      </c>
      <c r="AM817" s="56">
        <f>AK817/(AVERAGE(AK740:AK782))*100</f>
        <v>82.797357416434465</v>
      </c>
      <c r="AN817" s="45">
        <f t="shared" si="283"/>
        <v>17.312727272727276</v>
      </c>
      <c r="AO817" s="137" t="s">
        <v>844</v>
      </c>
    </row>
    <row r="818" spans="1:41" s="39" customFormat="1" ht="30" x14ac:dyDescent="0.25">
      <c r="A818" s="30">
        <v>817</v>
      </c>
      <c r="B818" s="107" t="s">
        <v>796</v>
      </c>
      <c r="C818" s="30" t="s">
        <v>976</v>
      </c>
      <c r="D818" s="48" t="s">
        <v>135</v>
      </c>
      <c r="E818" s="48" t="s">
        <v>147</v>
      </c>
      <c r="F818" s="48" t="s">
        <v>139</v>
      </c>
      <c r="G818" s="112" t="s">
        <v>6</v>
      </c>
      <c r="H818" s="48" t="s">
        <v>717</v>
      </c>
      <c r="I818" s="48" t="s">
        <v>718</v>
      </c>
      <c r="J818" s="48">
        <v>16</v>
      </c>
      <c r="K818" s="108"/>
      <c r="L818" s="108"/>
      <c r="M818" s="105" t="s">
        <v>141</v>
      </c>
      <c r="N818" s="105" t="s">
        <v>1251</v>
      </c>
      <c r="O818" s="105" t="s">
        <v>210</v>
      </c>
      <c r="P818" s="81">
        <f t="shared" si="275"/>
        <v>1.267440670294627</v>
      </c>
      <c r="Q818" s="113">
        <f t="shared" si="276"/>
        <v>10957.5</v>
      </c>
      <c r="R818" s="48">
        <v>3.5</v>
      </c>
      <c r="S818" s="81">
        <v>10.64</v>
      </c>
      <c r="T818" s="127"/>
      <c r="U818" s="93">
        <f t="shared" si="285"/>
        <v>0.42560000000000003</v>
      </c>
      <c r="V818" s="69">
        <v>50</v>
      </c>
      <c r="W818" s="135">
        <f t="shared" si="273"/>
        <v>179.6689404958617</v>
      </c>
      <c r="X818" s="145">
        <f t="shared" si="281"/>
        <v>47.249123730406424</v>
      </c>
      <c r="Y818" s="60">
        <f t="shared" si="284"/>
        <v>0.54999999999999993</v>
      </c>
      <c r="Z818" s="81">
        <v>104.5</v>
      </c>
      <c r="AA818" s="46">
        <v>1.0999999999999999E-2</v>
      </c>
      <c r="AB818" s="47">
        <f t="shared" si="277"/>
        <v>519.74036103447065</v>
      </c>
      <c r="AC818" s="47">
        <f t="shared" si="278"/>
        <v>581.62529211556705</v>
      </c>
      <c r="AD818" s="56">
        <f>AB818/(AVERAGE(AB740:AB782))*100</f>
        <v>76.395382444448217</v>
      </c>
      <c r="AE818" s="56">
        <f>AC818/(AVERAGE(AC740:AC782))*100</f>
        <v>85.491699244011016</v>
      </c>
      <c r="AF818" s="64"/>
      <c r="AG818" s="45">
        <f t="shared" si="282"/>
        <v>11.266800000000002</v>
      </c>
      <c r="AH818" s="45">
        <v>137.4</v>
      </c>
      <c r="AI818" s="43">
        <v>8.2000000000000003E-2</v>
      </c>
      <c r="AJ818" s="47">
        <f t="shared" si="279"/>
        <v>683.37153690082562</v>
      </c>
      <c r="AK818" s="47">
        <f t="shared" si="280"/>
        <v>764.73985776726238</v>
      </c>
      <c r="AL818" s="56">
        <f>AJ818/(AVERAGE(AJ740:AJ782))*100</f>
        <v>75.56209233917383</v>
      </c>
      <c r="AM818" s="56">
        <f>AK818/(AVERAGE(AK740:AK782))*100</f>
        <v>84.559190173650208</v>
      </c>
      <c r="AN818" s="45">
        <f t="shared" si="283"/>
        <v>20.485090909090914</v>
      </c>
      <c r="AO818" s="137" t="s">
        <v>844</v>
      </c>
    </row>
    <row r="819" spans="1:41" s="39" customFormat="1" ht="30" x14ac:dyDescent="0.25">
      <c r="A819" s="30">
        <v>818</v>
      </c>
      <c r="B819" s="107" t="s">
        <v>797</v>
      </c>
      <c r="C819" s="30" t="s">
        <v>976</v>
      </c>
      <c r="D819" s="48" t="s">
        <v>135</v>
      </c>
      <c r="E819" s="48" t="s">
        <v>147</v>
      </c>
      <c r="F819" s="48" t="s">
        <v>139</v>
      </c>
      <c r="G819" s="112" t="s">
        <v>6</v>
      </c>
      <c r="H819" s="48" t="s">
        <v>717</v>
      </c>
      <c r="I819" s="48" t="s">
        <v>718</v>
      </c>
      <c r="J819" s="48">
        <v>16</v>
      </c>
      <c r="K819" s="108"/>
      <c r="L819" s="108"/>
      <c r="M819" s="105" t="s">
        <v>141</v>
      </c>
      <c r="N819" s="105" t="s">
        <v>1251</v>
      </c>
      <c r="O819" s="105" t="s">
        <v>210</v>
      </c>
      <c r="P819" s="81">
        <f t="shared" si="275"/>
        <v>1.4953746713006655</v>
      </c>
      <c r="Q819" s="113">
        <f t="shared" si="276"/>
        <v>10957.5</v>
      </c>
      <c r="R819" s="48">
        <v>3.5</v>
      </c>
      <c r="S819" s="81">
        <v>12.49</v>
      </c>
      <c r="T819" s="127"/>
      <c r="U819" s="93">
        <f t="shared" si="285"/>
        <v>0.49959999999999999</v>
      </c>
      <c r="V819" s="69">
        <v>50</v>
      </c>
      <c r="W819" s="135">
        <f t="shared" si="273"/>
        <v>175.94929479401137</v>
      </c>
      <c r="X819" s="145">
        <f t="shared" si="281"/>
        <v>41.23936676469684</v>
      </c>
      <c r="Y819" s="60">
        <f t="shared" si="284"/>
        <v>0.6</v>
      </c>
      <c r="Z819" s="81">
        <v>99.5</v>
      </c>
      <c r="AA819" s="46">
        <v>1.2E-2</v>
      </c>
      <c r="AB819" s="47">
        <f t="shared" si="277"/>
        <v>494.87240117636208</v>
      </c>
      <c r="AC819" s="47">
        <f t="shared" si="278"/>
        <v>565.50382947818787</v>
      </c>
      <c r="AD819" s="56">
        <f>AB819/(AVERAGE(AB740:AB782))*100</f>
        <v>72.740100987776074</v>
      </c>
      <c r="AE819" s="56">
        <f>AC819/(AVERAGE(AC740:AC782))*100</f>
        <v>83.122044323821385</v>
      </c>
      <c r="AF819" s="64"/>
      <c r="AG819" s="45">
        <f t="shared" si="282"/>
        <v>7.5461</v>
      </c>
      <c r="AH819" s="45">
        <v>127.9</v>
      </c>
      <c r="AI819" s="43">
        <v>5.8999999999999997E-2</v>
      </c>
      <c r="AJ819" s="47">
        <f t="shared" si="279"/>
        <v>636.12241317041924</v>
      </c>
      <c r="AK819" s="47">
        <f t="shared" si="280"/>
        <v>726.91396774130874</v>
      </c>
      <c r="AL819" s="56">
        <f>AJ819/(AVERAGE(AJ740:AJ782))*100</f>
        <v>70.337639084281903</v>
      </c>
      <c r="AM819" s="56">
        <f>AK819/(AVERAGE(AK740:AK782))*100</f>
        <v>80.376687332055653</v>
      </c>
      <c r="AN819" s="45">
        <f t="shared" si="283"/>
        <v>12.576833333333333</v>
      </c>
      <c r="AO819" s="137" t="s">
        <v>844</v>
      </c>
    </row>
    <row r="820" spans="1:41" s="39" customFormat="1" ht="30" x14ac:dyDescent="0.25">
      <c r="A820" s="30">
        <v>819</v>
      </c>
      <c r="B820" s="107" t="s">
        <v>798</v>
      </c>
      <c r="C820" s="30" t="s">
        <v>976</v>
      </c>
      <c r="D820" s="48" t="s">
        <v>135</v>
      </c>
      <c r="E820" s="48" t="s">
        <v>147</v>
      </c>
      <c r="F820" s="48" t="s">
        <v>139</v>
      </c>
      <c r="G820" s="112" t="s">
        <v>6</v>
      </c>
      <c r="H820" s="48" t="s">
        <v>717</v>
      </c>
      <c r="I820" s="48" t="s">
        <v>718</v>
      </c>
      <c r="J820" s="48">
        <v>16</v>
      </c>
      <c r="K820" s="108"/>
      <c r="L820" s="108"/>
      <c r="M820" s="105" t="s">
        <v>141</v>
      </c>
      <c r="N820" s="105" t="s">
        <v>1251</v>
      </c>
      <c r="O820" s="105" t="s">
        <v>210</v>
      </c>
      <c r="P820" s="81">
        <f t="shared" si="275"/>
        <v>1.7545430398697237</v>
      </c>
      <c r="Q820" s="113">
        <f t="shared" si="276"/>
        <v>10957.5</v>
      </c>
      <c r="R820" s="48">
        <v>3.5</v>
      </c>
      <c r="S820" s="81">
        <v>14.57</v>
      </c>
      <c r="T820" s="127"/>
      <c r="U820" s="93">
        <f t="shared" si="285"/>
        <v>0.58279999999999998</v>
      </c>
      <c r="V820" s="69">
        <v>50</v>
      </c>
      <c r="W820" s="135">
        <f t="shared" si="273"/>
        <v>171.76720665355265</v>
      </c>
      <c r="X820" s="145">
        <f t="shared" si="281"/>
        <v>32.577027414122327</v>
      </c>
      <c r="Y820" s="60">
        <f t="shared" si="284"/>
        <v>0.8</v>
      </c>
      <c r="Z820" s="81">
        <v>104.8</v>
      </c>
      <c r="AA820" s="46">
        <v>1.6E-2</v>
      </c>
      <c r="AB820" s="47">
        <f t="shared" si="277"/>
        <v>521.23243862595723</v>
      </c>
      <c r="AC820" s="47">
        <f t="shared" si="278"/>
        <v>610.12810327280488</v>
      </c>
      <c r="AD820" s="56">
        <f>AB820/(AVERAGE(AB740:AB782))*100</f>
        <v>76.61469933184857</v>
      </c>
      <c r="AE820" s="56">
        <f>AC820/(AVERAGE(AC740:AC782))*100</f>
        <v>89.681258728606537</v>
      </c>
      <c r="AF820" s="64"/>
      <c r="AG820" s="45">
        <f t="shared" si="282"/>
        <v>10.411999999999999</v>
      </c>
      <c r="AH820" s="45">
        <v>137</v>
      </c>
      <c r="AI820" s="43">
        <v>7.5999999999999998E-2</v>
      </c>
      <c r="AJ820" s="47">
        <f t="shared" si="279"/>
        <v>681.38210011217689</v>
      </c>
      <c r="AK820" s="47">
        <f t="shared" si="280"/>
        <v>797.5911273699835</v>
      </c>
      <c r="AL820" s="56">
        <f>AJ820/(AVERAGE(AJ740:AJ782))*100</f>
        <v>75.342115360020472</v>
      </c>
      <c r="AM820" s="56">
        <f>AK820/(AVERAGE(AK740:AK782))*100</f>
        <v>88.1916368489061</v>
      </c>
      <c r="AN820" s="45">
        <f t="shared" si="283"/>
        <v>13.014999999999999</v>
      </c>
      <c r="AO820" s="137" t="s">
        <v>844</v>
      </c>
    </row>
    <row r="821" spans="1:41" s="39" customFormat="1" ht="30" x14ac:dyDescent="0.25">
      <c r="A821" s="30">
        <v>820</v>
      </c>
      <c r="B821" s="107" t="s">
        <v>799</v>
      </c>
      <c r="C821" s="30" t="s">
        <v>976</v>
      </c>
      <c r="D821" s="48" t="s">
        <v>135</v>
      </c>
      <c r="E821" s="48" t="s">
        <v>147</v>
      </c>
      <c r="F821" s="48" t="s">
        <v>139</v>
      </c>
      <c r="G821" s="112" t="s">
        <v>6</v>
      </c>
      <c r="H821" s="48" t="s">
        <v>717</v>
      </c>
      <c r="I821" s="48" t="s">
        <v>718</v>
      </c>
      <c r="J821" s="48">
        <v>16</v>
      </c>
      <c r="K821" s="108"/>
      <c r="L821" s="108"/>
      <c r="M821" s="105" t="s">
        <v>141</v>
      </c>
      <c r="N821" s="105" t="s">
        <v>1251</v>
      </c>
      <c r="O821" s="105" t="s">
        <v>210</v>
      </c>
      <c r="P821" s="81">
        <f t="shared" si="275"/>
        <v>0.26920652107577586</v>
      </c>
      <c r="Q821" s="113">
        <f t="shared" si="276"/>
        <v>10957.5</v>
      </c>
      <c r="R821" s="48">
        <v>3.5</v>
      </c>
      <c r="S821" s="81">
        <v>2.31</v>
      </c>
      <c r="T821" s="127"/>
      <c r="U821" s="93">
        <f t="shared" si="285"/>
        <v>9.2399999999999996E-2</v>
      </c>
      <c r="V821" s="69">
        <v>50</v>
      </c>
      <c r="W821" s="135">
        <f t="shared" si="273"/>
        <v>196.41739925067961</v>
      </c>
      <c r="X821" s="145">
        <f t="shared" si="281"/>
        <v>49.818812915744324</v>
      </c>
      <c r="Y821" s="60">
        <f t="shared" si="284"/>
        <v>0.6</v>
      </c>
      <c r="Z821" s="81">
        <v>120.2</v>
      </c>
      <c r="AA821" s="46">
        <v>1.2E-2</v>
      </c>
      <c r="AB821" s="47">
        <f t="shared" si="277"/>
        <v>597.82575498893186</v>
      </c>
      <c r="AC821" s="47">
        <f t="shared" si="278"/>
        <v>611.96207901415892</v>
      </c>
      <c r="AD821" s="56">
        <f>AB821/(AVERAGE(AB740:AB782))*100</f>
        <v>87.87296621839883</v>
      </c>
      <c r="AE821" s="56">
        <f>AC821/(AVERAGE(AC740:AC782))*100</f>
        <v>89.950830400653942</v>
      </c>
      <c r="AF821" s="64"/>
      <c r="AG821" s="45">
        <f t="shared" si="282"/>
        <v>13.6595</v>
      </c>
      <c r="AH821" s="45">
        <v>160.69999999999999</v>
      </c>
      <c r="AI821" s="43">
        <v>8.5000000000000006E-2</v>
      </c>
      <c r="AJ821" s="47">
        <f t="shared" si="279"/>
        <v>799.25622983961182</v>
      </c>
      <c r="AK821" s="47">
        <f t="shared" si="280"/>
        <v>818.15562477184142</v>
      </c>
      <c r="AL821" s="56">
        <f>AJ821/(AVERAGE(AJ740:AJ782))*100</f>
        <v>88.375751374856122</v>
      </c>
      <c r="AM821" s="56">
        <f>AK821/(AVERAGE(AK740:AK782))*100</f>
        <v>90.465504529487291</v>
      </c>
      <c r="AN821" s="45">
        <f t="shared" si="283"/>
        <v>22.765833333333333</v>
      </c>
      <c r="AO821" s="137" t="s">
        <v>844</v>
      </c>
    </row>
    <row r="822" spans="1:41" s="39" customFormat="1" ht="30" x14ac:dyDescent="0.25">
      <c r="A822" s="30">
        <v>821</v>
      </c>
      <c r="B822" s="107" t="s">
        <v>800</v>
      </c>
      <c r="C822" s="30" t="s">
        <v>976</v>
      </c>
      <c r="D822" s="48" t="s">
        <v>135</v>
      </c>
      <c r="E822" s="48" t="s">
        <v>147</v>
      </c>
      <c r="F822" s="48" t="s">
        <v>139</v>
      </c>
      <c r="G822" s="112" t="s">
        <v>6</v>
      </c>
      <c r="H822" s="48" t="s">
        <v>717</v>
      </c>
      <c r="I822" s="48" t="s">
        <v>718</v>
      </c>
      <c r="J822" s="48">
        <v>16</v>
      </c>
      <c r="K822" s="108"/>
      <c r="L822" s="108"/>
      <c r="M822" s="105" t="s">
        <v>141</v>
      </c>
      <c r="N822" s="105" t="s">
        <v>1251</v>
      </c>
      <c r="O822" s="105" t="s">
        <v>210</v>
      </c>
      <c r="P822" s="81">
        <f t="shared" si="275"/>
        <v>0.7453994777169145</v>
      </c>
      <c r="Q822" s="113">
        <f t="shared" si="276"/>
        <v>10957.5</v>
      </c>
      <c r="R822" s="48">
        <v>3.5</v>
      </c>
      <c r="S822" s="81">
        <v>6.33</v>
      </c>
      <c r="T822" s="127"/>
      <c r="U822" s="93">
        <f t="shared" si="285"/>
        <v>0.25319999999999998</v>
      </c>
      <c r="V822" s="69">
        <v>50</v>
      </c>
      <c r="W822" s="135">
        <f t="shared" si="273"/>
        <v>188.3347096715238</v>
      </c>
      <c r="X822" s="145">
        <f t="shared" si="281"/>
        <v>54.980798522654759</v>
      </c>
      <c r="Y822" s="60">
        <f t="shared" si="284"/>
        <v>0.54999999999999993</v>
      </c>
      <c r="Z822" s="81">
        <v>121.6</v>
      </c>
      <c r="AA822" s="46">
        <v>1.0999999999999999E-2</v>
      </c>
      <c r="AB822" s="47">
        <f t="shared" si="277"/>
        <v>604.78878374920225</v>
      </c>
      <c r="AC822" s="47">
        <f t="shared" si="278"/>
        <v>645.6589983444029</v>
      </c>
      <c r="AD822" s="56">
        <f>AB822/(AVERAGE(AB740:AB782))*100</f>
        <v>88.896445026267031</v>
      </c>
      <c r="AE822" s="56">
        <f>AC822/(AVERAGE(AC740:AC782))*100</f>
        <v>94.903859321305674</v>
      </c>
      <c r="AF822" s="64"/>
      <c r="AG822" s="45">
        <f t="shared" si="282"/>
        <v>14.3416</v>
      </c>
      <c r="AH822" s="45">
        <v>157.6</v>
      </c>
      <c r="AI822" s="43">
        <v>9.0999999999999998E-2</v>
      </c>
      <c r="AJ822" s="47">
        <f t="shared" si="279"/>
        <v>783.83809472758446</v>
      </c>
      <c r="AK822" s="47">
        <f t="shared" si="280"/>
        <v>836.8080439068907</v>
      </c>
      <c r="AL822" s="56">
        <f>AJ822/(AVERAGE(AJ740:AJ782))*100</f>
        <v>86.670929786417702</v>
      </c>
      <c r="AM822" s="56">
        <f>AK822/(AVERAGE(AK740:AK782))*100</f>
        <v>92.527948955287414</v>
      </c>
      <c r="AN822" s="45">
        <f t="shared" si="283"/>
        <v>26.075636363636367</v>
      </c>
      <c r="AO822" s="137" t="s">
        <v>844</v>
      </c>
    </row>
    <row r="823" spans="1:41" s="39" customFormat="1" ht="30" x14ac:dyDescent="0.25">
      <c r="A823" s="30">
        <v>822</v>
      </c>
      <c r="B823" s="107" t="s">
        <v>801</v>
      </c>
      <c r="C823" s="30" t="s">
        <v>976</v>
      </c>
      <c r="D823" s="48" t="s">
        <v>135</v>
      </c>
      <c r="E823" s="48" t="s">
        <v>147</v>
      </c>
      <c r="F823" s="48" t="s">
        <v>139</v>
      </c>
      <c r="G823" s="112" t="s">
        <v>6</v>
      </c>
      <c r="H823" s="48" t="s">
        <v>717</v>
      </c>
      <c r="I823" s="48" t="s">
        <v>718</v>
      </c>
      <c r="J823" s="48">
        <v>16</v>
      </c>
      <c r="K823" s="108"/>
      <c r="L823" s="108"/>
      <c r="M823" s="105" t="s">
        <v>141</v>
      </c>
      <c r="N823" s="105" t="s">
        <v>1251</v>
      </c>
      <c r="O823" s="105" t="s">
        <v>210</v>
      </c>
      <c r="P823" s="81">
        <f t="shared" si="275"/>
        <v>0</v>
      </c>
      <c r="Q823" s="113">
        <f t="shared" si="276"/>
        <v>10957.5</v>
      </c>
      <c r="R823" s="48">
        <v>3.5</v>
      </c>
      <c r="S823" s="81">
        <v>0</v>
      </c>
      <c r="T823" s="127"/>
      <c r="U823" s="93">
        <f t="shared" si="285"/>
        <v>0</v>
      </c>
      <c r="V823" s="69">
        <v>50</v>
      </c>
      <c r="W823" s="135">
        <f t="shared" si="273"/>
        <v>201.06192982974676</v>
      </c>
      <c r="X823" s="145">
        <f t="shared" si="281"/>
        <v>31.632044939514198</v>
      </c>
      <c r="Y823" s="60">
        <f t="shared" si="284"/>
        <v>1</v>
      </c>
      <c r="Z823" s="81">
        <v>127.2</v>
      </c>
      <c r="AA823" s="46">
        <v>0.02</v>
      </c>
      <c r="AB823" s="47">
        <f t="shared" si="277"/>
        <v>632.64089879028393</v>
      </c>
      <c r="AC823" s="47">
        <f t="shared" si="278"/>
        <v>632.64089879028393</v>
      </c>
      <c r="AD823" s="56">
        <f>AB823/(AVERAGE(AB740:AB782))*100</f>
        <v>92.990360257739852</v>
      </c>
      <c r="AE823" s="56">
        <f>AC823/(AVERAGE(AC740:AC782))*100</f>
        <v>92.990360257739852</v>
      </c>
      <c r="AF823" s="64"/>
      <c r="AG823" s="45">
        <f t="shared" si="282"/>
        <v>28.2805</v>
      </c>
      <c r="AH823" s="45">
        <v>173.5</v>
      </c>
      <c r="AI823" s="43">
        <v>0.16300000000000001</v>
      </c>
      <c r="AJ823" s="47">
        <f t="shared" si="279"/>
        <v>862.91820707636998</v>
      </c>
      <c r="AK823" s="47">
        <f t="shared" si="280"/>
        <v>862.91820707636998</v>
      </c>
      <c r="AL823" s="56">
        <f>AJ823/(AVERAGE(AJ740:AJ782))*100</f>
        <v>95.415014707763149</v>
      </c>
      <c r="AM823" s="56">
        <f>AK823/(AVERAGE(AK740:AK782))*100</f>
        <v>95.415014707763149</v>
      </c>
      <c r="AN823" s="45">
        <f t="shared" si="283"/>
        <v>28.2805</v>
      </c>
      <c r="AO823" s="137" t="s">
        <v>845</v>
      </c>
    </row>
    <row r="824" spans="1:41" s="39" customFormat="1" ht="30" x14ac:dyDescent="0.25">
      <c r="A824" s="30">
        <v>823</v>
      </c>
      <c r="B824" s="107" t="s">
        <v>802</v>
      </c>
      <c r="C824" s="30" t="s">
        <v>976</v>
      </c>
      <c r="D824" s="48" t="s">
        <v>135</v>
      </c>
      <c r="E824" s="48" t="s">
        <v>147</v>
      </c>
      <c r="F824" s="48" t="s">
        <v>139</v>
      </c>
      <c r="G824" s="112" t="s">
        <v>6</v>
      </c>
      <c r="H824" s="48" t="s">
        <v>717</v>
      </c>
      <c r="I824" s="48" t="s">
        <v>718</v>
      </c>
      <c r="J824" s="48">
        <v>16</v>
      </c>
      <c r="K824" s="108"/>
      <c r="L824" s="108"/>
      <c r="M824" s="105" t="s">
        <v>141</v>
      </c>
      <c r="N824" s="105" t="s">
        <v>1251</v>
      </c>
      <c r="O824" s="105" t="s">
        <v>210</v>
      </c>
      <c r="P824" s="81">
        <f t="shared" si="275"/>
        <v>0</v>
      </c>
      <c r="Q824" s="113">
        <f t="shared" si="276"/>
        <v>10957.5</v>
      </c>
      <c r="R824" s="48">
        <v>3.5</v>
      </c>
      <c r="S824" s="81">
        <v>0</v>
      </c>
      <c r="T824" s="127"/>
      <c r="U824" s="93">
        <f t="shared" si="285"/>
        <v>0</v>
      </c>
      <c r="V824" s="69">
        <v>50</v>
      </c>
      <c r="W824" s="135">
        <f t="shared" si="273"/>
        <v>201.06192982974676</v>
      </c>
      <c r="X824" s="145">
        <f t="shared" si="281"/>
        <v>29.941023669162806</v>
      </c>
      <c r="Y824" s="60">
        <f t="shared" si="284"/>
        <v>1</v>
      </c>
      <c r="Z824" s="81">
        <v>120.4</v>
      </c>
      <c r="AA824" s="46">
        <v>0.02</v>
      </c>
      <c r="AB824" s="47">
        <f t="shared" si="277"/>
        <v>598.82047338325617</v>
      </c>
      <c r="AC824" s="47">
        <f t="shared" si="278"/>
        <v>598.82047338325617</v>
      </c>
      <c r="AD824" s="56">
        <f>AB824/(AVERAGE(AB740:AB782))*100</f>
        <v>88.019177476665718</v>
      </c>
      <c r="AE824" s="56">
        <f>AC824/(AVERAGE(AC740:AC782))*100</f>
        <v>88.019177476665718</v>
      </c>
      <c r="AF824" s="64"/>
      <c r="AG824" s="45">
        <f t="shared" si="282"/>
        <v>25.625600000000002</v>
      </c>
      <c r="AH824" s="45">
        <v>166.4</v>
      </c>
      <c r="AI824" s="43">
        <v>0.154</v>
      </c>
      <c r="AJ824" s="47">
        <f t="shared" si="279"/>
        <v>827.60570407785576</v>
      </c>
      <c r="AK824" s="47">
        <f t="shared" si="280"/>
        <v>827.60570407785576</v>
      </c>
      <c r="AL824" s="56">
        <f>AJ824/(AVERAGE(AJ740:AJ782))*100</f>
        <v>91.510423327791287</v>
      </c>
      <c r="AM824" s="56">
        <f>AK824/(AVERAGE(AK740:AK782))*100</f>
        <v>91.510423327791287</v>
      </c>
      <c r="AN824" s="45">
        <f t="shared" si="283"/>
        <v>25.625600000000002</v>
      </c>
      <c r="AO824" s="137" t="s">
        <v>845</v>
      </c>
    </row>
    <row r="825" spans="1:41" s="39" customFormat="1" ht="30" x14ac:dyDescent="0.25">
      <c r="A825" s="30">
        <v>824</v>
      </c>
      <c r="B825" s="107" t="s">
        <v>803</v>
      </c>
      <c r="C825" s="30" t="s">
        <v>976</v>
      </c>
      <c r="D825" s="48" t="s">
        <v>135</v>
      </c>
      <c r="E825" s="48" t="s">
        <v>147</v>
      </c>
      <c r="F825" s="48" t="s">
        <v>139</v>
      </c>
      <c r="G825" s="112" t="s">
        <v>6</v>
      </c>
      <c r="H825" s="48" t="s">
        <v>717</v>
      </c>
      <c r="I825" s="48" t="s">
        <v>718</v>
      </c>
      <c r="J825" s="48">
        <v>16</v>
      </c>
      <c r="K825" s="108"/>
      <c r="L825" s="108"/>
      <c r="M825" s="105" t="s">
        <v>141</v>
      </c>
      <c r="N825" s="105" t="s">
        <v>1251</v>
      </c>
      <c r="O825" s="105" t="s">
        <v>210</v>
      </c>
      <c r="P825" s="81">
        <f t="shared" si="275"/>
        <v>0</v>
      </c>
      <c r="Q825" s="113">
        <f t="shared" si="276"/>
        <v>10957.5</v>
      </c>
      <c r="R825" s="48">
        <v>3.5</v>
      </c>
      <c r="S825" s="81">
        <v>0</v>
      </c>
      <c r="T825" s="127"/>
      <c r="U825" s="93">
        <f t="shared" si="285"/>
        <v>0</v>
      </c>
      <c r="V825" s="69">
        <v>50</v>
      </c>
      <c r="W825" s="135">
        <f t="shared" si="273"/>
        <v>201.06192982974676</v>
      </c>
      <c r="X825" s="145">
        <f t="shared" si="281"/>
        <v>30.17312462783849</v>
      </c>
      <c r="Y825" s="60">
        <f t="shared" si="284"/>
        <v>1.05</v>
      </c>
      <c r="Z825" s="81">
        <v>127.4</v>
      </c>
      <c r="AA825" s="46">
        <v>2.1000000000000001E-2</v>
      </c>
      <c r="AB825" s="47">
        <f t="shared" si="277"/>
        <v>633.63561718460835</v>
      </c>
      <c r="AC825" s="47">
        <f t="shared" si="278"/>
        <v>633.63561718460835</v>
      </c>
      <c r="AD825" s="56">
        <f>AB825/(AVERAGE(AB740:AB782))*100</f>
        <v>93.136571516006754</v>
      </c>
      <c r="AE825" s="56">
        <f>AC825/(AVERAGE(AC740:AC782))*100</f>
        <v>93.136571516006754</v>
      </c>
      <c r="AF825" s="64"/>
      <c r="AG825" s="45">
        <f t="shared" si="282"/>
        <v>29.0808</v>
      </c>
      <c r="AH825" s="45">
        <v>173.1</v>
      </c>
      <c r="AI825" s="43">
        <v>0.16800000000000001</v>
      </c>
      <c r="AJ825" s="47">
        <f t="shared" si="279"/>
        <v>860.92877028772125</v>
      </c>
      <c r="AK825" s="47">
        <f t="shared" si="280"/>
        <v>860.92877028772125</v>
      </c>
      <c r="AL825" s="56">
        <f>AJ825/(AVERAGE(AJ740:AJ782))*100</f>
        <v>95.195037728609805</v>
      </c>
      <c r="AM825" s="56">
        <f>AK825/(AVERAGE(AK740:AK782))*100</f>
        <v>95.195037728609805</v>
      </c>
      <c r="AN825" s="45">
        <f t="shared" si="283"/>
        <v>27.695999999999998</v>
      </c>
      <c r="AO825" s="137" t="s">
        <v>845</v>
      </c>
    </row>
    <row r="826" spans="1:41" s="39" customFormat="1" ht="30" x14ac:dyDescent="0.25">
      <c r="A826" s="30">
        <v>825</v>
      </c>
      <c r="B826" s="107" t="s">
        <v>804</v>
      </c>
      <c r="C826" s="30" t="s">
        <v>976</v>
      </c>
      <c r="D826" s="48" t="s">
        <v>135</v>
      </c>
      <c r="E826" s="48" t="s">
        <v>147</v>
      </c>
      <c r="F826" s="48" t="s">
        <v>139</v>
      </c>
      <c r="G826" s="112" t="s">
        <v>6</v>
      </c>
      <c r="H826" s="48" t="s">
        <v>717</v>
      </c>
      <c r="I826" s="48" t="s">
        <v>718</v>
      </c>
      <c r="J826" s="48">
        <v>16</v>
      </c>
      <c r="K826" s="108"/>
      <c r="L826" s="108"/>
      <c r="M826" s="105" t="s">
        <v>141</v>
      </c>
      <c r="N826" s="105" t="s">
        <v>1251</v>
      </c>
      <c r="O826" s="105" t="s">
        <v>210</v>
      </c>
      <c r="P826" s="81">
        <f t="shared" si="275"/>
        <v>0</v>
      </c>
      <c r="Q826" s="113">
        <f t="shared" si="276"/>
        <v>10957.5</v>
      </c>
      <c r="R826" s="48">
        <v>3.5</v>
      </c>
      <c r="S826" s="81">
        <v>0</v>
      </c>
      <c r="T826" s="127"/>
      <c r="U826" s="93">
        <f t="shared" si="285"/>
        <v>0</v>
      </c>
      <c r="V826" s="69">
        <v>50</v>
      </c>
      <c r="W826" s="135">
        <f t="shared" si="273"/>
        <v>201.06192982974676</v>
      </c>
      <c r="X826" s="145">
        <f t="shared" si="281"/>
        <v>30.031022000077868</v>
      </c>
      <c r="Y826" s="60">
        <f t="shared" si="284"/>
        <v>1.05</v>
      </c>
      <c r="Z826" s="81">
        <v>126.8</v>
      </c>
      <c r="AA826" s="46">
        <v>2.1000000000000001E-2</v>
      </c>
      <c r="AB826" s="47">
        <f t="shared" si="277"/>
        <v>630.6514620016352</v>
      </c>
      <c r="AC826" s="47">
        <f t="shared" si="278"/>
        <v>630.6514620016352</v>
      </c>
      <c r="AD826" s="56">
        <f>AB826/(AVERAGE(AB740:AB782))*100</f>
        <v>92.697937741206076</v>
      </c>
      <c r="AE826" s="56">
        <f>AC826/(AVERAGE(AC740:AC782))*100</f>
        <v>92.697937741206076</v>
      </c>
      <c r="AF826" s="64"/>
      <c r="AG826" s="45">
        <f t="shared" si="282"/>
        <v>30.479399999999995</v>
      </c>
      <c r="AH826" s="45">
        <v>172.2</v>
      </c>
      <c r="AI826" s="43">
        <v>0.17699999999999999</v>
      </c>
      <c r="AJ826" s="47">
        <f t="shared" si="279"/>
        <v>856.45253751326175</v>
      </c>
      <c r="AK826" s="47">
        <f t="shared" si="280"/>
        <v>856.45253751326175</v>
      </c>
      <c r="AL826" s="56">
        <f>AJ826/(AVERAGE(AJ740:AJ782))*100</f>
        <v>94.700089525514784</v>
      </c>
      <c r="AM826" s="56">
        <f>AK826/(AVERAGE(AK740:AK782))*100</f>
        <v>94.700089525514784</v>
      </c>
      <c r="AN826" s="45">
        <f t="shared" si="283"/>
        <v>29.027999999999995</v>
      </c>
      <c r="AO826" s="137" t="s">
        <v>845</v>
      </c>
    </row>
    <row r="827" spans="1:41" s="39" customFormat="1" ht="30" x14ac:dyDescent="0.25">
      <c r="A827" s="30">
        <v>826</v>
      </c>
      <c r="B827" s="107" t="s">
        <v>805</v>
      </c>
      <c r="C827" s="30" t="s">
        <v>976</v>
      </c>
      <c r="D827" s="48" t="s">
        <v>135</v>
      </c>
      <c r="E827" s="48" t="s">
        <v>147</v>
      </c>
      <c r="F827" s="48" t="s">
        <v>139</v>
      </c>
      <c r="G827" s="112" t="s">
        <v>6</v>
      </c>
      <c r="H827" s="48" t="s">
        <v>717</v>
      </c>
      <c r="I827" s="48" t="s">
        <v>718</v>
      </c>
      <c r="J827" s="48">
        <v>16</v>
      </c>
      <c r="K827" s="108"/>
      <c r="L827" s="108"/>
      <c r="M827" s="105" t="s">
        <v>141</v>
      </c>
      <c r="N827" s="105" t="s">
        <v>1251</v>
      </c>
      <c r="O827" s="105" t="s">
        <v>210</v>
      </c>
      <c r="P827" s="81">
        <f t="shared" si="275"/>
        <v>0</v>
      </c>
      <c r="Q827" s="113">
        <f t="shared" si="276"/>
        <v>10957.5</v>
      </c>
      <c r="R827" s="48">
        <v>3.5</v>
      </c>
      <c r="S827" s="81">
        <v>0</v>
      </c>
      <c r="T827" s="127"/>
      <c r="U827" s="93">
        <f t="shared" si="285"/>
        <v>0</v>
      </c>
      <c r="V827" s="69">
        <v>50</v>
      </c>
      <c r="W827" s="135">
        <f t="shared" si="273"/>
        <v>201.06192982974676</v>
      </c>
      <c r="X827" s="145">
        <f t="shared" si="281"/>
        <v>30.315227255599105</v>
      </c>
      <c r="Y827" s="60">
        <f t="shared" si="284"/>
        <v>1.05</v>
      </c>
      <c r="Z827" s="81">
        <v>128</v>
      </c>
      <c r="AA827" s="46">
        <v>2.1000000000000001E-2</v>
      </c>
      <c r="AB827" s="47">
        <f t="shared" si="277"/>
        <v>636.61977236758128</v>
      </c>
      <c r="AC827" s="47">
        <f t="shared" si="278"/>
        <v>636.61977236758128</v>
      </c>
      <c r="AD827" s="56">
        <f>AB827/(AVERAGE(AB740:AB782))*100</f>
        <v>93.575205290807389</v>
      </c>
      <c r="AE827" s="56">
        <f>AC827/(AVERAGE(AC740:AC782))*100</f>
        <v>93.575205290807389</v>
      </c>
      <c r="AF827" s="64"/>
      <c r="AG827" s="45">
        <f t="shared" si="282"/>
        <v>29.3553</v>
      </c>
      <c r="AH827" s="45">
        <v>173.7</v>
      </c>
      <c r="AI827" s="43">
        <v>0.16900000000000001</v>
      </c>
      <c r="AJ827" s="47">
        <f t="shared" si="279"/>
        <v>863.91292547069429</v>
      </c>
      <c r="AK827" s="47">
        <f t="shared" si="280"/>
        <v>863.91292547069429</v>
      </c>
      <c r="AL827" s="56">
        <f>AJ827/(AVERAGE(AJ740:AJ782))*100</f>
        <v>95.525003197339814</v>
      </c>
      <c r="AM827" s="56">
        <f>AK827/(AVERAGE(AK740:AK782))*100</f>
        <v>95.525003197339814</v>
      </c>
      <c r="AN827" s="45">
        <f t="shared" si="283"/>
        <v>27.957428571428569</v>
      </c>
      <c r="AO827" s="137" t="s">
        <v>845</v>
      </c>
    </row>
    <row r="828" spans="1:41" s="39" customFormat="1" ht="30" x14ac:dyDescent="0.25">
      <c r="A828" s="30">
        <v>827</v>
      </c>
      <c r="B828" s="107" t="s">
        <v>806</v>
      </c>
      <c r="C828" s="30" t="s">
        <v>976</v>
      </c>
      <c r="D828" s="48" t="s">
        <v>135</v>
      </c>
      <c r="E828" s="48" t="s">
        <v>147</v>
      </c>
      <c r="F828" s="48" t="s">
        <v>139</v>
      </c>
      <c r="G828" s="112" t="s">
        <v>6</v>
      </c>
      <c r="H828" s="48" t="s">
        <v>717</v>
      </c>
      <c r="I828" s="48" t="s">
        <v>718</v>
      </c>
      <c r="J828" s="48">
        <v>16</v>
      </c>
      <c r="K828" s="108"/>
      <c r="L828" s="108"/>
      <c r="M828" s="105" t="s">
        <v>141</v>
      </c>
      <c r="N828" s="105" t="s">
        <v>1251</v>
      </c>
      <c r="O828" s="105" t="s">
        <v>210</v>
      </c>
      <c r="P828" s="81">
        <f t="shared" si="275"/>
        <v>1.4829926747880244</v>
      </c>
      <c r="Q828" s="113">
        <f t="shared" si="276"/>
        <v>10957.5</v>
      </c>
      <c r="R828" s="48">
        <v>3.5</v>
      </c>
      <c r="S828" s="81">
        <v>12.39</v>
      </c>
      <c r="T828" s="127"/>
      <c r="U828" s="93">
        <f t="shared" si="285"/>
        <v>0.49560000000000004</v>
      </c>
      <c r="V828" s="69">
        <v>50</v>
      </c>
      <c r="W828" s="135">
        <f t="shared" si="273"/>
        <v>176.15035672384113</v>
      </c>
      <c r="X828" s="145">
        <f t="shared" si="281"/>
        <v>49.437504197919992</v>
      </c>
      <c r="Y828" s="60">
        <f t="shared" si="284"/>
        <v>0.5</v>
      </c>
      <c r="Z828" s="81">
        <v>99.4</v>
      </c>
      <c r="AA828" s="46">
        <v>0.01</v>
      </c>
      <c r="AB828" s="47">
        <f t="shared" si="277"/>
        <v>494.37504197919992</v>
      </c>
      <c r="AC828" s="47">
        <f t="shared" si="278"/>
        <v>564.29065401118589</v>
      </c>
      <c r="AD828" s="56">
        <f>AB828/(AVERAGE(AB740:AB782))*100</f>
        <v>72.666995358642623</v>
      </c>
      <c r="AE828" s="56">
        <f>AC828/(AVERAGE(AC740:AC782))*100</f>
        <v>82.943722587196262</v>
      </c>
      <c r="AF828" s="64"/>
      <c r="AG828" s="45">
        <f t="shared" si="282"/>
        <v>2.4596</v>
      </c>
      <c r="AH828" s="45">
        <v>111.8</v>
      </c>
      <c r="AI828" s="43">
        <v>2.1999999999999999E-2</v>
      </c>
      <c r="AJ828" s="47">
        <f t="shared" si="279"/>
        <v>556.04758242730929</v>
      </c>
      <c r="AK828" s="47">
        <f t="shared" si="280"/>
        <v>634.68506155382875</v>
      </c>
      <c r="AL828" s="56">
        <f>AJ828/(AVERAGE(AJ740:AJ782))*100</f>
        <v>61.483565673359777</v>
      </c>
      <c r="AM828" s="56">
        <f>AK828/(AVERAGE(AK740:AK782))*100</f>
        <v>70.178707537221527</v>
      </c>
      <c r="AN828" s="45">
        <f t="shared" si="283"/>
        <v>4.9192</v>
      </c>
      <c r="AO828" s="137" t="s">
        <v>845</v>
      </c>
    </row>
    <row r="829" spans="1:41" s="39" customFormat="1" ht="30" x14ac:dyDescent="0.25">
      <c r="A829" s="30">
        <v>828</v>
      </c>
      <c r="B829" s="107" t="s">
        <v>807</v>
      </c>
      <c r="C829" s="30" t="s">
        <v>976</v>
      </c>
      <c r="D829" s="48" t="s">
        <v>135</v>
      </c>
      <c r="E829" s="48" t="s">
        <v>147</v>
      </c>
      <c r="F829" s="48" t="s">
        <v>139</v>
      </c>
      <c r="G829" s="112" t="s">
        <v>6</v>
      </c>
      <c r="H829" s="48" t="s">
        <v>717</v>
      </c>
      <c r="I829" s="48" t="s">
        <v>718</v>
      </c>
      <c r="J829" s="48">
        <v>16</v>
      </c>
      <c r="K829" s="108"/>
      <c r="L829" s="108"/>
      <c r="M829" s="105" t="s">
        <v>141</v>
      </c>
      <c r="N829" s="105" t="s">
        <v>1251</v>
      </c>
      <c r="O829" s="105" t="s">
        <v>210</v>
      </c>
      <c r="P829" s="81">
        <f t="shared" si="275"/>
        <v>0.41738878475593266</v>
      </c>
      <c r="Q829" s="113">
        <f t="shared" si="276"/>
        <v>10957.5</v>
      </c>
      <c r="R829" s="48">
        <v>3.5</v>
      </c>
      <c r="S829" s="81">
        <v>3.57</v>
      </c>
      <c r="T829" s="127"/>
      <c r="U829" s="93">
        <f t="shared" si="285"/>
        <v>0.14279999999999998</v>
      </c>
      <c r="V829" s="69">
        <v>50</v>
      </c>
      <c r="W829" s="135">
        <f t="shared" si="273"/>
        <v>193.88401893482481</v>
      </c>
      <c r="X829" s="145">
        <f t="shared" si="281"/>
        <v>57.105878728711318</v>
      </c>
      <c r="Y829" s="60">
        <f t="shared" si="284"/>
        <v>0.54999999999999993</v>
      </c>
      <c r="Z829" s="81">
        <v>126.3</v>
      </c>
      <c r="AA829" s="46">
        <v>1.0999999999999999E-2</v>
      </c>
      <c r="AB829" s="47">
        <f t="shared" si="277"/>
        <v>628.16466601582442</v>
      </c>
      <c r="AC829" s="47">
        <f t="shared" si="278"/>
        <v>651.42037334421275</v>
      </c>
      <c r="AD829" s="56">
        <f>AB829/(AVERAGE(AB740:AB782))*100</f>
        <v>92.332409595538877</v>
      </c>
      <c r="AE829" s="56">
        <f>AC829/(AVERAGE(AC740:AC782))*100</f>
        <v>95.750709940411554</v>
      </c>
      <c r="AF829" s="64"/>
      <c r="AG829" s="45">
        <f t="shared" si="282"/>
        <v>18.2638</v>
      </c>
      <c r="AH829" s="45">
        <v>172.3</v>
      </c>
      <c r="AI829" s="43">
        <v>0.106</v>
      </c>
      <c r="AJ829" s="47">
        <f t="shared" si="279"/>
        <v>856.94989671042401</v>
      </c>
      <c r="AK829" s="47">
        <f t="shared" si="280"/>
        <v>888.67561620908839</v>
      </c>
      <c r="AL829" s="56">
        <f>AJ829/(AVERAGE(AJ740:AJ782))*100</f>
        <v>94.755083770303131</v>
      </c>
      <c r="AM829" s="56">
        <f>AK829/(AVERAGE(AK740:AK782))*100</f>
        <v>98.263075568083707</v>
      </c>
      <c r="AN829" s="45">
        <f t="shared" si="283"/>
        <v>33.206909090909093</v>
      </c>
      <c r="AO829" s="137" t="s">
        <v>844</v>
      </c>
    </row>
    <row r="830" spans="1:41" s="39" customFormat="1" ht="30" x14ac:dyDescent="0.25">
      <c r="A830" s="30">
        <v>829</v>
      </c>
      <c r="B830" s="107" t="s">
        <v>808</v>
      </c>
      <c r="C830" s="30" t="s">
        <v>976</v>
      </c>
      <c r="D830" s="48" t="s">
        <v>135</v>
      </c>
      <c r="E830" s="48" t="s">
        <v>147</v>
      </c>
      <c r="F830" s="48" t="s">
        <v>139</v>
      </c>
      <c r="G830" s="112" t="s">
        <v>6</v>
      </c>
      <c r="H830" s="48" t="s">
        <v>717</v>
      </c>
      <c r="I830" s="48" t="s">
        <v>718</v>
      </c>
      <c r="J830" s="48">
        <v>16</v>
      </c>
      <c r="K830" s="108"/>
      <c r="L830" s="108"/>
      <c r="M830" s="105" t="s">
        <v>141</v>
      </c>
      <c r="N830" s="105" t="s">
        <v>1251</v>
      </c>
      <c r="O830" s="105" t="s">
        <v>210</v>
      </c>
      <c r="P830" s="81">
        <f t="shared" si="275"/>
        <v>0.23406612142481922</v>
      </c>
      <c r="Q830" s="113">
        <f t="shared" si="276"/>
        <v>10957.5</v>
      </c>
      <c r="R830" s="48">
        <v>3.5</v>
      </c>
      <c r="S830" s="81">
        <v>2.0099999999999998</v>
      </c>
      <c r="T830" s="127"/>
      <c r="U830" s="93">
        <f t="shared" si="285"/>
        <v>8.0399999999999985E-2</v>
      </c>
      <c r="V830" s="69">
        <v>50</v>
      </c>
      <c r="W830" s="135">
        <f t="shared" si="273"/>
        <v>197.02058504016884</v>
      </c>
      <c r="X830" s="145">
        <f t="shared" si="281"/>
        <v>57.784095815750639</v>
      </c>
      <c r="Y830" s="60">
        <f t="shared" si="284"/>
        <v>0.54999999999999993</v>
      </c>
      <c r="Z830" s="81">
        <v>127.8</v>
      </c>
      <c r="AA830" s="46">
        <v>1.0999999999999999E-2</v>
      </c>
      <c r="AB830" s="47">
        <f t="shared" si="277"/>
        <v>635.62505397325697</v>
      </c>
      <c r="AC830" s="47">
        <f t="shared" si="278"/>
        <v>648.66318397107568</v>
      </c>
      <c r="AD830" s="56">
        <f>AB830/(AVERAGE(AB740:AB782))*100</f>
        <v>93.428994032540515</v>
      </c>
      <c r="AE830" s="56">
        <f>AC830/(AVERAGE(AC740:AC782))*100</f>
        <v>95.345437322727349</v>
      </c>
      <c r="AF830" s="64"/>
      <c r="AG830" s="45">
        <f t="shared" si="282"/>
        <v>18.592400000000001</v>
      </c>
      <c r="AH830" s="45">
        <v>175.4</v>
      </c>
      <c r="AI830" s="43">
        <v>0.106</v>
      </c>
      <c r="AJ830" s="47">
        <f t="shared" si="279"/>
        <v>872.36803182245137</v>
      </c>
      <c r="AK830" s="47">
        <f t="shared" si="280"/>
        <v>890.26230413557653</v>
      </c>
      <c r="AL830" s="56">
        <f>AJ830/(AVERAGE(AJ740:AJ782))*100</f>
        <v>96.459905358741551</v>
      </c>
      <c r="AM830" s="56">
        <f>AK830/(AVERAGE(AK740:AK782))*100</f>
        <v>98.438519602756969</v>
      </c>
      <c r="AN830" s="45">
        <f t="shared" si="283"/>
        <v>33.80436363636364</v>
      </c>
      <c r="AO830" s="137" t="s">
        <v>844</v>
      </c>
    </row>
    <row r="831" spans="1:41" s="39" customFormat="1" ht="30" x14ac:dyDescent="0.25">
      <c r="A831" s="30">
        <v>830</v>
      </c>
      <c r="B831" s="107" t="s">
        <v>809</v>
      </c>
      <c r="C831" s="30" t="s">
        <v>976</v>
      </c>
      <c r="D831" s="48" t="s">
        <v>135</v>
      </c>
      <c r="E831" s="48" t="s">
        <v>147</v>
      </c>
      <c r="F831" s="48" t="s">
        <v>139</v>
      </c>
      <c r="G831" s="112" t="s">
        <v>6</v>
      </c>
      <c r="H831" s="48" t="s">
        <v>717</v>
      </c>
      <c r="I831" s="48" t="s">
        <v>718</v>
      </c>
      <c r="J831" s="48">
        <v>16</v>
      </c>
      <c r="K831" s="108"/>
      <c r="L831" s="108"/>
      <c r="M831" s="105" t="s">
        <v>141</v>
      </c>
      <c r="N831" s="105" t="s">
        <v>1251</v>
      </c>
      <c r="O831" s="105" t="s">
        <v>210</v>
      </c>
      <c r="P831" s="81">
        <f t="shared" si="275"/>
        <v>0.18612778684395032</v>
      </c>
      <c r="Q831" s="113">
        <f t="shared" si="276"/>
        <v>10957.5</v>
      </c>
      <c r="R831" s="48">
        <v>3.5</v>
      </c>
      <c r="S831" s="81">
        <v>1.6</v>
      </c>
      <c r="T831" s="127"/>
      <c r="U831" s="93">
        <f t="shared" si="285"/>
        <v>6.4000000000000001E-2</v>
      </c>
      <c r="V831" s="69">
        <v>50</v>
      </c>
      <c r="W831" s="135">
        <f t="shared" si="273"/>
        <v>197.84493895247081</v>
      </c>
      <c r="X831" s="145">
        <f t="shared" si="281"/>
        <v>57.105878728711318</v>
      </c>
      <c r="Y831" s="60">
        <f t="shared" si="284"/>
        <v>0.54999999999999993</v>
      </c>
      <c r="Z831" s="81">
        <v>126.3</v>
      </c>
      <c r="AA831" s="46">
        <v>1.0999999999999999E-2</v>
      </c>
      <c r="AB831" s="47">
        <f t="shared" si="277"/>
        <v>628.16466601582442</v>
      </c>
      <c r="AC831" s="47">
        <f t="shared" si="278"/>
        <v>638.37872562583777</v>
      </c>
      <c r="AD831" s="56">
        <f>AB831/(AVERAGE(AB740:AB782))*100</f>
        <v>92.332409595538877</v>
      </c>
      <c r="AE831" s="56">
        <f>AC831/(AVERAGE(AC740:AC782))*100</f>
        <v>93.833749588962263</v>
      </c>
      <c r="AF831" s="64"/>
      <c r="AG831" s="45">
        <f t="shared" si="282"/>
        <v>21.24</v>
      </c>
      <c r="AH831" s="45">
        <v>177</v>
      </c>
      <c r="AI831" s="43">
        <v>0.12</v>
      </c>
      <c r="AJ831" s="47">
        <f t="shared" si="279"/>
        <v>880.32577897704607</v>
      </c>
      <c r="AK831" s="47">
        <f t="shared" si="280"/>
        <v>894.64001928561595</v>
      </c>
      <c r="AL831" s="56">
        <f>AJ831/(AVERAGE(AJ740:AJ782))*100</f>
        <v>97.339813275354913</v>
      </c>
      <c r="AM831" s="56">
        <f>AK831/(AVERAGE(AK740:AK782))*100</f>
        <v>98.922574466824102</v>
      </c>
      <c r="AN831" s="45">
        <f t="shared" si="283"/>
        <v>38.618181818181817</v>
      </c>
      <c r="AO831" s="137" t="s">
        <v>844</v>
      </c>
    </row>
    <row r="832" spans="1:41" s="39" customFormat="1" ht="30" x14ac:dyDescent="0.25">
      <c r="A832" s="30">
        <v>831</v>
      </c>
      <c r="B832" s="107" t="s">
        <v>810</v>
      </c>
      <c r="C832" s="30" t="s">
        <v>976</v>
      </c>
      <c r="D832" s="48" t="s">
        <v>135</v>
      </c>
      <c r="E832" s="48" t="s">
        <v>147</v>
      </c>
      <c r="F832" s="48" t="s">
        <v>139</v>
      </c>
      <c r="G832" s="112" t="s">
        <v>6</v>
      </c>
      <c r="H832" s="48" t="s">
        <v>717</v>
      </c>
      <c r="I832" s="48" t="s">
        <v>718</v>
      </c>
      <c r="J832" s="48">
        <v>16</v>
      </c>
      <c r="K832" s="108"/>
      <c r="L832" s="108"/>
      <c r="M832" s="105" t="s">
        <v>141</v>
      </c>
      <c r="N832" s="105" t="s">
        <v>1251</v>
      </c>
      <c r="O832" s="105" t="s">
        <v>210</v>
      </c>
      <c r="P832" s="81">
        <f t="shared" si="275"/>
        <v>0.28797013112953501</v>
      </c>
      <c r="Q832" s="113">
        <f t="shared" si="276"/>
        <v>10957.5</v>
      </c>
      <c r="R832" s="48">
        <v>3.5</v>
      </c>
      <c r="S832" s="81">
        <v>2.4700000000000002</v>
      </c>
      <c r="T832" s="127"/>
      <c r="U832" s="93">
        <f t="shared" si="285"/>
        <v>9.8800000000000013E-2</v>
      </c>
      <c r="V832" s="69">
        <v>50</v>
      </c>
      <c r="W832" s="135">
        <f t="shared" si="273"/>
        <v>196.09570016295197</v>
      </c>
      <c r="X832" s="145">
        <f t="shared" si="281"/>
        <v>55.93030244450982</v>
      </c>
      <c r="Y832" s="60">
        <f t="shared" si="284"/>
        <v>0.54999999999999993</v>
      </c>
      <c r="Z832" s="81">
        <v>123.7</v>
      </c>
      <c r="AA832" s="46">
        <v>1.0999999999999999E-2</v>
      </c>
      <c r="AB832" s="47">
        <f t="shared" si="277"/>
        <v>615.23332688960795</v>
      </c>
      <c r="AC832" s="47">
        <f t="shared" si="278"/>
        <v>630.81444364770641</v>
      </c>
      <c r="AD832" s="56">
        <f>AB832/(AVERAGE(AB740:AB782))*100</f>
        <v>90.431663238069348</v>
      </c>
      <c r="AE832" s="56">
        <f>AC832/(AVERAGE(AC740:AC782))*100</f>
        <v>92.721894020372574</v>
      </c>
      <c r="AF832" s="64"/>
      <c r="AG832" s="45">
        <f t="shared" si="282"/>
        <v>13.105800000000002</v>
      </c>
      <c r="AH832" s="45">
        <v>161.80000000000001</v>
      </c>
      <c r="AI832" s="43">
        <v>8.1000000000000003E-2</v>
      </c>
      <c r="AJ832" s="47">
        <f t="shared" si="279"/>
        <v>804.72718100839586</v>
      </c>
      <c r="AK832" s="47">
        <f t="shared" si="280"/>
        <v>825.10733211155139</v>
      </c>
      <c r="AL832" s="56">
        <f>AJ832/(AVERAGE(AJ740:AJ782))*100</f>
        <v>88.980688067527836</v>
      </c>
      <c r="AM832" s="56">
        <f>AK832/(AVERAGE(AK740:AK782))*100</f>
        <v>91.234172118863796</v>
      </c>
      <c r="AN832" s="45">
        <f t="shared" si="283"/>
        <v>23.828727272727278</v>
      </c>
      <c r="AO832" s="137" t="s">
        <v>844</v>
      </c>
    </row>
    <row r="833" spans="1:41" s="39" customFormat="1" ht="30" x14ac:dyDescent="0.25">
      <c r="A833" s="30">
        <v>832</v>
      </c>
      <c r="B833" s="107" t="s">
        <v>811</v>
      </c>
      <c r="C833" s="30" t="s">
        <v>976</v>
      </c>
      <c r="D833" s="48" t="s">
        <v>135</v>
      </c>
      <c r="E833" s="48" t="s">
        <v>147</v>
      </c>
      <c r="F833" s="48" t="s">
        <v>139</v>
      </c>
      <c r="G833" s="112" t="s">
        <v>6</v>
      </c>
      <c r="H833" s="48" t="s">
        <v>717</v>
      </c>
      <c r="I833" s="48" t="s">
        <v>718</v>
      </c>
      <c r="J833" s="48">
        <v>16</v>
      </c>
      <c r="K833" s="108"/>
      <c r="L833" s="108"/>
      <c r="M833" s="105" t="s">
        <v>141</v>
      </c>
      <c r="N833" s="105" t="s">
        <v>1251</v>
      </c>
      <c r="O833" s="105" t="s">
        <v>210</v>
      </c>
      <c r="P833" s="81">
        <f t="shared" si="275"/>
        <v>8.2409033003464804E-2</v>
      </c>
      <c r="Q833" s="113">
        <f t="shared" si="276"/>
        <v>10957.5</v>
      </c>
      <c r="R833" s="48">
        <v>3.5</v>
      </c>
      <c r="S833" s="81">
        <v>0.71</v>
      </c>
      <c r="T833" s="127"/>
      <c r="U833" s="93">
        <f t="shared" si="285"/>
        <v>2.8399999999999998E-2</v>
      </c>
      <c r="V833" s="69">
        <v>50</v>
      </c>
      <c r="W833" s="135">
        <f t="shared" si="273"/>
        <v>199.63439012795553</v>
      </c>
      <c r="X833" s="145">
        <f t="shared" si="281"/>
        <v>57.422380035996333</v>
      </c>
      <c r="Y833" s="60">
        <f t="shared" si="284"/>
        <v>0.54999999999999993</v>
      </c>
      <c r="Z833" s="81">
        <v>127</v>
      </c>
      <c r="AA833" s="46">
        <v>1.0999999999999999E-2</v>
      </c>
      <c r="AB833" s="47">
        <f t="shared" si="277"/>
        <v>631.64618039595962</v>
      </c>
      <c r="AC833" s="47">
        <f t="shared" si="278"/>
        <v>636.16293725043784</v>
      </c>
      <c r="AD833" s="56">
        <f>AB833/(AVERAGE(AB740:AB782))*100</f>
        <v>92.844148999472978</v>
      </c>
      <c r="AE833" s="56">
        <f>AC833/(AVERAGE(AC740:AC782))*100</f>
        <v>93.508056198482208</v>
      </c>
      <c r="AF833" s="64"/>
      <c r="AG833" s="45">
        <f t="shared" si="282"/>
        <v>22.220800000000001</v>
      </c>
      <c r="AH833" s="45">
        <v>173.6</v>
      </c>
      <c r="AI833" s="43">
        <v>0.128</v>
      </c>
      <c r="AJ833" s="47">
        <f t="shared" si="279"/>
        <v>863.41556627353214</v>
      </c>
      <c r="AK833" s="47">
        <f t="shared" si="280"/>
        <v>869.58965280847247</v>
      </c>
      <c r="AL833" s="56">
        <f>AJ833/(AVERAGE(AJ740:AJ782))*100</f>
        <v>95.470008952551495</v>
      </c>
      <c r="AM833" s="56">
        <f>AK833/(AVERAGE(AK740:AK782))*100</f>
        <v>96.152693073372447</v>
      </c>
      <c r="AN833" s="45">
        <f t="shared" si="283"/>
        <v>40.401454545454548</v>
      </c>
      <c r="AO833" s="137" t="s">
        <v>844</v>
      </c>
    </row>
    <row r="834" spans="1:41" s="39" customFormat="1" ht="30" x14ac:dyDescent="0.25">
      <c r="A834" s="30">
        <v>833</v>
      </c>
      <c r="B834" s="107" t="s">
        <v>812</v>
      </c>
      <c r="C834" s="30" t="s">
        <v>976</v>
      </c>
      <c r="D834" s="48" t="s">
        <v>135</v>
      </c>
      <c r="E834" s="48" t="s">
        <v>147</v>
      </c>
      <c r="F834" s="48" t="s">
        <v>139</v>
      </c>
      <c r="G834" s="112" t="s">
        <v>6</v>
      </c>
      <c r="H834" s="48" t="s">
        <v>717</v>
      </c>
      <c r="I834" s="48" t="s">
        <v>718</v>
      </c>
      <c r="J834" s="48">
        <v>16</v>
      </c>
      <c r="K834" s="108"/>
      <c r="L834" s="108"/>
      <c r="M834" s="105" t="s">
        <v>141</v>
      </c>
      <c r="N834" s="105" t="s">
        <v>1251</v>
      </c>
      <c r="O834" s="105" t="s">
        <v>210</v>
      </c>
      <c r="P834" s="81">
        <f t="shared" si="275"/>
        <v>0.93414396387025489</v>
      </c>
      <c r="Q834" s="113">
        <f t="shared" si="276"/>
        <v>10957.5</v>
      </c>
      <c r="R834" s="48">
        <v>3.5</v>
      </c>
      <c r="S834" s="81">
        <v>7.9</v>
      </c>
      <c r="T834" s="127"/>
      <c r="U834" s="93">
        <f t="shared" si="285"/>
        <v>0.316</v>
      </c>
      <c r="V834" s="69">
        <v>50</v>
      </c>
      <c r="W834" s="135">
        <f t="shared" ref="W834:W897" si="286">(J834-J834*(1-SQRT(1-S834*0.01)))^2*(PI()/4)</f>
        <v>185.17803737319679</v>
      </c>
      <c r="X834" s="145">
        <f t="shared" si="281"/>
        <v>64.048812167884279</v>
      </c>
      <c r="Y834" s="60">
        <f t="shared" si="284"/>
        <v>0.44999999999999996</v>
      </c>
      <c r="Z834" s="81">
        <v>115.9</v>
      </c>
      <c r="AA834" s="46">
        <v>8.9999999999999993E-3</v>
      </c>
      <c r="AB834" s="47">
        <f t="shared" si="277"/>
        <v>576.43930951095842</v>
      </c>
      <c r="AC834" s="47">
        <f t="shared" si="278"/>
        <v>625.8841579923544</v>
      </c>
      <c r="AD834" s="56">
        <f>AB834/(AVERAGE(AB740:AB782))*100</f>
        <v>84.729424165660774</v>
      </c>
      <c r="AE834" s="56">
        <f>AC834/(AVERAGE(AC740:AC782))*100</f>
        <v>91.99720322004427</v>
      </c>
      <c r="AF834" s="64"/>
      <c r="AG834" s="45">
        <f t="shared" si="282"/>
        <v>11.8888</v>
      </c>
      <c r="AH834" s="45">
        <v>154.4</v>
      </c>
      <c r="AI834" s="43">
        <v>7.6999999999999999E-2</v>
      </c>
      <c r="AJ834" s="47">
        <f t="shared" si="279"/>
        <v>767.92260041839495</v>
      </c>
      <c r="AK834" s="47">
        <f t="shared" si="280"/>
        <v>833.79218286470677</v>
      </c>
      <c r="AL834" s="56">
        <f>AJ834/(AVERAGE(AJ740:AJ782))*100</f>
        <v>84.911113953190949</v>
      </c>
      <c r="AM834" s="56">
        <f>AK834/(AVERAGE(AK740:AK782))*100</f>
        <v>92.194477690761076</v>
      </c>
      <c r="AN834" s="45">
        <f t="shared" si="283"/>
        <v>26.419555555555558</v>
      </c>
      <c r="AO834" s="137" t="s">
        <v>844</v>
      </c>
    </row>
    <row r="835" spans="1:41" s="39" customFormat="1" ht="30" x14ac:dyDescent="0.25">
      <c r="A835" s="30">
        <v>834</v>
      </c>
      <c r="B835" s="107" t="s">
        <v>813</v>
      </c>
      <c r="C835" s="30" t="s">
        <v>976</v>
      </c>
      <c r="D835" s="48" t="s">
        <v>135</v>
      </c>
      <c r="E835" s="48" t="s">
        <v>147</v>
      </c>
      <c r="F835" s="48" t="s">
        <v>139</v>
      </c>
      <c r="G835" s="112" t="s">
        <v>6</v>
      </c>
      <c r="H835" s="48" t="s">
        <v>717</v>
      </c>
      <c r="I835" s="48" t="s">
        <v>718</v>
      </c>
      <c r="J835" s="48">
        <v>16</v>
      </c>
      <c r="K835" s="108"/>
      <c r="L835" s="108"/>
      <c r="M835" s="105" t="s">
        <v>141</v>
      </c>
      <c r="N835" s="105" t="s">
        <v>1251</v>
      </c>
      <c r="O835" s="105" t="s">
        <v>210</v>
      </c>
      <c r="P835" s="81">
        <f t="shared" si="275"/>
        <v>1.1123303233683524</v>
      </c>
      <c r="Q835" s="113">
        <f t="shared" si="276"/>
        <v>10957.5</v>
      </c>
      <c r="R835" s="48">
        <v>3.5</v>
      </c>
      <c r="S835" s="81">
        <v>9.3699999999999992</v>
      </c>
      <c r="T835" s="127"/>
      <c r="U835" s="93">
        <f t="shared" si="285"/>
        <v>0.37479999999999997</v>
      </c>
      <c r="V835" s="69">
        <v>50</v>
      </c>
      <c r="W835" s="135">
        <f t="shared" si="286"/>
        <v>182.22242700469945</v>
      </c>
      <c r="X835" s="145">
        <f t="shared" si="281"/>
        <v>65.464904326471014</v>
      </c>
      <c r="Y835" s="60">
        <f t="shared" si="284"/>
        <v>0.4</v>
      </c>
      <c r="Z835" s="81">
        <v>105.3</v>
      </c>
      <c r="AA835" s="46">
        <v>8.0000000000000002E-3</v>
      </c>
      <c r="AB835" s="47">
        <f t="shared" si="277"/>
        <v>523.71923461176812</v>
      </c>
      <c r="AC835" s="47">
        <f t="shared" si="278"/>
        <v>577.86520424999253</v>
      </c>
      <c r="AD835" s="56">
        <f>AB835/(AVERAGE(AB740:AB782))*100</f>
        <v>76.980227477515783</v>
      </c>
      <c r="AE835" s="56">
        <f>AC835/(AVERAGE(AC740:AC782))*100</f>
        <v>84.939012995162528</v>
      </c>
      <c r="AF835" s="64"/>
      <c r="AG835" s="45">
        <f t="shared" si="282"/>
        <v>4.6727999999999996</v>
      </c>
      <c r="AH835" s="45">
        <v>129.80000000000001</v>
      </c>
      <c r="AI835" s="43">
        <v>3.5999999999999997E-2</v>
      </c>
      <c r="AJ835" s="47">
        <f t="shared" si="279"/>
        <v>645.57223791650051</v>
      </c>
      <c r="AK835" s="47">
        <f t="shared" si="280"/>
        <v>712.31627266523299</v>
      </c>
      <c r="AL835" s="56">
        <f>AJ835/(AVERAGE(AJ740:AJ782))*100</f>
        <v>71.382529735260277</v>
      </c>
      <c r="AM835" s="56">
        <f>AK835/(AVERAGE(AK740:AK782))*100</f>
        <v>78.762583841178753</v>
      </c>
      <c r="AN835" s="45">
        <f t="shared" si="283"/>
        <v>11.681999999999999</v>
      </c>
      <c r="AO835" s="137" t="s">
        <v>844</v>
      </c>
    </row>
    <row r="836" spans="1:41" s="39" customFormat="1" ht="30" x14ac:dyDescent="0.25">
      <c r="A836" s="30">
        <v>835</v>
      </c>
      <c r="B836" s="107" t="s">
        <v>814</v>
      </c>
      <c r="C836" s="30" t="s">
        <v>976</v>
      </c>
      <c r="D836" s="48" t="s">
        <v>135</v>
      </c>
      <c r="E836" s="48" t="s">
        <v>147</v>
      </c>
      <c r="F836" s="48" t="s">
        <v>139</v>
      </c>
      <c r="G836" s="112" t="s">
        <v>6</v>
      </c>
      <c r="H836" s="48" t="s">
        <v>717</v>
      </c>
      <c r="I836" s="48" t="s">
        <v>718</v>
      </c>
      <c r="J836" s="48">
        <v>16</v>
      </c>
      <c r="K836" s="108"/>
      <c r="L836" s="108"/>
      <c r="M836" s="105" t="s">
        <v>141</v>
      </c>
      <c r="N836" s="105" t="s">
        <v>1251</v>
      </c>
      <c r="O836" s="105" t="s">
        <v>210</v>
      </c>
      <c r="P836" s="81">
        <f t="shared" si="275"/>
        <v>1.0491343696650592</v>
      </c>
      <c r="Q836" s="113">
        <f t="shared" si="276"/>
        <v>10957.5</v>
      </c>
      <c r="R836" s="48">
        <v>3.5</v>
      </c>
      <c r="S836" s="81">
        <v>8.85</v>
      </c>
      <c r="T836" s="127"/>
      <c r="U836" s="93">
        <f t="shared" si="285"/>
        <v>0.35399999999999998</v>
      </c>
      <c r="V836" s="69">
        <v>50</v>
      </c>
      <c r="W836" s="135">
        <f t="shared" si="286"/>
        <v>183.26794903981414</v>
      </c>
      <c r="X836" s="145">
        <f t="shared" si="281"/>
        <v>63.883025768830208</v>
      </c>
      <c r="Y836" s="60">
        <f t="shared" si="284"/>
        <v>0.44999999999999996</v>
      </c>
      <c r="Z836" s="81">
        <v>115.6</v>
      </c>
      <c r="AA836" s="46">
        <v>8.9999999999999993E-3</v>
      </c>
      <c r="AB836" s="47">
        <f t="shared" si="277"/>
        <v>574.94723191947185</v>
      </c>
      <c r="AC836" s="47">
        <f t="shared" si="278"/>
        <v>630.77041351560285</v>
      </c>
      <c r="AD836" s="56">
        <f>AB836/(AVERAGE(AB740:AB782))*100</f>
        <v>84.510107278260421</v>
      </c>
      <c r="AE836" s="56">
        <f>AC836/(AVERAGE(AC740:AC782))*100</f>
        <v>92.715422137422337</v>
      </c>
      <c r="AF836" s="64"/>
      <c r="AG836" s="45">
        <f t="shared" si="282"/>
        <v>12.936</v>
      </c>
      <c r="AH836" s="45">
        <v>154</v>
      </c>
      <c r="AI836" s="43">
        <v>8.4000000000000005E-2</v>
      </c>
      <c r="AJ836" s="47">
        <f t="shared" si="279"/>
        <v>765.93316362974633</v>
      </c>
      <c r="AK836" s="47">
        <f t="shared" si="280"/>
        <v>840.29968582528409</v>
      </c>
      <c r="AL836" s="56">
        <f>AJ836/(AVERAGE(AJ740:AJ782))*100</f>
        <v>84.691136974037619</v>
      </c>
      <c r="AM836" s="56">
        <f>AK836/(AVERAGE(AK740:AK782))*100</f>
        <v>92.914028495927184</v>
      </c>
      <c r="AN836" s="45">
        <f t="shared" si="283"/>
        <v>28.74666666666667</v>
      </c>
      <c r="AO836" s="137" t="s">
        <v>844</v>
      </c>
    </row>
    <row r="837" spans="1:41" s="39" customFormat="1" ht="30" x14ac:dyDescent="0.25">
      <c r="A837" s="30">
        <v>836</v>
      </c>
      <c r="B837" s="107" t="s">
        <v>815</v>
      </c>
      <c r="C837" s="30" t="s">
        <v>976</v>
      </c>
      <c r="D837" s="48" t="s">
        <v>135</v>
      </c>
      <c r="E837" s="48" t="s">
        <v>147</v>
      </c>
      <c r="F837" s="48" t="s">
        <v>139</v>
      </c>
      <c r="G837" s="112" t="s">
        <v>6</v>
      </c>
      <c r="H837" s="48" t="s">
        <v>717</v>
      </c>
      <c r="I837" s="48" t="s">
        <v>718</v>
      </c>
      <c r="J837" s="48">
        <v>16</v>
      </c>
      <c r="K837" s="108"/>
      <c r="L837" s="108"/>
      <c r="M837" s="105" t="s">
        <v>141</v>
      </c>
      <c r="N837" s="105" t="s">
        <v>1251</v>
      </c>
      <c r="O837" s="105" t="s">
        <v>210</v>
      </c>
      <c r="P837" s="81">
        <f t="shared" si="275"/>
        <v>0.8666378538500783</v>
      </c>
      <c r="Q837" s="113">
        <f t="shared" si="276"/>
        <v>10957.5</v>
      </c>
      <c r="R837" s="48">
        <v>3.5</v>
      </c>
      <c r="S837" s="81">
        <v>7.34</v>
      </c>
      <c r="T837" s="127"/>
      <c r="U837" s="93">
        <f t="shared" si="285"/>
        <v>0.29359999999999997</v>
      </c>
      <c r="V837" s="69">
        <v>50</v>
      </c>
      <c r="W837" s="135">
        <f t="shared" si="286"/>
        <v>186.30398418024336</v>
      </c>
      <c r="X837" s="145">
        <f t="shared" si="281"/>
        <v>67.143491616893343</v>
      </c>
      <c r="Y837" s="60">
        <f t="shared" si="284"/>
        <v>0.44999999999999996</v>
      </c>
      <c r="Z837" s="81">
        <v>121.5</v>
      </c>
      <c r="AA837" s="46">
        <v>8.9999999999999993E-3</v>
      </c>
      <c r="AB837" s="47">
        <f t="shared" si="277"/>
        <v>604.2914245520401</v>
      </c>
      <c r="AC837" s="47">
        <f t="shared" si="278"/>
        <v>652.15996606091096</v>
      </c>
      <c r="AD837" s="56">
        <f>AB837/(AVERAGE(AB740:AB782))*100</f>
        <v>88.823339397133594</v>
      </c>
      <c r="AE837" s="56">
        <f>AC837/(AVERAGE(AC740:AC782))*100</f>
        <v>95.859420890495997</v>
      </c>
      <c r="AF837" s="64"/>
      <c r="AG837" s="45">
        <f t="shared" si="282"/>
        <v>3.4487999999999999</v>
      </c>
      <c r="AH837" s="45">
        <v>143.69999999999999</v>
      </c>
      <c r="AI837" s="43">
        <v>2.4E-2</v>
      </c>
      <c r="AJ837" s="47">
        <f t="shared" si="279"/>
        <v>714.70516632204237</v>
      </c>
      <c r="AK837" s="47">
        <f t="shared" si="280"/>
        <v>771.32005862512676</v>
      </c>
      <c r="AL837" s="56">
        <f>AJ837/(AVERAGE(AJ740:AJ782))*100</f>
        <v>79.026729760838975</v>
      </c>
      <c r="AM837" s="56">
        <f>AK837/(AVERAGE(AK740:AK782))*100</f>
        <v>85.286779366327423</v>
      </c>
      <c r="AN837" s="45">
        <f t="shared" si="283"/>
        <v>7.6640000000000006</v>
      </c>
      <c r="AO837" s="137" t="s">
        <v>844</v>
      </c>
    </row>
    <row r="838" spans="1:41" s="39" customFormat="1" ht="30" x14ac:dyDescent="0.25">
      <c r="A838" s="30">
        <v>837</v>
      </c>
      <c r="B838" s="107" t="s">
        <v>816</v>
      </c>
      <c r="C838" s="30" t="s">
        <v>976</v>
      </c>
      <c r="D838" s="48" t="s">
        <v>135</v>
      </c>
      <c r="E838" s="48" t="s">
        <v>147</v>
      </c>
      <c r="F838" s="48" t="s">
        <v>139</v>
      </c>
      <c r="G838" s="112" t="s">
        <v>6</v>
      </c>
      <c r="H838" s="48" t="s">
        <v>717</v>
      </c>
      <c r="I838" s="48" t="s">
        <v>718</v>
      </c>
      <c r="J838" s="48">
        <v>16</v>
      </c>
      <c r="K838" s="108"/>
      <c r="L838" s="108"/>
      <c r="M838" s="105" t="s">
        <v>141</v>
      </c>
      <c r="N838" s="105" t="s">
        <v>1251</v>
      </c>
      <c r="O838" s="105" t="s">
        <v>210</v>
      </c>
      <c r="P838" s="81">
        <f t="shared" si="275"/>
        <v>1.6632292454858788</v>
      </c>
      <c r="Q838" s="113">
        <f t="shared" si="276"/>
        <v>10957.5</v>
      </c>
      <c r="R838" s="48">
        <v>3.5</v>
      </c>
      <c r="S838" s="81">
        <v>13.84</v>
      </c>
      <c r="T838" s="127"/>
      <c r="U838" s="93">
        <f t="shared" si="285"/>
        <v>0.55359999999999998</v>
      </c>
      <c r="V838" s="69">
        <v>50</v>
      </c>
      <c r="W838" s="135">
        <f t="shared" si="286"/>
        <v>173.23495874130978</v>
      </c>
      <c r="X838" s="145">
        <f t="shared" si="281"/>
        <v>61.473596769244566</v>
      </c>
      <c r="Y838" s="60">
        <f t="shared" si="284"/>
        <v>0.5</v>
      </c>
      <c r="Z838" s="81">
        <v>123.6</v>
      </c>
      <c r="AA838" s="46">
        <v>0.01</v>
      </c>
      <c r="AB838" s="47">
        <f t="shared" si="277"/>
        <v>614.73596769244568</v>
      </c>
      <c r="AC838" s="47">
        <f t="shared" si="278"/>
        <v>713.4818566532565</v>
      </c>
      <c r="AD838" s="56">
        <f>AB838/(AVERAGE(AB740:AB782))*100</f>
        <v>90.358557608935897</v>
      </c>
      <c r="AE838" s="56">
        <f>AC838/(AVERAGE(AC740:AC782))*100</f>
        <v>104.87297772624873</v>
      </c>
      <c r="AF838" s="64"/>
      <c r="AG838" s="45">
        <f t="shared" si="282"/>
        <v>4.6079999999999997</v>
      </c>
      <c r="AH838" s="45">
        <v>153.6</v>
      </c>
      <c r="AI838" s="43">
        <v>0.03</v>
      </c>
      <c r="AJ838" s="47">
        <f t="shared" si="279"/>
        <v>763.9437268410976</v>
      </c>
      <c r="AK838" s="47">
        <f t="shared" si="280"/>
        <v>886.65706457880424</v>
      </c>
      <c r="AL838" s="56">
        <f>AJ838/(AVERAGE(AJ740:AJ782))*100</f>
        <v>84.471159994884275</v>
      </c>
      <c r="AM838" s="56">
        <f>AK838/(AVERAGE(AK740:AK782))*100</f>
        <v>98.039879288398652</v>
      </c>
      <c r="AN838" s="45">
        <f t="shared" si="283"/>
        <v>9.2159999999999993</v>
      </c>
      <c r="AO838" s="137" t="s">
        <v>844</v>
      </c>
    </row>
    <row r="839" spans="1:41" s="39" customFormat="1" ht="30" x14ac:dyDescent="0.25">
      <c r="A839" s="30">
        <v>838</v>
      </c>
      <c r="B839" s="107" t="s">
        <v>817</v>
      </c>
      <c r="C839" s="30" t="s">
        <v>976</v>
      </c>
      <c r="D839" s="48" t="s">
        <v>135</v>
      </c>
      <c r="E839" s="48" t="s">
        <v>147</v>
      </c>
      <c r="F839" s="48" t="s">
        <v>139</v>
      </c>
      <c r="G839" s="112" t="s">
        <v>6</v>
      </c>
      <c r="H839" s="48" t="s">
        <v>717</v>
      </c>
      <c r="I839" s="48" t="s">
        <v>718</v>
      </c>
      <c r="J839" s="48">
        <v>16</v>
      </c>
      <c r="K839" s="108"/>
      <c r="L839" s="108"/>
      <c r="M839" s="105" t="s">
        <v>141</v>
      </c>
      <c r="N839" s="105" t="s">
        <v>1251</v>
      </c>
      <c r="O839" s="105" t="s">
        <v>210</v>
      </c>
      <c r="P839" s="81">
        <f t="shared" si="275"/>
        <v>0.83776912346302335</v>
      </c>
      <c r="Q839" s="113">
        <f t="shared" si="276"/>
        <v>10957.5</v>
      </c>
      <c r="R839" s="48">
        <v>3.5</v>
      </c>
      <c r="S839" s="81">
        <v>7.1</v>
      </c>
      <c r="T839" s="127"/>
      <c r="U839" s="93">
        <f t="shared" si="285"/>
        <v>0.28399999999999997</v>
      </c>
      <c r="V839" s="69">
        <v>50</v>
      </c>
      <c r="W839" s="135">
        <f t="shared" si="286"/>
        <v>186.78653281183475</v>
      </c>
      <c r="X839" s="145">
        <f t="shared" si="281"/>
        <v>68.967142006487975</v>
      </c>
      <c r="Y839" s="60">
        <f t="shared" si="284"/>
        <v>0.44999999999999996</v>
      </c>
      <c r="Z839" s="81">
        <v>124.8</v>
      </c>
      <c r="AA839" s="46">
        <v>8.9999999999999993E-3</v>
      </c>
      <c r="AB839" s="47">
        <f t="shared" si="277"/>
        <v>620.70427805839176</v>
      </c>
      <c r="AC839" s="47">
        <f t="shared" si="278"/>
        <v>668.14238757630983</v>
      </c>
      <c r="AD839" s="56">
        <f>AB839/(AVERAGE(AB740:AB782))*100</f>
        <v>91.235825158537224</v>
      </c>
      <c r="AE839" s="56">
        <f>AC839/(AVERAGE(AC740:AC782))*100</f>
        <v>98.208638491428658</v>
      </c>
      <c r="AF839" s="64"/>
      <c r="AG839" s="45">
        <f t="shared" si="282"/>
        <v>4.8906000000000001</v>
      </c>
      <c r="AH839" s="45">
        <v>148.19999999999999</v>
      </c>
      <c r="AI839" s="43">
        <v>3.3000000000000002E-2</v>
      </c>
      <c r="AJ839" s="47">
        <f t="shared" si="279"/>
        <v>737.08633019434023</v>
      </c>
      <c r="AK839" s="47">
        <f t="shared" si="280"/>
        <v>793.41908524686789</v>
      </c>
      <c r="AL839" s="56">
        <f>AJ839/(AVERAGE(AJ740:AJ782))*100</f>
        <v>81.501470776314108</v>
      </c>
      <c r="AM839" s="56">
        <f>AK839/(AVERAGE(AK740:AK782))*100</f>
        <v>87.730323763524339</v>
      </c>
      <c r="AN839" s="45">
        <f t="shared" si="283"/>
        <v>10.868</v>
      </c>
      <c r="AO839" s="137" t="s">
        <v>844</v>
      </c>
    </row>
    <row r="840" spans="1:41" s="39" customFormat="1" ht="30" x14ac:dyDescent="0.25">
      <c r="A840" s="30">
        <v>839</v>
      </c>
      <c r="B840" s="107" t="s">
        <v>818</v>
      </c>
      <c r="C840" s="30" t="s">
        <v>976</v>
      </c>
      <c r="D840" s="48" t="s">
        <v>135</v>
      </c>
      <c r="E840" s="48" t="s">
        <v>147</v>
      </c>
      <c r="F840" s="48" t="s">
        <v>139</v>
      </c>
      <c r="G840" s="112" t="s">
        <v>6</v>
      </c>
      <c r="H840" s="48" t="s">
        <v>717</v>
      </c>
      <c r="I840" s="48" t="s">
        <v>718</v>
      </c>
      <c r="J840" s="48">
        <v>16</v>
      </c>
      <c r="K840" s="108"/>
      <c r="L840" s="108"/>
      <c r="M840" s="105" t="s">
        <v>141</v>
      </c>
      <c r="N840" s="105" t="s">
        <v>1251</v>
      </c>
      <c r="O840" s="105" t="s">
        <v>210</v>
      </c>
      <c r="P840" s="81">
        <f t="shared" si="275"/>
        <v>1.2099099408445155</v>
      </c>
      <c r="Q840" s="113">
        <f t="shared" si="276"/>
        <v>10957.5</v>
      </c>
      <c r="R840" s="48">
        <v>3.5</v>
      </c>
      <c r="S840" s="81">
        <v>10.17</v>
      </c>
      <c r="T840" s="127"/>
      <c r="U840" s="93">
        <f t="shared" si="285"/>
        <v>0.40679999999999999</v>
      </c>
      <c r="V840" s="69">
        <v>50</v>
      </c>
      <c r="W840" s="135">
        <f t="shared" si="286"/>
        <v>180.61393156606152</v>
      </c>
      <c r="X840" s="145">
        <f t="shared" si="281"/>
        <v>67.475064415001469</v>
      </c>
      <c r="Y840" s="60">
        <f t="shared" si="284"/>
        <v>0.44999999999999996</v>
      </c>
      <c r="Z840" s="81">
        <v>122.1</v>
      </c>
      <c r="AA840" s="46">
        <v>8.9999999999999993E-3</v>
      </c>
      <c r="AB840" s="47">
        <f t="shared" si="277"/>
        <v>607.27557973501314</v>
      </c>
      <c r="AC840" s="47">
        <f t="shared" si="278"/>
        <v>676.02758514417576</v>
      </c>
      <c r="AD840" s="56">
        <f>AB840/(AVERAGE(AB740:AB782))*100</f>
        <v>89.261973171934244</v>
      </c>
      <c r="AE840" s="56">
        <f>AC840/(AVERAGE(AC740:AC782))*100</f>
        <v>99.367664668745675</v>
      </c>
      <c r="AF840" s="64"/>
      <c r="AG840" s="45">
        <f t="shared" si="282"/>
        <v>12.2026</v>
      </c>
      <c r="AH840" s="45">
        <v>164.9</v>
      </c>
      <c r="AI840" s="43">
        <v>7.3999999999999996E-2</v>
      </c>
      <c r="AJ840" s="47">
        <f t="shared" si="279"/>
        <v>820.14531612042322</v>
      </c>
      <c r="AK840" s="47">
        <f t="shared" si="280"/>
        <v>912.99712358947249</v>
      </c>
      <c r="AL840" s="56">
        <f>AJ840/(AVERAGE(AJ740:AJ782))*100</f>
        <v>90.685509655966257</v>
      </c>
      <c r="AM840" s="56">
        <f>AK840/(AVERAGE(AK740:AK782))*100</f>
        <v>100.95236519644469</v>
      </c>
      <c r="AN840" s="45">
        <f t="shared" si="283"/>
        <v>27.116888888888891</v>
      </c>
      <c r="AO840" s="137" t="s">
        <v>844</v>
      </c>
    </row>
    <row r="841" spans="1:41" s="39" customFormat="1" ht="30" x14ac:dyDescent="0.25">
      <c r="A841" s="30">
        <v>840</v>
      </c>
      <c r="B841" s="107" t="s">
        <v>819</v>
      </c>
      <c r="C841" s="30" t="s">
        <v>976</v>
      </c>
      <c r="D841" s="48" t="s">
        <v>135</v>
      </c>
      <c r="E841" s="48" t="s">
        <v>147</v>
      </c>
      <c r="F841" s="48" t="s">
        <v>139</v>
      </c>
      <c r="G841" s="112" t="s">
        <v>6</v>
      </c>
      <c r="H841" s="48" t="s">
        <v>717</v>
      </c>
      <c r="I841" s="48" t="s">
        <v>718</v>
      </c>
      <c r="J841" s="48">
        <v>16</v>
      </c>
      <c r="K841" s="108"/>
      <c r="L841" s="108"/>
      <c r="M841" s="105" t="s">
        <v>141</v>
      </c>
      <c r="N841" s="105" t="s">
        <v>1251</v>
      </c>
      <c r="O841" s="105" t="s">
        <v>210</v>
      </c>
      <c r="P841" s="81">
        <f t="shared" si="275"/>
        <v>0.98490833193347249</v>
      </c>
      <c r="Q841" s="113">
        <f t="shared" si="276"/>
        <v>10957.5</v>
      </c>
      <c r="R841" s="48">
        <v>3.5</v>
      </c>
      <c r="S841" s="81">
        <v>8.32</v>
      </c>
      <c r="T841" s="127"/>
      <c r="U841" s="93">
        <f t="shared" si="285"/>
        <v>0.33279999999999998</v>
      </c>
      <c r="V841" s="69">
        <v>50</v>
      </c>
      <c r="W841" s="135">
        <f t="shared" si="286"/>
        <v>184.33357726791181</v>
      </c>
      <c r="X841" s="145">
        <f t="shared" si="281"/>
        <v>66.259297488605043</v>
      </c>
      <c r="Y841" s="60">
        <f t="shared" si="284"/>
        <v>0.44999999999999996</v>
      </c>
      <c r="Z841" s="81">
        <v>119.9</v>
      </c>
      <c r="AA841" s="46">
        <v>8.9999999999999993E-3</v>
      </c>
      <c r="AB841" s="47">
        <f t="shared" si="277"/>
        <v>596.3336773974454</v>
      </c>
      <c r="AC841" s="47">
        <f t="shared" si="278"/>
        <v>650.45121880175122</v>
      </c>
      <c r="AD841" s="56">
        <f>AB841/(AVERAGE(AB740:AB782))*100</f>
        <v>87.653649330998505</v>
      </c>
      <c r="AE841" s="56">
        <f>AC841/(AVERAGE(AC740:AC782))*100</f>
        <v>95.608256251089145</v>
      </c>
      <c r="AF841" s="64"/>
      <c r="AG841" s="45">
        <f t="shared" si="282"/>
        <v>12.3474</v>
      </c>
      <c r="AH841" s="45">
        <v>158.30000000000001</v>
      </c>
      <c r="AI841" s="43">
        <v>7.8E-2</v>
      </c>
      <c r="AJ841" s="47">
        <f t="shared" si="279"/>
        <v>787.31960910771977</v>
      </c>
      <c r="AK841" s="47">
        <f t="shared" si="280"/>
        <v>858.7692071419284</v>
      </c>
      <c r="AL841" s="56">
        <f>AJ841/(AVERAGE(AJ740:AJ782))*100</f>
        <v>87.055889499936072</v>
      </c>
      <c r="AM841" s="56">
        <f>AK841/(AVERAGE(AK740:AK782))*100</f>
        <v>94.956249454555078</v>
      </c>
      <c r="AN841" s="45">
        <f t="shared" si="283"/>
        <v>27.43866666666667</v>
      </c>
      <c r="AO841" s="137" t="s">
        <v>844</v>
      </c>
    </row>
    <row r="842" spans="1:41" s="39" customFormat="1" ht="30" x14ac:dyDescent="0.25">
      <c r="A842" s="30">
        <v>841</v>
      </c>
      <c r="B842" s="107" t="s">
        <v>820</v>
      </c>
      <c r="C842" s="30" t="s">
        <v>976</v>
      </c>
      <c r="D842" s="48" t="s">
        <v>135</v>
      </c>
      <c r="E842" s="48" t="s">
        <v>147</v>
      </c>
      <c r="F842" s="48" t="s">
        <v>139</v>
      </c>
      <c r="G842" s="112" t="s">
        <v>6</v>
      </c>
      <c r="H842" s="48" t="s">
        <v>717</v>
      </c>
      <c r="I842" s="48" t="s">
        <v>718</v>
      </c>
      <c r="J842" s="48">
        <v>16</v>
      </c>
      <c r="K842" s="108"/>
      <c r="L842" s="108"/>
      <c r="M842" s="105" t="s">
        <v>141</v>
      </c>
      <c r="N842" s="105" t="s">
        <v>1251</v>
      </c>
      <c r="O842" s="105" t="s">
        <v>210</v>
      </c>
      <c r="P842" s="81">
        <f t="shared" si="275"/>
        <v>0.60220039772785405</v>
      </c>
      <c r="Q842" s="113">
        <f t="shared" si="276"/>
        <v>10957.5</v>
      </c>
      <c r="R842" s="48">
        <v>3.5</v>
      </c>
      <c r="S842" s="81">
        <v>5.13</v>
      </c>
      <c r="T842" s="127"/>
      <c r="U842" s="93">
        <f t="shared" si="285"/>
        <v>0.20519999999999999</v>
      </c>
      <c r="V842" s="69">
        <v>50</v>
      </c>
      <c r="W842" s="135">
        <f t="shared" si="286"/>
        <v>190.74745282948075</v>
      </c>
      <c r="X842" s="145">
        <f t="shared" si="281"/>
        <v>43.874186321091685</v>
      </c>
      <c r="Y842" s="60">
        <f t="shared" si="284"/>
        <v>0.70000000000000007</v>
      </c>
      <c r="Z842" s="81">
        <v>123.5</v>
      </c>
      <c r="AA842" s="46">
        <v>1.4E-2</v>
      </c>
      <c r="AB842" s="47">
        <f t="shared" si="277"/>
        <v>614.23860849528353</v>
      </c>
      <c r="AC842" s="47">
        <f t="shared" si="278"/>
        <v>647.45294455073633</v>
      </c>
      <c r="AD842" s="56">
        <f>AB842/(AVERAGE(AB740:AB782))*100</f>
        <v>90.28545197980246</v>
      </c>
      <c r="AE842" s="56">
        <f>AC842/(AVERAGE(AC740:AC782))*100</f>
        <v>95.167547148521621</v>
      </c>
      <c r="AF842" s="64"/>
      <c r="AG842" s="45">
        <f t="shared" si="282"/>
        <v>14.444700000000001</v>
      </c>
      <c r="AH842" s="45">
        <v>162.30000000000001</v>
      </c>
      <c r="AI842" s="43">
        <v>8.8999999999999996E-2</v>
      </c>
      <c r="AJ842" s="47">
        <f t="shared" si="279"/>
        <v>807.21397699420675</v>
      </c>
      <c r="AK842" s="47">
        <f t="shared" si="280"/>
        <v>850.86326235291108</v>
      </c>
      <c r="AL842" s="56">
        <f>AJ842/(AVERAGE(AJ740:AJ782))*100</f>
        <v>89.255659291469527</v>
      </c>
      <c r="AM842" s="56">
        <f>AK842/(AVERAGE(AK740:AK782))*100</f>
        <v>94.082069454484568</v>
      </c>
      <c r="AN842" s="45">
        <f t="shared" si="283"/>
        <v>20.635285714285715</v>
      </c>
      <c r="AO842" s="137" t="s">
        <v>844</v>
      </c>
    </row>
    <row r="843" spans="1:41" s="39" customFormat="1" ht="30" x14ac:dyDescent="0.25">
      <c r="A843" s="30">
        <v>842</v>
      </c>
      <c r="B843" s="107" t="s">
        <v>821</v>
      </c>
      <c r="C843" s="30" t="s">
        <v>976</v>
      </c>
      <c r="D843" s="48" t="s">
        <v>135</v>
      </c>
      <c r="E843" s="48" t="s">
        <v>147</v>
      </c>
      <c r="F843" s="48" t="s">
        <v>139</v>
      </c>
      <c r="G843" s="112" t="s">
        <v>6</v>
      </c>
      <c r="H843" s="48" t="s">
        <v>717</v>
      </c>
      <c r="I843" s="48" t="s">
        <v>718</v>
      </c>
      <c r="J843" s="48">
        <v>16</v>
      </c>
      <c r="K843" s="108"/>
      <c r="L843" s="108"/>
      <c r="M843" s="105" t="s">
        <v>141</v>
      </c>
      <c r="N843" s="105" t="s">
        <v>1251</v>
      </c>
      <c r="O843" s="105" t="s">
        <v>210</v>
      </c>
      <c r="P843" s="81">
        <f t="shared" si="275"/>
        <v>1.0382149251734927</v>
      </c>
      <c r="Q843" s="113">
        <f t="shared" si="276"/>
        <v>10957.5</v>
      </c>
      <c r="R843" s="48">
        <v>3.5</v>
      </c>
      <c r="S843" s="81">
        <v>8.76</v>
      </c>
      <c r="T843" s="127"/>
      <c r="U843" s="93">
        <f t="shared" si="285"/>
        <v>0.35039999999999999</v>
      </c>
      <c r="V843" s="69">
        <v>50</v>
      </c>
      <c r="W843" s="135">
        <f t="shared" si="286"/>
        <v>183.44890477666095</v>
      </c>
      <c r="X843" s="145">
        <f t="shared" si="281"/>
        <v>64.325122832974372</v>
      </c>
      <c r="Y843" s="60">
        <f t="shared" si="284"/>
        <v>0.44999999999999996</v>
      </c>
      <c r="Z843" s="81">
        <v>116.4</v>
      </c>
      <c r="AA843" s="46">
        <v>8.9999999999999993E-3</v>
      </c>
      <c r="AB843" s="47">
        <f t="shared" si="277"/>
        <v>578.92610549676931</v>
      </c>
      <c r="AC843" s="47">
        <f t="shared" si="278"/>
        <v>634.50910291184709</v>
      </c>
      <c r="AD843" s="56">
        <f>AB843/(AVERAGE(AB740:AB782))*100</f>
        <v>85.094952311327987</v>
      </c>
      <c r="AE843" s="56">
        <f>AC843/(AVERAGE(AC740:AC782))*100</f>
        <v>93.264963076861008</v>
      </c>
      <c r="AF843" s="64"/>
      <c r="AG843" s="45">
        <f t="shared" si="282"/>
        <v>7.8174999999999999</v>
      </c>
      <c r="AH843" s="45">
        <v>147.5</v>
      </c>
      <c r="AI843" s="43">
        <v>5.2999999999999999E-2</v>
      </c>
      <c r="AJ843" s="47">
        <f t="shared" si="279"/>
        <v>733.60481581420504</v>
      </c>
      <c r="AK843" s="47">
        <f t="shared" si="280"/>
        <v>804.03859690289903</v>
      </c>
      <c r="AL843" s="56">
        <f>AJ843/(AVERAGE(AJ740:AJ782))*100</f>
        <v>81.116511062795766</v>
      </c>
      <c r="AM843" s="56">
        <f>AK843/(AVERAGE(AK740:AK782))*100</f>
        <v>88.904549608500403</v>
      </c>
      <c r="AN843" s="45">
        <f t="shared" si="283"/>
        <v>17.372222222222224</v>
      </c>
      <c r="AO843" s="137" t="s">
        <v>844</v>
      </c>
    </row>
    <row r="844" spans="1:41" s="39" customFormat="1" ht="30" x14ac:dyDescent="0.25">
      <c r="A844" s="30">
        <v>843</v>
      </c>
      <c r="B844" s="107" t="s">
        <v>822</v>
      </c>
      <c r="C844" s="30" t="s">
        <v>976</v>
      </c>
      <c r="D844" s="48" t="s">
        <v>135</v>
      </c>
      <c r="E844" s="48" t="s">
        <v>147</v>
      </c>
      <c r="F844" s="48" t="s">
        <v>139</v>
      </c>
      <c r="G844" s="112" t="s">
        <v>6</v>
      </c>
      <c r="H844" s="48" t="s">
        <v>717</v>
      </c>
      <c r="I844" s="48" t="s">
        <v>718</v>
      </c>
      <c r="J844" s="48">
        <v>16</v>
      </c>
      <c r="K844" s="108"/>
      <c r="L844" s="108"/>
      <c r="M844" s="105" t="s">
        <v>141</v>
      </c>
      <c r="N844" s="105" t="s">
        <v>1251</v>
      </c>
      <c r="O844" s="105" t="s">
        <v>210</v>
      </c>
      <c r="P844" s="81">
        <f t="shared" si="275"/>
        <v>0.53094048415782169</v>
      </c>
      <c r="Q844" s="113">
        <f t="shared" si="276"/>
        <v>10957.5</v>
      </c>
      <c r="R844" s="48">
        <v>3.5</v>
      </c>
      <c r="S844" s="81">
        <v>4.53</v>
      </c>
      <c r="T844" s="127"/>
      <c r="U844" s="93">
        <f t="shared" si="285"/>
        <v>0.1812</v>
      </c>
      <c r="V844" s="69">
        <v>50</v>
      </c>
      <c r="W844" s="135">
        <f t="shared" si="286"/>
        <v>191.95382440845924</v>
      </c>
      <c r="X844" s="145">
        <f t="shared" si="281"/>
        <v>85.261576656372497</v>
      </c>
      <c r="Y844" s="60">
        <f t="shared" si="284"/>
        <v>0.35000000000000003</v>
      </c>
      <c r="Z844" s="81">
        <v>120</v>
      </c>
      <c r="AA844" s="46">
        <v>7.0000000000000001E-3</v>
      </c>
      <c r="AB844" s="47">
        <f t="shared" si="277"/>
        <v>596.83103659460744</v>
      </c>
      <c r="AC844" s="47">
        <f t="shared" si="278"/>
        <v>625.15034732859283</v>
      </c>
      <c r="AD844" s="56">
        <f>AB844/(AVERAGE(AB740:AB782))*100</f>
        <v>87.726754960131942</v>
      </c>
      <c r="AE844" s="56">
        <f>AC844/(AVERAGE(AC740:AC782))*100</f>
        <v>91.889342159979009</v>
      </c>
      <c r="AF844" s="64"/>
      <c r="AG844" s="45">
        <f t="shared" si="282"/>
        <v>3.7959999999999998</v>
      </c>
      <c r="AH844" s="45">
        <v>146</v>
      </c>
      <c r="AI844" s="43">
        <v>2.5999999999999999E-2</v>
      </c>
      <c r="AJ844" s="47">
        <f t="shared" si="279"/>
        <v>726.1444278567725</v>
      </c>
      <c r="AK844" s="47">
        <f t="shared" si="280"/>
        <v>760.59958924978787</v>
      </c>
      <c r="AL844" s="56">
        <f>AJ844/(AVERAGE(AJ740:AJ782))*100</f>
        <v>80.291597390970722</v>
      </c>
      <c r="AM844" s="56">
        <f>AK844/(AVERAGE(AK740:AK782))*100</f>
        <v>84.101390374956239</v>
      </c>
      <c r="AN844" s="45">
        <f t="shared" si="283"/>
        <v>10.845714285714283</v>
      </c>
      <c r="AO844" s="137" t="s">
        <v>844</v>
      </c>
    </row>
    <row r="845" spans="1:41" s="39" customFormat="1" ht="30" x14ac:dyDescent="0.25">
      <c r="A845" s="30">
        <v>844</v>
      </c>
      <c r="B845" s="107" t="s">
        <v>823</v>
      </c>
      <c r="C845" s="30" t="s">
        <v>976</v>
      </c>
      <c r="D845" s="48" t="s">
        <v>135</v>
      </c>
      <c r="E845" s="48" t="s">
        <v>147</v>
      </c>
      <c r="F845" s="48" t="s">
        <v>139</v>
      </c>
      <c r="G845" s="112" t="s">
        <v>6</v>
      </c>
      <c r="H845" s="48" t="s">
        <v>717</v>
      </c>
      <c r="I845" s="48" t="s">
        <v>718</v>
      </c>
      <c r="J845" s="48">
        <v>16</v>
      </c>
      <c r="K845" s="108"/>
      <c r="L845" s="108"/>
      <c r="M845" s="105" t="s">
        <v>141</v>
      </c>
      <c r="N845" s="105" t="s">
        <v>1251</v>
      </c>
      <c r="O845" s="105" t="s">
        <v>210</v>
      </c>
      <c r="P845" s="81">
        <f t="shared" si="275"/>
        <v>0.9305223711038848</v>
      </c>
      <c r="Q845" s="113">
        <f t="shared" si="276"/>
        <v>10957.5</v>
      </c>
      <c r="R845" s="48">
        <v>3.5</v>
      </c>
      <c r="S845" s="81">
        <v>7.87</v>
      </c>
      <c r="T845" s="127"/>
      <c r="U845" s="93">
        <f t="shared" si="285"/>
        <v>0.31480000000000002</v>
      </c>
      <c r="V845" s="69">
        <v>50</v>
      </c>
      <c r="W845" s="135">
        <f t="shared" si="286"/>
        <v>185.23835595214572</v>
      </c>
      <c r="X845" s="145">
        <f t="shared" si="281"/>
        <v>60.6778220537851</v>
      </c>
      <c r="Y845" s="60">
        <f t="shared" ref="Y845:Y865" si="287">AA845*V845</f>
        <v>0.5</v>
      </c>
      <c r="Z845" s="81">
        <v>122</v>
      </c>
      <c r="AA845" s="46">
        <v>0.01</v>
      </c>
      <c r="AB845" s="47">
        <f t="shared" si="277"/>
        <v>606.77822053785098</v>
      </c>
      <c r="AC845" s="47">
        <f t="shared" si="278"/>
        <v>658.61089822842825</v>
      </c>
      <c r="AD845" s="56">
        <f>AB845/(AVERAGE(AB740:AB782))*100</f>
        <v>89.188867542800807</v>
      </c>
      <c r="AE845" s="56">
        <f>AC845/(AVERAGE(AC740:AC782))*100</f>
        <v>96.807627854988397</v>
      </c>
      <c r="AF845" s="64"/>
      <c r="AG845" s="45">
        <f t="shared" si="282"/>
        <v>6.876100000000001</v>
      </c>
      <c r="AH845" s="45">
        <v>146.30000000000001</v>
      </c>
      <c r="AI845" s="43">
        <v>4.7E-2</v>
      </c>
      <c r="AJ845" s="47">
        <f t="shared" si="279"/>
        <v>727.63650544825907</v>
      </c>
      <c r="AK845" s="47">
        <f t="shared" si="280"/>
        <v>789.79323287556599</v>
      </c>
      <c r="AL845" s="56">
        <f>AJ845/(AVERAGE(AJ740:AJ782))*100</f>
        <v>80.456580125335748</v>
      </c>
      <c r="AM845" s="56">
        <f>AK845/(AVERAGE(AK740:AK782))*100</f>
        <v>87.329404238940327</v>
      </c>
      <c r="AN845" s="45">
        <f t="shared" si="283"/>
        <v>13.752200000000002</v>
      </c>
      <c r="AO845" s="137" t="s">
        <v>844</v>
      </c>
    </row>
    <row r="846" spans="1:41" s="39" customFormat="1" ht="30" x14ac:dyDescent="0.25">
      <c r="A846" s="30">
        <v>845</v>
      </c>
      <c r="B846" s="107" t="s">
        <v>824</v>
      </c>
      <c r="C846" s="30" t="s">
        <v>976</v>
      </c>
      <c r="D846" s="48" t="s">
        <v>135</v>
      </c>
      <c r="E846" s="48" t="s">
        <v>147</v>
      </c>
      <c r="F846" s="48" t="s">
        <v>139</v>
      </c>
      <c r="G846" s="112" t="s">
        <v>6</v>
      </c>
      <c r="H846" s="48" t="s">
        <v>717</v>
      </c>
      <c r="I846" s="48" t="s">
        <v>718</v>
      </c>
      <c r="J846" s="48">
        <v>16</v>
      </c>
      <c r="K846" s="108"/>
      <c r="L846" s="108"/>
      <c r="M846" s="105" t="s">
        <v>141</v>
      </c>
      <c r="N846" s="105" t="s">
        <v>1251</v>
      </c>
      <c r="O846" s="105" t="s">
        <v>210</v>
      </c>
      <c r="P846" s="81">
        <f t="shared" si="275"/>
        <v>1.7294868881590777</v>
      </c>
      <c r="Q846" s="113">
        <f t="shared" si="276"/>
        <v>10957.5</v>
      </c>
      <c r="R846" s="48">
        <v>3.5</v>
      </c>
      <c r="S846" s="81">
        <v>14.37</v>
      </c>
      <c r="T846" s="127"/>
      <c r="U846" s="93">
        <f t="shared" si="285"/>
        <v>0.57479999999999998</v>
      </c>
      <c r="V846" s="69">
        <v>50</v>
      </c>
      <c r="W846" s="135">
        <f t="shared" si="286"/>
        <v>172.16933051321217</v>
      </c>
      <c r="X846" s="145">
        <f t="shared" si="281"/>
        <v>66.708302319376443</v>
      </c>
      <c r="Y846" s="60">
        <f t="shared" si="287"/>
        <v>0.4</v>
      </c>
      <c r="Z846" s="81">
        <v>107.3</v>
      </c>
      <c r="AA846" s="46">
        <v>8.0000000000000002E-3</v>
      </c>
      <c r="AB846" s="47">
        <f t="shared" si="277"/>
        <v>533.66641855501155</v>
      </c>
      <c r="AC846" s="47">
        <f t="shared" si="278"/>
        <v>623.22365824478743</v>
      </c>
      <c r="AD846" s="56">
        <f>AB846/(AVERAGE(AB740:AB782))*100</f>
        <v>78.442340060184648</v>
      </c>
      <c r="AE846" s="56">
        <f>AC846/(AVERAGE(AC740:AC782))*100</f>
        <v>91.606142777279729</v>
      </c>
      <c r="AF846" s="64"/>
      <c r="AG846" s="45">
        <f t="shared" si="282"/>
        <v>5.8926000000000007</v>
      </c>
      <c r="AH846" s="45">
        <v>140.30000000000001</v>
      </c>
      <c r="AI846" s="43">
        <v>4.2000000000000003E-2</v>
      </c>
      <c r="AJ846" s="47">
        <f t="shared" si="279"/>
        <v>697.79495361852867</v>
      </c>
      <c r="AK846" s="47">
        <f t="shared" si="280"/>
        <v>814.89542639090109</v>
      </c>
      <c r="AL846" s="56">
        <f>AJ846/(AVERAGE(AJ740:AJ782))*100</f>
        <v>77.156925438035572</v>
      </c>
      <c r="AM846" s="56">
        <f>AK846/(AVERAGE(AK740:AK782))*100</f>
        <v>90.105016277047255</v>
      </c>
      <c r="AN846" s="45">
        <f t="shared" si="283"/>
        <v>14.7315</v>
      </c>
      <c r="AO846" s="137" t="s">
        <v>844</v>
      </c>
    </row>
    <row r="847" spans="1:41" s="39" customFormat="1" ht="30" x14ac:dyDescent="0.25">
      <c r="A847" s="30">
        <v>846</v>
      </c>
      <c r="B847" s="107" t="s">
        <v>825</v>
      </c>
      <c r="C847" s="30" t="s">
        <v>976</v>
      </c>
      <c r="D847" s="48" t="s">
        <v>135</v>
      </c>
      <c r="E847" s="48" t="s">
        <v>147</v>
      </c>
      <c r="F847" s="48" t="s">
        <v>139</v>
      </c>
      <c r="G847" s="112" t="s">
        <v>6</v>
      </c>
      <c r="H847" s="48" t="s">
        <v>717</v>
      </c>
      <c r="I847" s="48" t="s">
        <v>718</v>
      </c>
      <c r="J847" s="48">
        <v>16</v>
      </c>
      <c r="K847" s="108"/>
      <c r="L847" s="108"/>
      <c r="M847" s="105" t="s">
        <v>141</v>
      </c>
      <c r="N847" s="105" t="s">
        <v>1251</v>
      </c>
      <c r="O847" s="105" t="s">
        <v>210</v>
      </c>
      <c r="P847" s="81">
        <f t="shared" ref="P847:P865" si="288">(J847*(1-SQRT(1-S847*0.01)))/(2*0.0115*Q847/365)</f>
        <v>1.6932073854238356</v>
      </c>
      <c r="Q847" s="113">
        <f t="shared" si="276"/>
        <v>10957.5</v>
      </c>
      <c r="R847" s="48">
        <v>3.5</v>
      </c>
      <c r="S847" s="81">
        <v>14.08</v>
      </c>
      <c r="T847" s="127"/>
      <c r="U847" s="93">
        <f t="shared" si="285"/>
        <v>0.56320000000000003</v>
      </c>
      <c r="V847" s="69">
        <v>50</v>
      </c>
      <c r="W847" s="135">
        <f t="shared" si="286"/>
        <v>172.7524101097184</v>
      </c>
      <c r="X847" s="145">
        <f t="shared" si="281"/>
        <v>46.337298535609108</v>
      </c>
      <c r="Y847" s="60">
        <f t="shared" si="287"/>
        <v>0.6</v>
      </c>
      <c r="Z847" s="81">
        <v>111.8</v>
      </c>
      <c r="AA847" s="46">
        <v>1.2E-2</v>
      </c>
      <c r="AB847" s="47">
        <f t="shared" si="277"/>
        <v>556.04758242730929</v>
      </c>
      <c r="AC847" s="47">
        <f t="shared" si="278"/>
        <v>647.16897396102115</v>
      </c>
      <c r="AD847" s="56">
        <f>AB847/(AVERAGE(AB740:AB782))*100</f>
        <v>81.732093371189592</v>
      </c>
      <c r="AE847" s="56">
        <f>AC847/(AVERAGE(AC740:AC782))*100</f>
        <v>95.125806996263506</v>
      </c>
      <c r="AF847" s="64"/>
      <c r="AG847" s="45">
        <f t="shared" si="282"/>
        <v>12.642000000000001</v>
      </c>
      <c r="AH847" s="45">
        <v>150.5</v>
      </c>
      <c r="AI847" s="43">
        <v>8.4000000000000005E-2</v>
      </c>
      <c r="AJ847" s="47">
        <f t="shared" si="279"/>
        <v>748.52559172907024</v>
      </c>
      <c r="AK847" s="47">
        <f t="shared" si="280"/>
        <v>871.18900340906703</v>
      </c>
      <c r="AL847" s="56">
        <f>AJ847/(AVERAGE(AJ740:AJ782))*100</f>
        <v>82.766338406445854</v>
      </c>
      <c r="AM847" s="56">
        <f>AK847/(AVERAGE(AK740:AK782))*100</f>
        <v>96.32953725145002</v>
      </c>
      <c r="AN847" s="45">
        <f t="shared" si="283"/>
        <v>21.070000000000004</v>
      </c>
      <c r="AO847" s="137" t="s">
        <v>844</v>
      </c>
    </row>
    <row r="848" spans="1:41" s="39" customFormat="1" ht="30" x14ac:dyDescent="0.25">
      <c r="A848" s="30">
        <v>847</v>
      </c>
      <c r="B848" s="107" t="s">
        <v>826</v>
      </c>
      <c r="C848" s="30" t="s">
        <v>976</v>
      </c>
      <c r="D848" s="48" t="s">
        <v>135</v>
      </c>
      <c r="E848" s="48" t="s">
        <v>147</v>
      </c>
      <c r="F848" s="48" t="s">
        <v>139</v>
      </c>
      <c r="G848" s="112" t="s">
        <v>6</v>
      </c>
      <c r="H848" s="48" t="s">
        <v>717</v>
      </c>
      <c r="I848" s="48" t="s">
        <v>718</v>
      </c>
      <c r="J848" s="48">
        <v>16</v>
      </c>
      <c r="K848" s="108"/>
      <c r="L848" s="108"/>
      <c r="M848" s="105" t="s">
        <v>141</v>
      </c>
      <c r="N848" s="105" t="s">
        <v>1251</v>
      </c>
      <c r="O848" s="105" t="s">
        <v>210</v>
      </c>
      <c r="P848" s="81">
        <f t="shared" si="288"/>
        <v>0.66294869502448339</v>
      </c>
      <c r="Q848" s="113">
        <f t="shared" ref="Q848:Q865" si="289">30*365+30/4</f>
        <v>10957.5</v>
      </c>
      <c r="R848" s="48">
        <v>3.5</v>
      </c>
      <c r="S848" s="81">
        <v>5.64</v>
      </c>
      <c r="T848" s="127"/>
      <c r="U848" s="93">
        <f t="shared" si="285"/>
        <v>0.22559999999999999</v>
      </c>
      <c r="V848" s="69">
        <v>50</v>
      </c>
      <c r="W848" s="135">
        <f t="shared" si="286"/>
        <v>189.72203698734901</v>
      </c>
      <c r="X848" s="145">
        <f t="shared" si="281"/>
        <v>45.489237340447971</v>
      </c>
      <c r="Y848" s="60">
        <f t="shared" si="287"/>
        <v>0.65</v>
      </c>
      <c r="Z848" s="81">
        <v>118.9</v>
      </c>
      <c r="AA848" s="46">
        <v>1.2999999999999999E-2</v>
      </c>
      <c r="AB848" s="47">
        <f t="shared" si="277"/>
        <v>591.36008542582363</v>
      </c>
      <c r="AC848" s="47">
        <f t="shared" si="278"/>
        <v>626.70632198582416</v>
      </c>
      <c r="AD848" s="56">
        <f>AB848/(AVERAGE(AB740:AB782))*100</f>
        <v>86.922593039664079</v>
      </c>
      <c r="AE848" s="56">
        <f>AC848/(AVERAGE(AC740:AC782))*100</f>
        <v>92.118051123001351</v>
      </c>
      <c r="AF848" s="64"/>
      <c r="AG848" s="45">
        <f t="shared" si="282"/>
        <v>15.333</v>
      </c>
      <c r="AH848" s="45">
        <v>161.4</v>
      </c>
      <c r="AI848" s="43">
        <v>9.5000000000000001E-2</v>
      </c>
      <c r="AJ848" s="47">
        <f t="shared" si="279"/>
        <v>802.73774421974713</v>
      </c>
      <c r="AK848" s="47">
        <f t="shared" si="280"/>
        <v>850.71825373012643</v>
      </c>
      <c r="AL848" s="56">
        <f>AJ848/(AVERAGE(AJ740:AJ782))*100</f>
        <v>88.760711088374492</v>
      </c>
      <c r="AM848" s="56">
        <f>AK848/(AVERAGE(AK740:AK782))*100</f>
        <v>94.066035490011132</v>
      </c>
      <c r="AN848" s="45">
        <f t="shared" si="283"/>
        <v>23.58923076923077</v>
      </c>
      <c r="AO848" s="137" t="s">
        <v>844</v>
      </c>
    </row>
    <row r="849" spans="1:41" s="39" customFormat="1" ht="30" x14ac:dyDescent="0.25">
      <c r="A849" s="30">
        <v>848</v>
      </c>
      <c r="B849" s="107" t="s">
        <v>827</v>
      </c>
      <c r="C849" s="30" t="s">
        <v>976</v>
      </c>
      <c r="D849" s="48" t="s">
        <v>135</v>
      </c>
      <c r="E849" s="48" t="s">
        <v>147</v>
      </c>
      <c r="F849" s="48" t="s">
        <v>139</v>
      </c>
      <c r="G849" s="112" t="s">
        <v>6</v>
      </c>
      <c r="H849" s="48" t="s">
        <v>717</v>
      </c>
      <c r="I849" s="48" t="s">
        <v>718</v>
      </c>
      <c r="J849" s="48">
        <v>16</v>
      </c>
      <c r="K849" s="108"/>
      <c r="L849" s="108"/>
      <c r="M849" s="105" t="s">
        <v>141</v>
      </c>
      <c r="N849" s="105" t="s">
        <v>1251</v>
      </c>
      <c r="O849" s="105" t="s">
        <v>210</v>
      </c>
      <c r="P849" s="81">
        <f t="shared" si="288"/>
        <v>0.96313796607506919</v>
      </c>
      <c r="Q849" s="113">
        <f t="shared" si="289"/>
        <v>10957.5</v>
      </c>
      <c r="R849" s="48">
        <v>3.5</v>
      </c>
      <c r="S849" s="81">
        <v>8.14</v>
      </c>
      <c r="T849" s="127"/>
      <c r="U849" s="93">
        <f t="shared" si="285"/>
        <v>0.3256</v>
      </c>
      <c r="V849" s="69">
        <v>50</v>
      </c>
      <c r="W849" s="135">
        <f t="shared" si="286"/>
        <v>184.69548874160537</v>
      </c>
      <c r="X849" s="145">
        <f t="shared" si="281"/>
        <v>39.682158802153367</v>
      </c>
      <c r="Y849" s="60">
        <f t="shared" si="287"/>
        <v>0.70000000000000007</v>
      </c>
      <c r="Z849" s="81">
        <v>111.7</v>
      </c>
      <c r="AA849" s="46">
        <v>1.4E-2</v>
      </c>
      <c r="AB849" s="47">
        <f t="shared" si="277"/>
        <v>555.55022323014714</v>
      </c>
      <c r="AC849" s="47">
        <f t="shared" si="278"/>
        <v>604.779254550563</v>
      </c>
      <c r="AD849" s="56">
        <f>AB849/(AVERAGE(AB740:AB782))*100</f>
        <v>81.658987742056155</v>
      </c>
      <c r="AE849" s="56">
        <f>AC849/(AVERAGE(AC740:AC782))*100</f>
        <v>88.895044352336328</v>
      </c>
      <c r="AF849" s="64"/>
      <c r="AG849" s="45">
        <f t="shared" si="282"/>
        <v>8.6923999999999992</v>
      </c>
      <c r="AH849" s="45">
        <v>140.19999999999999</v>
      </c>
      <c r="AI849" s="43">
        <v>6.2E-2</v>
      </c>
      <c r="AJ849" s="47">
        <f t="shared" si="279"/>
        <v>697.2975944213664</v>
      </c>
      <c r="AK849" s="47">
        <f t="shared" si="280"/>
        <v>759.0873006981999</v>
      </c>
      <c r="AL849" s="56">
        <f>AJ849/(AVERAGE(AJ740:AJ782))*100</f>
        <v>77.101931193247225</v>
      </c>
      <c r="AM849" s="56">
        <f>AK849/(AVERAGE(AK740:AK782))*100</f>
        <v>83.934172864410215</v>
      </c>
      <c r="AN849" s="45">
        <f t="shared" si="283"/>
        <v>12.417714285714283</v>
      </c>
      <c r="AO849" s="137" t="s">
        <v>844</v>
      </c>
    </row>
    <row r="850" spans="1:41" s="39" customFormat="1" ht="30" x14ac:dyDescent="0.25">
      <c r="A850" s="30">
        <v>849</v>
      </c>
      <c r="B850" s="107" t="s">
        <v>828</v>
      </c>
      <c r="C850" s="30" t="s">
        <v>976</v>
      </c>
      <c r="D850" s="48" t="s">
        <v>135</v>
      </c>
      <c r="E850" s="48" t="s">
        <v>147</v>
      </c>
      <c r="F850" s="48" t="s">
        <v>139</v>
      </c>
      <c r="G850" s="112" t="s">
        <v>6</v>
      </c>
      <c r="H850" s="48" t="s">
        <v>717</v>
      </c>
      <c r="I850" s="48" t="s">
        <v>718</v>
      </c>
      <c r="J850" s="48">
        <v>16</v>
      </c>
      <c r="K850" s="108"/>
      <c r="L850" s="108"/>
      <c r="M850" s="105" t="s">
        <v>141</v>
      </c>
      <c r="N850" s="105" t="s">
        <v>1251</v>
      </c>
      <c r="O850" s="105" t="s">
        <v>210</v>
      </c>
      <c r="P850" s="81">
        <f t="shared" si="288"/>
        <v>0.70234393200712408</v>
      </c>
      <c r="Q850" s="113">
        <f t="shared" si="289"/>
        <v>10957.5</v>
      </c>
      <c r="R850" s="48">
        <v>3.5</v>
      </c>
      <c r="S850" s="81">
        <v>5.97</v>
      </c>
      <c r="T850" s="127"/>
      <c r="U850" s="93">
        <f t="shared" si="285"/>
        <v>0.23879999999999998</v>
      </c>
      <c r="V850" s="69">
        <v>50</v>
      </c>
      <c r="W850" s="135">
        <f t="shared" si="286"/>
        <v>189.05853261891087</v>
      </c>
      <c r="X850" s="145">
        <f t="shared" si="281"/>
        <v>43.193733353545639</v>
      </c>
      <c r="Y850" s="60">
        <f t="shared" si="287"/>
        <v>0.65</v>
      </c>
      <c r="Z850" s="81">
        <v>112.9</v>
      </c>
      <c r="AA850" s="46">
        <v>1.2999999999999999E-2</v>
      </c>
      <c r="AB850" s="47">
        <f t="shared" si="277"/>
        <v>561.51853359609322</v>
      </c>
      <c r="AC850" s="47">
        <f t="shared" si="278"/>
        <v>597.16955609496256</v>
      </c>
      <c r="AD850" s="56">
        <f>AB850/(AVERAGE(AB740:AB782))*100</f>
        <v>82.536255291657469</v>
      </c>
      <c r="AE850" s="56">
        <f>AC850/(AVERAGE(AC740:AC782))*100</f>
        <v>87.776513125233947</v>
      </c>
      <c r="AF850" s="64"/>
      <c r="AG850" s="45">
        <f t="shared" si="282"/>
        <v>8.0584000000000007</v>
      </c>
      <c r="AH850" s="45">
        <v>143.9</v>
      </c>
      <c r="AI850" s="43">
        <v>5.6000000000000001E-2</v>
      </c>
      <c r="AJ850" s="47">
        <f t="shared" si="279"/>
        <v>715.6998847163668</v>
      </c>
      <c r="AK850" s="47">
        <f t="shared" si="280"/>
        <v>761.13993907940755</v>
      </c>
      <c r="AL850" s="56">
        <f>AJ850/(AVERAGE(AJ740:AJ782))*100</f>
        <v>79.136718250415655</v>
      </c>
      <c r="AM850" s="56">
        <f>AK850/(AVERAGE(AK740:AK782))*100</f>
        <v>84.161138201016357</v>
      </c>
      <c r="AN850" s="45">
        <f t="shared" si="283"/>
        <v>12.397538461538462</v>
      </c>
      <c r="AO850" s="137" t="s">
        <v>844</v>
      </c>
    </row>
    <row r="851" spans="1:41" s="39" customFormat="1" ht="30" x14ac:dyDescent="0.25">
      <c r="A851" s="30">
        <v>850</v>
      </c>
      <c r="B851" s="107" t="s">
        <v>829</v>
      </c>
      <c r="C851" s="30" t="s">
        <v>976</v>
      </c>
      <c r="D851" s="48" t="s">
        <v>135</v>
      </c>
      <c r="E851" s="48" t="s">
        <v>147</v>
      </c>
      <c r="F851" s="48" t="s">
        <v>139</v>
      </c>
      <c r="G851" s="112" t="s">
        <v>6</v>
      </c>
      <c r="H851" s="48" t="s">
        <v>717</v>
      </c>
      <c r="I851" s="48" t="s">
        <v>718</v>
      </c>
      <c r="J851" s="48">
        <v>16</v>
      </c>
      <c r="K851" s="108"/>
      <c r="L851" s="108"/>
      <c r="M851" s="105" t="s">
        <v>141</v>
      </c>
      <c r="N851" s="105" t="s">
        <v>1251</v>
      </c>
      <c r="O851" s="105" t="s">
        <v>210</v>
      </c>
      <c r="P851" s="81">
        <f t="shared" si="288"/>
        <v>0.88229069389160897</v>
      </c>
      <c r="Q851" s="113">
        <f t="shared" si="289"/>
        <v>10957.5</v>
      </c>
      <c r="R851" s="48">
        <v>3.5</v>
      </c>
      <c r="S851" s="81">
        <v>7.47</v>
      </c>
      <c r="T851" s="127"/>
      <c r="U851" s="93">
        <f t="shared" si="285"/>
        <v>0.29880000000000001</v>
      </c>
      <c r="V851" s="69">
        <v>50</v>
      </c>
      <c r="W851" s="135">
        <f t="shared" si="286"/>
        <v>186.04260367146466</v>
      </c>
      <c r="X851" s="145">
        <f t="shared" si="281"/>
        <v>45.881385938210457</v>
      </c>
      <c r="Y851" s="60">
        <f t="shared" si="287"/>
        <v>0.6</v>
      </c>
      <c r="Z851" s="81">
        <v>110.7</v>
      </c>
      <c r="AA851" s="46">
        <v>1.2E-2</v>
      </c>
      <c r="AB851" s="47">
        <f t="shared" si="277"/>
        <v>550.57663125852548</v>
      </c>
      <c r="AC851" s="47">
        <f t="shared" si="278"/>
        <v>595.02499865830055</v>
      </c>
      <c r="AD851" s="56">
        <f>AB851/(AVERAGE(AB740:AB782))*100</f>
        <v>80.927931450721729</v>
      </c>
      <c r="AE851" s="56">
        <f>AC851/(AVERAGE(AC740:AC782))*100</f>
        <v>87.461289798683367</v>
      </c>
      <c r="AF851" s="64"/>
      <c r="AG851" s="45">
        <f t="shared" si="282"/>
        <v>14.89</v>
      </c>
      <c r="AH851" s="45">
        <v>148.9</v>
      </c>
      <c r="AI851" s="43">
        <v>0.1</v>
      </c>
      <c r="AJ851" s="47">
        <f t="shared" si="279"/>
        <v>740.56784457447554</v>
      </c>
      <c r="AK851" s="47">
        <f t="shared" si="280"/>
        <v>800.3543116551125</v>
      </c>
      <c r="AL851" s="56">
        <f>AJ851/(AVERAGE(AJ740:AJ782))*100</f>
        <v>81.886430489832478</v>
      </c>
      <c r="AM851" s="56">
        <f>AK851/(AVERAGE(AK740:AK782))*100</f>
        <v>88.4971690152734</v>
      </c>
      <c r="AN851" s="45">
        <f t="shared" si="283"/>
        <v>24.81666666666667</v>
      </c>
      <c r="AO851" s="137" t="s">
        <v>844</v>
      </c>
    </row>
    <row r="852" spans="1:41" s="39" customFormat="1" ht="30" x14ac:dyDescent="0.25">
      <c r="A852" s="30">
        <v>851</v>
      </c>
      <c r="B852" s="107" t="s">
        <v>830</v>
      </c>
      <c r="C852" s="30" t="s">
        <v>976</v>
      </c>
      <c r="D852" s="48" t="s">
        <v>135</v>
      </c>
      <c r="E852" s="48" t="s">
        <v>147</v>
      </c>
      <c r="F852" s="48" t="s">
        <v>139</v>
      </c>
      <c r="G852" s="112" t="s">
        <v>6</v>
      </c>
      <c r="H852" s="48" t="s">
        <v>717</v>
      </c>
      <c r="I852" s="48" t="s">
        <v>718</v>
      </c>
      <c r="J852" s="48">
        <v>16</v>
      </c>
      <c r="K852" s="108"/>
      <c r="L852" s="108"/>
      <c r="M852" s="105" t="s">
        <v>141</v>
      </c>
      <c r="N852" s="105" t="s">
        <v>1251</v>
      </c>
      <c r="O852" s="105" t="s">
        <v>210</v>
      </c>
      <c r="P852" s="81">
        <f t="shared" si="288"/>
        <v>1.7082121562476489</v>
      </c>
      <c r="Q852" s="113">
        <f t="shared" si="289"/>
        <v>10957.5</v>
      </c>
      <c r="R852" s="48">
        <v>3.5</v>
      </c>
      <c r="S852" s="81">
        <v>14.2</v>
      </c>
      <c r="T852" s="127"/>
      <c r="U852" s="93">
        <f t="shared" si="285"/>
        <v>0.56799999999999995</v>
      </c>
      <c r="V852" s="69">
        <v>50</v>
      </c>
      <c r="W852" s="135">
        <f t="shared" si="286"/>
        <v>172.5111357939227</v>
      </c>
      <c r="X852" s="145">
        <f t="shared" si="281"/>
        <v>36.345479792620331</v>
      </c>
      <c r="Y852" s="60">
        <f t="shared" si="287"/>
        <v>0.65</v>
      </c>
      <c r="Z852" s="81">
        <v>95</v>
      </c>
      <c r="AA852" s="46">
        <v>1.2999999999999999E-2</v>
      </c>
      <c r="AB852" s="47">
        <f t="shared" si="277"/>
        <v>472.49123730406427</v>
      </c>
      <c r="AC852" s="47">
        <f t="shared" si="278"/>
        <v>550.68908776697469</v>
      </c>
      <c r="AD852" s="56">
        <f>AB852/(AVERAGE(AB740:AB782))*100</f>
        <v>69.450347676771116</v>
      </c>
      <c r="AE852" s="56">
        <f>AC852/(AVERAGE(AC740:AC782))*100</f>
        <v>80.944461161737905</v>
      </c>
      <c r="AF852" s="64"/>
      <c r="AG852" s="45">
        <f t="shared" si="282"/>
        <v>5.7696000000000005</v>
      </c>
      <c r="AH852" s="45">
        <v>120.2</v>
      </c>
      <c r="AI852" s="43">
        <v>4.8000000000000001E-2</v>
      </c>
      <c r="AJ852" s="47">
        <f t="shared" si="279"/>
        <v>597.82575498893186</v>
      </c>
      <c r="AK852" s="47">
        <f t="shared" si="280"/>
        <v>696.7666142062144</v>
      </c>
      <c r="AL852" s="56">
        <f>AJ852/(AVERAGE(AJ740:AJ782))*100</f>
        <v>66.103082235580018</v>
      </c>
      <c r="AM852" s="56">
        <f>AK852/(AVERAGE(AK740:AK782))*100</f>
        <v>77.043219388787904</v>
      </c>
      <c r="AN852" s="45">
        <f t="shared" si="283"/>
        <v>8.8763076923076927</v>
      </c>
      <c r="AO852" s="137" t="s">
        <v>844</v>
      </c>
    </row>
    <row r="853" spans="1:41" s="39" customFormat="1" ht="30" x14ac:dyDescent="0.25">
      <c r="A853" s="30">
        <v>852</v>
      </c>
      <c r="B853" s="107" t="s">
        <v>831</v>
      </c>
      <c r="C853" s="30" t="s">
        <v>976</v>
      </c>
      <c r="D853" s="48" t="s">
        <v>135</v>
      </c>
      <c r="E853" s="48" t="s">
        <v>147</v>
      </c>
      <c r="F853" s="48" t="s">
        <v>139</v>
      </c>
      <c r="G853" s="112" t="s">
        <v>6</v>
      </c>
      <c r="H853" s="48" t="s">
        <v>717</v>
      </c>
      <c r="I853" s="48" t="s">
        <v>718</v>
      </c>
      <c r="J853" s="48">
        <v>16</v>
      </c>
      <c r="K853" s="108"/>
      <c r="L853" s="108"/>
      <c r="M853" s="105" t="s">
        <v>141</v>
      </c>
      <c r="N853" s="105" t="s">
        <v>1251</v>
      </c>
      <c r="O853" s="105" t="s">
        <v>210</v>
      </c>
      <c r="P853" s="81">
        <f t="shared" si="288"/>
        <v>1.5152005901869601</v>
      </c>
      <c r="Q853" s="113">
        <f t="shared" si="289"/>
        <v>10957.5</v>
      </c>
      <c r="R853" s="48">
        <v>3.5</v>
      </c>
      <c r="S853" s="81">
        <v>12.65</v>
      </c>
      <c r="T853" s="127"/>
      <c r="U853" s="93">
        <f t="shared" si="285"/>
        <v>0.50600000000000001</v>
      </c>
      <c r="V853" s="69">
        <v>50</v>
      </c>
      <c r="W853" s="135">
        <f t="shared" si="286"/>
        <v>175.62759570628378</v>
      </c>
      <c r="X853" s="145">
        <f t="shared" si="281"/>
        <v>40.250569313195854</v>
      </c>
      <c r="Y853" s="60">
        <f t="shared" si="287"/>
        <v>0.70000000000000007</v>
      </c>
      <c r="Z853" s="81">
        <v>113.3</v>
      </c>
      <c r="AA853" s="46">
        <v>1.4E-2</v>
      </c>
      <c r="AB853" s="47">
        <f t="shared" ref="AB853:AB916" si="290">Z853/((J853^2*PI()/4)*10^-3)</f>
        <v>563.50797038474195</v>
      </c>
      <c r="AC853" s="47">
        <f t="shared" ref="AC853:AC916" si="291">Z853/(W853*10^-3)</f>
        <v>645.11502047480474</v>
      </c>
      <c r="AD853" s="56">
        <f>AB853/(AVERAGE(AB740:AB782))*100</f>
        <v>82.828677808191259</v>
      </c>
      <c r="AE853" s="56">
        <f>AC853/(AVERAGE(AC740:AC782))*100</f>
        <v>94.823901325920147</v>
      </c>
      <c r="AF853" s="64"/>
      <c r="AG853" s="45">
        <f t="shared" si="282"/>
        <v>14.802199999999999</v>
      </c>
      <c r="AH853" s="45">
        <v>152.6</v>
      </c>
      <c r="AI853" s="43">
        <v>9.7000000000000003E-2</v>
      </c>
      <c r="AJ853" s="47">
        <f t="shared" ref="AJ853:AJ916" si="292">AH853/((J853^2*PI()/4)*10^-3)</f>
        <v>758.97013486947583</v>
      </c>
      <c r="AK853" s="47">
        <f t="shared" ref="AK853:AK916" si="293">AH853/(W853*10^-3)</f>
        <v>868.88395520260553</v>
      </c>
      <c r="AL853" s="56">
        <f>AJ853/(AVERAGE(AJ740:AJ782))*100</f>
        <v>83.921217547000907</v>
      </c>
      <c r="AM853" s="56">
        <f>AK853/(AVERAGE(AK740:AK782))*100</f>
        <v>96.074662331998766</v>
      </c>
      <c r="AN853" s="45">
        <f t="shared" si="283"/>
        <v>21.145999999999997</v>
      </c>
      <c r="AO853" s="137" t="s">
        <v>844</v>
      </c>
    </row>
    <row r="854" spans="1:41" s="39" customFormat="1" ht="30" x14ac:dyDescent="0.25">
      <c r="A854" s="30">
        <v>853</v>
      </c>
      <c r="B854" s="107" t="s">
        <v>832</v>
      </c>
      <c r="C854" s="30" t="s">
        <v>976</v>
      </c>
      <c r="D854" s="48" t="s">
        <v>135</v>
      </c>
      <c r="E854" s="48" t="s">
        <v>147</v>
      </c>
      <c r="F854" s="48" t="s">
        <v>139</v>
      </c>
      <c r="G854" s="112" t="s">
        <v>6</v>
      </c>
      <c r="H854" s="48" t="s">
        <v>717</v>
      </c>
      <c r="I854" s="48" t="s">
        <v>718</v>
      </c>
      <c r="J854" s="48">
        <v>16</v>
      </c>
      <c r="K854" s="108"/>
      <c r="L854" s="108"/>
      <c r="M854" s="105" t="s">
        <v>141</v>
      </c>
      <c r="N854" s="105" t="s">
        <v>1251</v>
      </c>
      <c r="O854" s="105" t="s">
        <v>210</v>
      </c>
      <c r="P854" s="81">
        <f t="shared" si="288"/>
        <v>0.91242324545679421</v>
      </c>
      <c r="Q854" s="113">
        <f t="shared" si="289"/>
        <v>10957.5</v>
      </c>
      <c r="R854" s="48">
        <v>3.5</v>
      </c>
      <c r="S854" s="81">
        <v>7.72</v>
      </c>
      <c r="T854" s="127"/>
      <c r="U854" s="93">
        <f t="shared" si="285"/>
        <v>0.30879999999999996</v>
      </c>
      <c r="V854" s="69">
        <v>50</v>
      </c>
      <c r="W854" s="135">
        <f t="shared" si="286"/>
        <v>185.5399488468903</v>
      </c>
      <c r="X854" s="145">
        <f t="shared" si="281"/>
        <v>46.29585193584559</v>
      </c>
      <c r="Y854" s="60">
        <f t="shared" si="287"/>
        <v>0.6</v>
      </c>
      <c r="Z854" s="81">
        <v>111.7</v>
      </c>
      <c r="AA854" s="46">
        <v>1.2E-2</v>
      </c>
      <c r="AB854" s="47">
        <f t="shared" si="290"/>
        <v>555.55022323014714</v>
      </c>
      <c r="AC854" s="47">
        <f t="shared" si="291"/>
        <v>602.02668317094412</v>
      </c>
      <c r="AD854" s="56">
        <f>AB854/(AVERAGE(AB740:AB782))*100</f>
        <v>81.658987742056155</v>
      </c>
      <c r="AE854" s="56">
        <f>AC854/(AVERAGE(AC740:AC782))*100</f>
        <v>88.490450522384222</v>
      </c>
      <c r="AF854" s="64"/>
      <c r="AG854" s="45">
        <f t="shared" si="282"/>
        <v>12.557900000000002</v>
      </c>
      <c r="AH854" s="45">
        <v>151.30000000000001</v>
      </c>
      <c r="AI854" s="43">
        <v>8.3000000000000004E-2</v>
      </c>
      <c r="AJ854" s="47">
        <f t="shared" si="292"/>
        <v>752.50446530636771</v>
      </c>
      <c r="AK854" s="47">
        <f t="shared" si="293"/>
        <v>815.45780809099244</v>
      </c>
      <c r="AL854" s="56">
        <f>AJ854/(AVERAGE(AJ740:AJ782))*100</f>
        <v>83.206292364752542</v>
      </c>
      <c r="AM854" s="56">
        <f>AK854/(AVERAGE(AK740:AK782))*100</f>
        <v>90.167200221881842</v>
      </c>
      <c r="AN854" s="45">
        <f t="shared" si="283"/>
        <v>20.929833333333338</v>
      </c>
      <c r="AO854" s="137" t="s">
        <v>844</v>
      </c>
    </row>
    <row r="855" spans="1:41" s="39" customFormat="1" ht="30" x14ac:dyDescent="0.25">
      <c r="A855" s="30">
        <v>854</v>
      </c>
      <c r="B855" s="107" t="s">
        <v>833</v>
      </c>
      <c r="C855" s="30" t="s">
        <v>976</v>
      </c>
      <c r="D855" s="48" t="s">
        <v>135</v>
      </c>
      <c r="E855" s="48" t="s">
        <v>147</v>
      </c>
      <c r="F855" s="48" t="s">
        <v>139</v>
      </c>
      <c r="G855" s="112" t="s">
        <v>6</v>
      </c>
      <c r="H855" s="48" t="s">
        <v>717</v>
      </c>
      <c r="I855" s="48" t="s">
        <v>718</v>
      </c>
      <c r="J855" s="48">
        <v>16</v>
      </c>
      <c r="K855" s="108"/>
      <c r="L855" s="108"/>
      <c r="M855" s="105" t="s">
        <v>141</v>
      </c>
      <c r="N855" s="105" t="s">
        <v>1251</v>
      </c>
      <c r="O855" s="105" t="s">
        <v>210</v>
      </c>
      <c r="P855" s="81">
        <f t="shared" si="288"/>
        <v>1.3706396658329472</v>
      </c>
      <c r="Q855" s="113">
        <f t="shared" si="289"/>
        <v>10957.5</v>
      </c>
      <c r="R855" s="48">
        <v>3.5</v>
      </c>
      <c r="S855" s="81">
        <v>11.48</v>
      </c>
      <c r="T855" s="127"/>
      <c r="U855" s="93">
        <f t="shared" si="285"/>
        <v>0.4592</v>
      </c>
      <c r="V855" s="69">
        <v>50</v>
      </c>
      <c r="W855" s="135">
        <f t="shared" si="286"/>
        <v>177.98002028529183</v>
      </c>
      <c r="X855" s="145">
        <f t="shared" si="281"/>
        <v>43.436036552163102</v>
      </c>
      <c r="Y855" s="60">
        <f t="shared" si="287"/>
        <v>0.6</v>
      </c>
      <c r="Z855" s="81">
        <v>104.8</v>
      </c>
      <c r="AA855" s="46">
        <v>1.2E-2</v>
      </c>
      <c r="AB855" s="47">
        <f t="shared" si="290"/>
        <v>521.23243862595723</v>
      </c>
      <c r="AC855" s="47">
        <f t="shared" si="291"/>
        <v>588.83013852909767</v>
      </c>
      <c r="AD855" s="56">
        <f>AB855/(AVERAGE(AB740:AB782))*100</f>
        <v>76.61469933184857</v>
      </c>
      <c r="AE855" s="56">
        <f>AC855/(AVERAGE(AC740:AC782))*100</f>
        <v>86.550722245649084</v>
      </c>
      <c r="AF855" s="64"/>
      <c r="AG855" s="45">
        <f t="shared" si="282"/>
        <v>12.537000000000001</v>
      </c>
      <c r="AH855" s="45">
        <v>139.30000000000001</v>
      </c>
      <c r="AI855" s="43">
        <v>0.09</v>
      </c>
      <c r="AJ855" s="47">
        <f t="shared" si="292"/>
        <v>692.82136164690689</v>
      </c>
      <c r="AK855" s="47">
        <f t="shared" si="293"/>
        <v>782.67212115556595</v>
      </c>
      <c r="AL855" s="56">
        <f>AJ855/(AVERAGE(AJ740:AJ782))*100</f>
        <v>76.606982990152204</v>
      </c>
      <c r="AM855" s="56">
        <f>AK855/(AVERAGE(AK740:AK782))*100</f>
        <v>86.542005185440814</v>
      </c>
      <c r="AN855" s="45">
        <f t="shared" si="283"/>
        <v>20.895000000000003</v>
      </c>
      <c r="AO855" s="137" t="s">
        <v>844</v>
      </c>
    </row>
    <row r="856" spans="1:41" s="39" customFormat="1" ht="30" x14ac:dyDescent="0.25">
      <c r="A856" s="30">
        <v>855</v>
      </c>
      <c r="B856" s="107" t="s">
        <v>834</v>
      </c>
      <c r="C856" s="30" t="s">
        <v>976</v>
      </c>
      <c r="D856" s="48" t="s">
        <v>135</v>
      </c>
      <c r="E856" s="48" t="s">
        <v>147</v>
      </c>
      <c r="F856" s="48" t="s">
        <v>139</v>
      </c>
      <c r="G856" s="112" t="s">
        <v>6</v>
      </c>
      <c r="H856" s="48" t="s">
        <v>717</v>
      </c>
      <c r="I856" s="48" t="s">
        <v>718</v>
      </c>
      <c r="J856" s="48">
        <v>16</v>
      </c>
      <c r="K856" s="108"/>
      <c r="L856" s="108"/>
      <c r="M856" s="105" t="s">
        <v>141</v>
      </c>
      <c r="N856" s="105" t="s">
        <v>1251</v>
      </c>
      <c r="O856" s="105" t="s">
        <v>210</v>
      </c>
      <c r="P856" s="81">
        <f t="shared" si="288"/>
        <v>0.66294869502448339</v>
      </c>
      <c r="Q856" s="113">
        <f t="shared" si="289"/>
        <v>10957.5</v>
      </c>
      <c r="R856" s="48">
        <v>3.5</v>
      </c>
      <c r="S856" s="81">
        <v>5.64</v>
      </c>
      <c r="T856" s="127"/>
      <c r="U856" s="93">
        <f t="shared" si="285"/>
        <v>0.22559999999999999</v>
      </c>
      <c r="V856" s="69">
        <v>50</v>
      </c>
      <c r="W856" s="135">
        <f t="shared" si="286"/>
        <v>189.72203698734901</v>
      </c>
      <c r="X856" s="145">
        <f t="shared" si="281"/>
        <v>37.699827144892708</v>
      </c>
      <c r="Y856" s="60">
        <f t="shared" si="287"/>
        <v>0.75</v>
      </c>
      <c r="Z856" s="81">
        <v>113.7</v>
      </c>
      <c r="AA856" s="46">
        <v>1.4999999999999999E-2</v>
      </c>
      <c r="AB856" s="47">
        <f t="shared" si="290"/>
        <v>565.49740717339057</v>
      </c>
      <c r="AC856" s="47">
        <f t="shared" si="291"/>
        <v>599.2978032782861</v>
      </c>
      <c r="AD856" s="56">
        <f>AB856/(AVERAGE(AB740:AB782))*100</f>
        <v>83.121100324725006</v>
      </c>
      <c r="AE856" s="56">
        <f>AC856/(AVERAGE(AC740:AC782))*100</f>
        <v>88.089339046974388</v>
      </c>
      <c r="AF856" s="64"/>
      <c r="AG856" s="45">
        <f t="shared" si="282"/>
        <v>10.381000000000002</v>
      </c>
      <c r="AH856" s="45">
        <v>148.30000000000001</v>
      </c>
      <c r="AI856" s="43">
        <v>7.0000000000000007E-2</v>
      </c>
      <c r="AJ856" s="47">
        <f t="shared" si="292"/>
        <v>737.5836893915025</v>
      </c>
      <c r="AK856" s="47">
        <f t="shared" si="293"/>
        <v>781.66987006305919</v>
      </c>
      <c r="AL856" s="56">
        <f>AJ856/(AVERAGE(AJ740:AJ782))*100</f>
        <v>81.556465021102468</v>
      </c>
      <c r="AM856" s="56">
        <f>AK856/(AVERAGE(AK740:AK782))*100</f>
        <v>86.431183786670701</v>
      </c>
      <c r="AN856" s="45">
        <f t="shared" si="283"/>
        <v>13.841333333333337</v>
      </c>
      <c r="AO856" s="137" t="s">
        <v>844</v>
      </c>
    </row>
    <row r="857" spans="1:41" s="39" customFormat="1" ht="30" x14ac:dyDescent="0.25">
      <c r="A857" s="30">
        <v>856</v>
      </c>
      <c r="B857" s="107" t="s">
        <v>835</v>
      </c>
      <c r="C857" s="30" t="s">
        <v>976</v>
      </c>
      <c r="D857" s="48" t="s">
        <v>135</v>
      </c>
      <c r="E857" s="48" t="s">
        <v>147</v>
      </c>
      <c r="F857" s="48" t="s">
        <v>139</v>
      </c>
      <c r="G857" s="112" t="s">
        <v>6</v>
      </c>
      <c r="H857" s="48" t="s">
        <v>717</v>
      </c>
      <c r="I857" s="48" t="s">
        <v>718</v>
      </c>
      <c r="J857" s="48">
        <v>16</v>
      </c>
      <c r="K857" s="108"/>
      <c r="L857" s="108"/>
      <c r="M857" s="105" t="s">
        <v>141</v>
      </c>
      <c r="N857" s="105" t="s">
        <v>1251</v>
      </c>
      <c r="O857" s="105" t="s">
        <v>210</v>
      </c>
      <c r="P857" s="81">
        <f t="shared" si="288"/>
        <v>0.55823024413005051</v>
      </c>
      <c r="Q857" s="113">
        <f t="shared" si="289"/>
        <v>10957.5</v>
      </c>
      <c r="R857" s="48">
        <v>3.5</v>
      </c>
      <c r="S857" s="81">
        <v>4.76</v>
      </c>
      <c r="T857" s="127"/>
      <c r="U857" s="93">
        <f t="shared" si="285"/>
        <v>0.19039999999999999</v>
      </c>
      <c r="V857" s="69">
        <v>50</v>
      </c>
      <c r="W857" s="135">
        <f t="shared" si="286"/>
        <v>191.49138196985083</v>
      </c>
      <c r="X857" s="145">
        <f t="shared" si="281"/>
        <v>35.663580078864044</v>
      </c>
      <c r="Y857" s="60">
        <f t="shared" si="287"/>
        <v>0.85000000000000009</v>
      </c>
      <c r="Z857" s="81">
        <v>121.9</v>
      </c>
      <c r="AA857" s="46">
        <v>1.7000000000000001E-2</v>
      </c>
      <c r="AB857" s="47">
        <f t="shared" si="290"/>
        <v>606.28086134068883</v>
      </c>
      <c r="AC857" s="47">
        <f t="shared" si="291"/>
        <v>636.58217276426797</v>
      </c>
      <c r="AD857" s="56">
        <f>AB857/(AVERAGE(AB740:AB782))*100</f>
        <v>89.11576191366737</v>
      </c>
      <c r="AE857" s="56">
        <f>AC857/(AVERAGE(AC740:AC782))*100</f>
        <v>93.569678615778415</v>
      </c>
      <c r="AF857" s="64"/>
      <c r="AG857" s="45">
        <f t="shared" si="282"/>
        <v>23.197800000000001</v>
      </c>
      <c r="AH857" s="45">
        <v>168.1</v>
      </c>
      <c r="AI857" s="43">
        <v>0.13800000000000001</v>
      </c>
      <c r="AJ857" s="47">
        <f t="shared" si="292"/>
        <v>836.06081042961262</v>
      </c>
      <c r="AK857" s="47">
        <f t="shared" si="293"/>
        <v>877.84629402521273</v>
      </c>
      <c r="AL857" s="56">
        <f>AJ857/(AVERAGE(AJ740:AJ782))*100</f>
        <v>92.445325489192996</v>
      </c>
      <c r="AM857" s="56">
        <f>AK857/(AVERAGE(AK740:AK782))*100</f>
        <v>97.065650450643631</v>
      </c>
      <c r="AN857" s="45">
        <f t="shared" si="283"/>
        <v>27.291529411764703</v>
      </c>
      <c r="AO857" s="137" t="s">
        <v>844</v>
      </c>
    </row>
    <row r="858" spans="1:41" s="39" customFormat="1" ht="30" x14ac:dyDescent="0.25">
      <c r="A858" s="30">
        <v>857</v>
      </c>
      <c r="B858" s="107" t="s">
        <v>836</v>
      </c>
      <c r="C858" s="30" t="s">
        <v>976</v>
      </c>
      <c r="D858" s="48" t="s">
        <v>135</v>
      </c>
      <c r="E858" s="48" t="s">
        <v>147</v>
      </c>
      <c r="F858" s="48" t="s">
        <v>139</v>
      </c>
      <c r="G858" s="112" t="s">
        <v>6</v>
      </c>
      <c r="H858" s="48" t="s">
        <v>717</v>
      </c>
      <c r="I858" s="48" t="s">
        <v>718</v>
      </c>
      <c r="J858" s="48">
        <v>16</v>
      </c>
      <c r="K858" s="108"/>
      <c r="L858" s="108"/>
      <c r="M858" s="105" t="s">
        <v>141</v>
      </c>
      <c r="N858" s="105" t="s">
        <v>1251</v>
      </c>
      <c r="O858" s="105" t="s">
        <v>210</v>
      </c>
      <c r="P858" s="81">
        <f t="shared" si="288"/>
        <v>1.3152938935384777</v>
      </c>
      <c r="Q858" s="113">
        <f t="shared" si="289"/>
        <v>10957.5</v>
      </c>
      <c r="R858" s="48">
        <v>3.5</v>
      </c>
      <c r="S858" s="81">
        <v>11.03</v>
      </c>
      <c r="T858" s="127"/>
      <c r="U858" s="93">
        <f t="shared" si="285"/>
        <v>0.44119999999999998</v>
      </c>
      <c r="V858" s="69">
        <v>50</v>
      </c>
      <c r="W858" s="135">
        <f t="shared" si="286"/>
        <v>178.88479896952572</v>
      </c>
      <c r="X858" s="145">
        <f t="shared" si="281"/>
        <v>40.324353369917716</v>
      </c>
      <c r="Y858" s="60">
        <f t="shared" si="287"/>
        <v>0.65</v>
      </c>
      <c r="Z858" s="81">
        <v>105.4</v>
      </c>
      <c r="AA858" s="46">
        <v>1.2999999999999999E-2</v>
      </c>
      <c r="AB858" s="47">
        <f t="shared" si="290"/>
        <v>524.21659380893027</v>
      </c>
      <c r="AC858" s="47">
        <f t="shared" si="291"/>
        <v>589.20601754403754</v>
      </c>
      <c r="AD858" s="56">
        <f>AB858/(AVERAGE(AB740:AB782))*100</f>
        <v>77.05333310664922</v>
      </c>
      <c r="AE858" s="56">
        <f>AC858/(AVERAGE(AC740:AC782))*100</f>
        <v>86.605971795716769</v>
      </c>
      <c r="AF858" s="64"/>
      <c r="AG858" s="45">
        <f t="shared" si="282"/>
        <v>7.8647999999999998</v>
      </c>
      <c r="AH858" s="45">
        <v>135.6</v>
      </c>
      <c r="AI858" s="43">
        <v>5.8000000000000003E-2</v>
      </c>
      <c r="AJ858" s="47">
        <f t="shared" si="292"/>
        <v>674.4190713519065</v>
      </c>
      <c r="AK858" s="47">
        <f t="shared" si="293"/>
        <v>758.02975312117155</v>
      </c>
      <c r="AL858" s="56">
        <f>AJ858/(AVERAGE(AJ740:AJ782))*100</f>
        <v>74.57219593298376</v>
      </c>
      <c r="AM858" s="56">
        <f>AK858/(AVERAGE(AK740:AK782))*100</f>
        <v>83.817237195665669</v>
      </c>
      <c r="AN858" s="45">
        <f t="shared" si="283"/>
        <v>12.099692307692306</v>
      </c>
      <c r="AO858" s="137" t="s">
        <v>844</v>
      </c>
    </row>
    <row r="859" spans="1:41" s="39" customFormat="1" ht="30" x14ac:dyDescent="0.25">
      <c r="A859" s="30">
        <v>858</v>
      </c>
      <c r="B859" s="107" t="s">
        <v>837</v>
      </c>
      <c r="C859" s="30" t="s">
        <v>976</v>
      </c>
      <c r="D859" s="48" t="s">
        <v>135</v>
      </c>
      <c r="E859" s="48" t="s">
        <v>147</v>
      </c>
      <c r="F859" s="48" t="s">
        <v>139</v>
      </c>
      <c r="G859" s="112" t="s">
        <v>6</v>
      </c>
      <c r="H859" s="48" t="s">
        <v>717</v>
      </c>
      <c r="I859" s="48" t="s">
        <v>718</v>
      </c>
      <c r="J859" s="48">
        <v>16</v>
      </c>
      <c r="K859" s="108"/>
      <c r="L859" s="108"/>
      <c r="M859" s="105" t="s">
        <v>141</v>
      </c>
      <c r="N859" s="105" t="s">
        <v>1251</v>
      </c>
      <c r="O859" s="105" t="s">
        <v>210</v>
      </c>
      <c r="P859" s="81">
        <f t="shared" si="288"/>
        <v>2.1505623882173439</v>
      </c>
      <c r="Q859" s="113">
        <f t="shared" si="289"/>
        <v>10957.5</v>
      </c>
      <c r="R859" s="48">
        <v>3.5</v>
      </c>
      <c r="S859" s="81">
        <v>17.7</v>
      </c>
      <c r="T859" s="127"/>
      <c r="U859" s="93">
        <f t="shared" si="285"/>
        <v>0.70799999999999996</v>
      </c>
      <c r="V859" s="69">
        <v>50</v>
      </c>
      <c r="W859" s="135">
        <f t="shared" si="286"/>
        <v>165.47396824988161</v>
      </c>
      <c r="X859" s="145">
        <f t="shared" si="281"/>
        <v>38.564466979959256</v>
      </c>
      <c r="Y859" s="60">
        <f t="shared" si="287"/>
        <v>0.65</v>
      </c>
      <c r="Z859" s="81">
        <v>100.8</v>
      </c>
      <c r="AA859" s="46">
        <v>1.2999999999999999E-2</v>
      </c>
      <c r="AB859" s="47">
        <f t="shared" si="290"/>
        <v>501.33807073947031</v>
      </c>
      <c r="AC859" s="47">
        <f t="shared" si="291"/>
        <v>609.15925970774026</v>
      </c>
      <c r="AD859" s="56">
        <f>AB859/(AVERAGE(AB740:AB782))*100</f>
        <v>73.690474166510839</v>
      </c>
      <c r="AE859" s="56">
        <f>AC859/(AVERAGE(AC740:AC782))*100</f>
        <v>89.538850749101854</v>
      </c>
      <c r="AF859" s="64"/>
      <c r="AG859" s="45">
        <f t="shared" si="282"/>
        <v>6.0720000000000001</v>
      </c>
      <c r="AH859" s="45">
        <v>126.5</v>
      </c>
      <c r="AI859" s="43">
        <v>4.8000000000000001E-2</v>
      </c>
      <c r="AJ859" s="47">
        <f t="shared" si="292"/>
        <v>629.15938441014873</v>
      </c>
      <c r="AK859" s="47">
        <f t="shared" si="293"/>
        <v>764.47069794671768</v>
      </c>
      <c r="AL859" s="56">
        <f>AJ859/(AVERAGE(AJ740:AJ782))*100</f>
        <v>69.567719657245178</v>
      </c>
      <c r="AM859" s="56">
        <f>AK859/(AVERAGE(AK740:AK782))*100</f>
        <v>84.529428502120496</v>
      </c>
      <c r="AN859" s="45">
        <f t="shared" si="283"/>
        <v>9.3415384615384607</v>
      </c>
      <c r="AO859" s="137" t="s">
        <v>844</v>
      </c>
    </row>
    <row r="860" spans="1:41" s="39" customFormat="1" ht="30" x14ac:dyDescent="0.25">
      <c r="A860" s="30">
        <v>859</v>
      </c>
      <c r="B860" s="107" t="s">
        <v>838</v>
      </c>
      <c r="C860" s="30" t="s">
        <v>976</v>
      </c>
      <c r="D860" s="48" t="s">
        <v>135</v>
      </c>
      <c r="E860" s="48" t="s">
        <v>147</v>
      </c>
      <c r="F860" s="48" t="s">
        <v>139</v>
      </c>
      <c r="G860" s="112" t="s">
        <v>6</v>
      </c>
      <c r="H860" s="48" t="s">
        <v>717</v>
      </c>
      <c r="I860" s="48" t="s">
        <v>718</v>
      </c>
      <c r="J860" s="48">
        <v>16</v>
      </c>
      <c r="K860" s="108"/>
      <c r="L860" s="108"/>
      <c r="M860" s="105" t="s">
        <v>141</v>
      </c>
      <c r="N860" s="105" t="s">
        <v>1251</v>
      </c>
      <c r="O860" s="105" t="s">
        <v>210</v>
      </c>
      <c r="P860" s="81">
        <f t="shared" si="288"/>
        <v>0.61052871495634919</v>
      </c>
      <c r="Q860" s="113">
        <f t="shared" si="289"/>
        <v>10957.5</v>
      </c>
      <c r="R860" s="48">
        <v>3.5</v>
      </c>
      <c r="S860" s="81">
        <v>5.2</v>
      </c>
      <c r="T860" s="127"/>
      <c r="U860" s="93">
        <f t="shared" si="285"/>
        <v>0.20800000000000002</v>
      </c>
      <c r="V860" s="69">
        <v>50</v>
      </c>
      <c r="W860" s="135">
        <f t="shared" si="286"/>
        <v>190.60670947859995</v>
      </c>
      <c r="X860" s="145">
        <f t="shared" si="281"/>
        <v>43.128147525348432</v>
      </c>
      <c r="Y860" s="60">
        <f t="shared" si="287"/>
        <v>0.70000000000000007</v>
      </c>
      <c r="Z860" s="81">
        <v>121.4</v>
      </c>
      <c r="AA860" s="46">
        <v>1.4E-2</v>
      </c>
      <c r="AB860" s="47">
        <f t="shared" si="290"/>
        <v>603.79406535487794</v>
      </c>
      <c r="AC860" s="47">
        <f t="shared" si="291"/>
        <v>636.91357104944927</v>
      </c>
      <c r="AD860" s="56">
        <f>AB860/(AVERAGE(AB740:AB782))*100</f>
        <v>88.750233768000157</v>
      </c>
      <c r="AE860" s="56">
        <f>AC860/(AVERAGE(AC740:AC782))*100</f>
        <v>93.618390050633067</v>
      </c>
      <c r="AF860" s="64"/>
      <c r="AG860" s="45">
        <f t="shared" si="282"/>
        <v>15.321999999999999</v>
      </c>
      <c r="AH860" s="45">
        <v>163</v>
      </c>
      <c r="AI860" s="43">
        <v>9.4E-2</v>
      </c>
      <c r="AJ860" s="47">
        <f t="shared" si="292"/>
        <v>810.69549137434183</v>
      </c>
      <c r="AK860" s="47">
        <f t="shared" si="293"/>
        <v>855.16402043706944</v>
      </c>
      <c r="AL860" s="56">
        <f>AJ860/(AVERAGE(AJ740:AJ782))*100</f>
        <v>89.640619004987855</v>
      </c>
      <c r="AM860" s="56">
        <f>AK860/(AVERAGE(AK740:AK782))*100</f>
        <v>94.557614984164402</v>
      </c>
      <c r="AN860" s="45">
        <f t="shared" si="283"/>
        <v>21.888571428571424</v>
      </c>
      <c r="AO860" s="137" t="s">
        <v>844</v>
      </c>
    </row>
    <row r="861" spans="1:41" s="39" customFormat="1" ht="30" x14ac:dyDescent="0.25">
      <c r="A861" s="30">
        <v>860</v>
      </c>
      <c r="B861" s="107" t="s">
        <v>839</v>
      </c>
      <c r="C861" s="30" t="s">
        <v>976</v>
      </c>
      <c r="D861" s="48" t="s">
        <v>135</v>
      </c>
      <c r="E861" s="48" t="s">
        <v>147</v>
      </c>
      <c r="F861" s="48" t="s">
        <v>139</v>
      </c>
      <c r="G861" s="112" t="s">
        <v>6</v>
      </c>
      <c r="H861" s="48" t="s">
        <v>717</v>
      </c>
      <c r="I861" s="48" t="s">
        <v>718</v>
      </c>
      <c r="J861" s="48">
        <v>16</v>
      </c>
      <c r="K861" s="108"/>
      <c r="L861" s="108"/>
      <c r="M861" s="105" t="s">
        <v>141</v>
      </c>
      <c r="N861" s="105" t="s">
        <v>1251</v>
      </c>
      <c r="O861" s="105" t="s">
        <v>210</v>
      </c>
      <c r="P861" s="81">
        <f t="shared" si="288"/>
        <v>0.49421059240010751</v>
      </c>
      <c r="Q861" s="113">
        <f t="shared" si="289"/>
        <v>10957.5</v>
      </c>
      <c r="R861" s="48">
        <v>3.5</v>
      </c>
      <c r="S861" s="81">
        <v>4.22</v>
      </c>
      <c r="T861" s="127"/>
      <c r="U861" s="93">
        <f t="shared" si="285"/>
        <v>0.16879999999999998</v>
      </c>
      <c r="V861" s="69">
        <v>50</v>
      </c>
      <c r="W861" s="135">
        <f t="shared" si="286"/>
        <v>192.57711639093142</v>
      </c>
      <c r="X861" s="145">
        <f t="shared" si="281"/>
        <v>44.877102943940677</v>
      </c>
      <c r="Y861" s="60">
        <f t="shared" si="287"/>
        <v>0.65</v>
      </c>
      <c r="Z861" s="81">
        <v>117.3</v>
      </c>
      <c r="AA861" s="46">
        <v>1.2999999999999999E-2</v>
      </c>
      <c r="AB861" s="47">
        <f t="shared" si="290"/>
        <v>583.40233827122881</v>
      </c>
      <c r="AC861" s="47">
        <f t="shared" si="291"/>
        <v>609.10663841222481</v>
      </c>
      <c r="AD861" s="56">
        <f>AB861/(AVERAGE(AB740:AB782))*100</f>
        <v>85.752902973528975</v>
      </c>
      <c r="AE861" s="56">
        <f>AC861/(AVERAGE(AC740:AC782))*100</f>
        <v>89.53111607175714</v>
      </c>
      <c r="AF861" s="64"/>
      <c r="AG861" s="45">
        <f t="shared" si="282"/>
        <v>12.848400000000002</v>
      </c>
      <c r="AH861" s="45">
        <v>154.80000000000001</v>
      </c>
      <c r="AI861" s="43">
        <v>8.3000000000000004E-2</v>
      </c>
      <c r="AJ861" s="47">
        <f t="shared" si="292"/>
        <v>769.91203720704368</v>
      </c>
      <c r="AK861" s="47">
        <f t="shared" si="293"/>
        <v>803.83382460539144</v>
      </c>
      <c r="AL861" s="56">
        <f>AJ861/(AVERAGE(AJ740:AJ782))*100</f>
        <v>85.131090932344307</v>
      </c>
      <c r="AM861" s="56">
        <f>AK861/(AVERAGE(AK740:AK782))*100</f>
        <v>88.881907425709258</v>
      </c>
      <c r="AN861" s="45">
        <f t="shared" si="283"/>
        <v>19.766769230769231</v>
      </c>
      <c r="AO861" s="137" t="s">
        <v>844</v>
      </c>
    </row>
    <row r="862" spans="1:41" s="39" customFormat="1" ht="30" x14ac:dyDescent="0.25">
      <c r="A862" s="30">
        <v>861</v>
      </c>
      <c r="B862" s="107" t="s">
        <v>840</v>
      </c>
      <c r="C862" s="30" t="s">
        <v>976</v>
      </c>
      <c r="D862" s="48" t="s">
        <v>135</v>
      </c>
      <c r="E862" s="48" t="s">
        <v>147</v>
      </c>
      <c r="F862" s="48" t="s">
        <v>139</v>
      </c>
      <c r="G862" s="112" t="s">
        <v>6</v>
      </c>
      <c r="H862" s="48" t="s">
        <v>717</v>
      </c>
      <c r="I862" s="48" t="s">
        <v>718</v>
      </c>
      <c r="J862" s="48">
        <v>16</v>
      </c>
      <c r="K862" s="108"/>
      <c r="L862" s="108"/>
      <c r="M862" s="105" t="s">
        <v>141</v>
      </c>
      <c r="N862" s="105" t="s">
        <v>1251</v>
      </c>
      <c r="O862" s="105" t="s">
        <v>210</v>
      </c>
      <c r="P862" s="81">
        <f t="shared" si="288"/>
        <v>1.844988919807256</v>
      </c>
      <c r="Q862" s="113">
        <f t="shared" si="289"/>
        <v>10957.5</v>
      </c>
      <c r="R862" s="48">
        <v>3.5</v>
      </c>
      <c r="S862" s="81">
        <v>15.29</v>
      </c>
      <c r="T862" s="127"/>
      <c r="U862" s="93">
        <f t="shared" si="285"/>
        <v>0.61159999999999992</v>
      </c>
      <c r="V862" s="69">
        <v>50</v>
      </c>
      <c r="W862" s="135">
        <f t="shared" si="286"/>
        <v>170.31956075877849</v>
      </c>
      <c r="X862" s="145">
        <f t="shared" si="281"/>
        <v>35.596708254035519</v>
      </c>
      <c r="Y862" s="60">
        <f t="shared" si="287"/>
        <v>0.70000000000000007</v>
      </c>
      <c r="Z862" s="81">
        <v>100.2</v>
      </c>
      <c r="AA862" s="46">
        <v>1.4E-2</v>
      </c>
      <c r="AB862" s="47">
        <f t="shared" si="290"/>
        <v>498.35391555649727</v>
      </c>
      <c r="AC862" s="47">
        <f t="shared" si="291"/>
        <v>588.30588544032264</v>
      </c>
      <c r="AD862" s="56">
        <f>AB862/(AVERAGE(AB740:AB782))*100</f>
        <v>73.251840391710175</v>
      </c>
      <c r="AE862" s="56">
        <f>AC862/(AVERAGE(AC740:AC782))*100</f>
        <v>86.473663548235365</v>
      </c>
      <c r="AF862" s="64"/>
      <c r="AG862" s="45">
        <f t="shared" si="282"/>
        <v>12.33</v>
      </c>
      <c r="AH862" s="45">
        <v>137</v>
      </c>
      <c r="AI862" s="43">
        <v>0.09</v>
      </c>
      <c r="AJ862" s="47">
        <f t="shared" si="292"/>
        <v>681.38210011217689</v>
      </c>
      <c r="AK862" s="47">
        <f t="shared" si="293"/>
        <v>804.37032240842507</v>
      </c>
      <c r="AL862" s="56">
        <f>AJ862/(AVERAGE(AJ740:AJ782))*100</f>
        <v>75.342115360020472</v>
      </c>
      <c r="AM862" s="56">
        <f>AK862/(AVERAGE(AK740:AK782))*100</f>
        <v>88.941229323598719</v>
      </c>
      <c r="AN862" s="45">
        <f t="shared" si="283"/>
        <v>17.614285714285714</v>
      </c>
      <c r="AO862" s="137" t="s">
        <v>844</v>
      </c>
    </row>
    <row r="863" spans="1:41" s="39" customFormat="1" ht="30" x14ac:dyDescent="0.25">
      <c r="A863" s="30">
        <v>862</v>
      </c>
      <c r="B863" s="107" t="s">
        <v>841</v>
      </c>
      <c r="C863" s="30" t="s">
        <v>976</v>
      </c>
      <c r="D863" s="48" t="s">
        <v>135</v>
      </c>
      <c r="E863" s="48" t="s">
        <v>147</v>
      </c>
      <c r="F863" s="48" t="s">
        <v>139</v>
      </c>
      <c r="G863" s="112" t="s">
        <v>6</v>
      </c>
      <c r="H863" s="48" t="s">
        <v>717</v>
      </c>
      <c r="I863" s="48" t="s">
        <v>718</v>
      </c>
      <c r="J863" s="48">
        <v>16</v>
      </c>
      <c r="K863" s="108"/>
      <c r="L863" s="108"/>
      <c r="M863" s="105" t="s">
        <v>141</v>
      </c>
      <c r="N863" s="105" t="s">
        <v>1251</v>
      </c>
      <c r="O863" s="105" t="s">
        <v>210</v>
      </c>
      <c r="P863" s="81">
        <f t="shared" si="288"/>
        <v>1.8412126848890302</v>
      </c>
      <c r="Q863" s="113">
        <f t="shared" si="289"/>
        <v>10957.5</v>
      </c>
      <c r="R863" s="48">
        <v>3.5</v>
      </c>
      <c r="S863" s="81">
        <v>15.26</v>
      </c>
      <c r="T863" s="127"/>
      <c r="U863" s="93">
        <f t="shared" si="285"/>
        <v>0.61039999999999994</v>
      </c>
      <c r="V863" s="69">
        <v>50</v>
      </c>
      <c r="W863" s="135">
        <f t="shared" si="286"/>
        <v>170.37987933772737</v>
      </c>
      <c r="X863" s="145">
        <f t="shared" si="281"/>
        <v>39.705842573446802</v>
      </c>
      <c r="Y863" s="60">
        <f t="shared" si="287"/>
        <v>0.6</v>
      </c>
      <c r="Z863" s="81">
        <v>95.8</v>
      </c>
      <c r="AA863" s="46">
        <v>1.2E-2</v>
      </c>
      <c r="AB863" s="47">
        <f t="shared" si="290"/>
        <v>476.47011088136162</v>
      </c>
      <c r="AC863" s="47">
        <f t="shared" si="291"/>
        <v>562.27296540165412</v>
      </c>
      <c r="AD863" s="56">
        <f>AB863/(AVERAGE(AB740:AB782))*100</f>
        <v>70.035192709838668</v>
      </c>
      <c r="AE863" s="56">
        <f>AC863/(AVERAGE(AC740:AC782))*100</f>
        <v>82.647147403633085</v>
      </c>
      <c r="AF863" s="64"/>
      <c r="AG863" s="45">
        <f t="shared" si="282"/>
        <v>8.0063999999999993</v>
      </c>
      <c r="AH863" s="45">
        <v>125.1</v>
      </c>
      <c r="AI863" s="43">
        <v>6.4000000000000001E-2</v>
      </c>
      <c r="AJ863" s="47">
        <f t="shared" si="292"/>
        <v>622.19635564987834</v>
      </c>
      <c r="AK863" s="47">
        <f t="shared" si="293"/>
        <v>734.24162809756717</v>
      </c>
      <c r="AL863" s="56">
        <f>AJ863/(AVERAGE(AJ740:AJ782))*100</f>
        <v>68.79780023020848</v>
      </c>
      <c r="AM863" s="56">
        <f>AK863/(AVERAGE(AK740:AK782))*100</f>
        <v>81.186924982544824</v>
      </c>
      <c r="AN863" s="45">
        <f t="shared" si="283"/>
        <v>13.343999999999999</v>
      </c>
      <c r="AO863" s="137" t="s">
        <v>844</v>
      </c>
    </row>
    <row r="864" spans="1:41" s="39" customFormat="1" ht="30" x14ac:dyDescent="0.25">
      <c r="A864" s="30">
        <v>863</v>
      </c>
      <c r="B864" s="107" t="s">
        <v>842</v>
      </c>
      <c r="C864" s="30" t="s">
        <v>976</v>
      </c>
      <c r="D864" s="48" t="s">
        <v>135</v>
      </c>
      <c r="E864" s="48" t="s">
        <v>147</v>
      </c>
      <c r="F864" s="48" t="s">
        <v>139</v>
      </c>
      <c r="G864" s="112" t="s">
        <v>6</v>
      </c>
      <c r="H864" s="48" t="s">
        <v>717</v>
      </c>
      <c r="I864" s="48" t="s">
        <v>718</v>
      </c>
      <c r="J864" s="48">
        <v>16</v>
      </c>
      <c r="K864" s="108"/>
      <c r="L864" s="108"/>
      <c r="M864" s="105" t="s">
        <v>141</v>
      </c>
      <c r="N864" s="105" t="s">
        <v>1251</v>
      </c>
      <c r="O864" s="105" t="s">
        <v>210</v>
      </c>
      <c r="P864" s="81">
        <f t="shared" si="288"/>
        <v>2.2632540820072529</v>
      </c>
      <c r="Q864" s="113">
        <f t="shared" si="289"/>
        <v>10957.5</v>
      </c>
      <c r="R864" s="48">
        <v>3.5</v>
      </c>
      <c r="S864" s="81">
        <v>18.579999999999998</v>
      </c>
      <c r="T864" s="127"/>
      <c r="U864" s="93">
        <f t="shared" si="285"/>
        <v>0.74319999999999997</v>
      </c>
      <c r="V864" s="69">
        <v>50</v>
      </c>
      <c r="W864" s="135">
        <f t="shared" si="286"/>
        <v>163.70462326737982</v>
      </c>
      <c r="X864" s="145">
        <f t="shared" si="281"/>
        <v>36.421996592183746</v>
      </c>
      <c r="Y864" s="60">
        <f t="shared" si="287"/>
        <v>0.65</v>
      </c>
      <c r="Z864" s="81">
        <v>95.2</v>
      </c>
      <c r="AA864" s="46">
        <v>1.2999999999999999E-2</v>
      </c>
      <c r="AB864" s="47">
        <f t="shared" si="290"/>
        <v>473.48595569838864</v>
      </c>
      <c r="AC864" s="47">
        <f t="shared" si="291"/>
        <v>581.53519491327518</v>
      </c>
      <c r="AD864" s="56">
        <f>AB864/(AVERAGE(AB740:AB782))*100</f>
        <v>69.596558935038004</v>
      </c>
      <c r="AE864" s="56">
        <f>AC864/(AVERAGE(AC740:AC782))*100</f>
        <v>85.478456073493021</v>
      </c>
      <c r="AF864" s="64"/>
      <c r="AG864" s="45">
        <f t="shared" si="282"/>
        <v>5.3144999999999998</v>
      </c>
      <c r="AH864" s="45">
        <v>118.1</v>
      </c>
      <c r="AI864" s="43">
        <v>4.4999999999999998E-2</v>
      </c>
      <c r="AJ864" s="47">
        <f t="shared" si="292"/>
        <v>587.38121184852616</v>
      </c>
      <c r="AK864" s="47">
        <f t="shared" si="293"/>
        <v>721.42128696699365</v>
      </c>
      <c r="AL864" s="56">
        <f>AJ864/(AVERAGE(AJ740:AJ782))*100</f>
        <v>64.948203095024937</v>
      </c>
      <c r="AM864" s="56">
        <f>AK864/(AVERAGE(AK740:AK782))*100</f>
        <v>79.769347942796557</v>
      </c>
      <c r="AN864" s="45">
        <f t="shared" si="283"/>
        <v>8.176153846153845</v>
      </c>
      <c r="AO864" s="137" t="s">
        <v>844</v>
      </c>
    </row>
    <row r="865" spans="1:41" s="39" customFormat="1" ht="30" x14ac:dyDescent="0.25">
      <c r="A865" s="30">
        <v>864</v>
      </c>
      <c r="B865" s="107" t="s">
        <v>843</v>
      </c>
      <c r="C865" s="30" t="s">
        <v>976</v>
      </c>
      <c r="D865" s="48" t="s">
        <v>135</v>
      </c>
      <c r="E865" s="48" t="s">
        <v>147</v>
      </c>
      <c r="F865" s="48" t="s">
        <v>139</v>
      </c>
      <c r="G865" s="112" t="s">
        <v>6</v>
      </c>
      <c r="H865" s="48" t="s">
        <v>717</v>
      </c>
      <c r="I865" s="48" t="s">
        <v>718</v>
      </c>
      <c r="J865" s="48">
        <v>16</v>
      </c>
      <c r="K865" s="108"/>
      <c r="L865" s="108"/>
      <c r="M865" s="105" t="s">
        <v>141</v>
      </c>
      <c r="N865" s="105" t="s">
        <v>1251</v>
      </c>
      <c r="O865" s="105" t="s">
        <v>210</v>
      </c>
      <c r="P865" s="81">
        <f t="shared" si="288"/>
        <v>1.4557771325977438</v>
      </c>
      <c r="Q865" s="113">
        <f t="shared" si="289"/>
        <v>10957.5</v>
      </c>
      <c r="R865" s="48">
        <v>3.5</v>
      </c>
      <c r="S865" s="81">
        <v>12.17</v>
      </c>
      <c r="T865" s="127"/>
      <c r="U865" s="93">
        <f t="shared" si="285"/>
        <v>0.48680000000000001</v>
      </c>
      <c r="V865" s="69">
        <v>50</v>
      </c>
      <c r="W865" s="135">
        <f t="shared" si="286"/>
        <v>176.59269296946655</v>
      </c>
      <c r="X865" s="145">
        <f t="shared" si="281"/>
        <v>45.798492738683422</v>
      </c>
      <c r="Y865" s="60">
        <f t="shared" si="287"/>
        <v>0.6</v>
      </c>
      <c r="Z865" s="81">
        <v>110.5</v>
      </c>
      <c r="AA865" s="46">
        <v>1.2E-2</v>
      </c>
      <c r="AB865" s="47">
        <f t="shared" si="290"/>
        <v>549.58191286420106</v>
      </c>
      <c r="AC865" s="47">
        <f t="shared" si="291"/>
        <v>625.73370472982026</v>
      </c>
      <c r="AD865" s="56">
        <f>AB865/(AVERAGE(AB740:AB782))*100</f>
        <v>80.781720192454827</v>
      </c>
      <c r="AE865" s="56">
        <f>AC865/(AVERAGE(AC740:AC782))*100</f>
        <v>91.975088457764826</v>
      </c>
      <c r="AF865" s="64"/>
      <c r="AG865" s="45">
        <f t="shared" si="282"/>
        <v>13.2704</v>
      </c>
      <c r="AH865" s="45">
        <v>150.80000000000001</v>
      </c>
      <c r="AI865" s="43">
        <v>8.7999999999999995E-2</v>
      </c>
      <c r="AJ865" s="47">
        <f t="shared" si="292"/>
        <v>750.01766932055682</v>
      </c>
      <c r="AK865" s="47">
        <f t="shared" si="293"/>
        <v>853.94246763128422</v>
      </c>
      <c r="AL865" s="56">
        <f>AJ865/(AVERAGE(AJ740:AJ782))*100</f>
        <v>82.931321140810866</v>
      </c>
      <c r="AM865" s="56">
        <f>AK865/(AVERAGE(AK740:AK782))*100</f>
        <v>94.422544848925043</v>
      </c>
      <c r="AN865" s="45">
        <f t="shared" si="283"/>
        <v>22.117333333333335</v>
      </c>
      <c r="AO865" s="137" t="s">
        <v>844</v>
      </c>
    </row>
    <row r="866" spans="1:41" s="39" customFormat="1" x14ac:dyDescent="0.25">
      <c r="A866" s="30">
        <v>865</v>
      </c>
      <c r="B866" s="107" t="s">
        <v>648</v>
      </c>
      <c r="C866" s="143" t="s">
        <v>649</v>
      </c>
      <c r="D866" s="48" t="s">
        <v>135</v>
      </c>
      <c r="E866" s="42" t="s">
        <v>148</v>
      </c>
      <c r="F866" s="48" t="s">
        <v>139</v>
      </c>
      <c r="G866" s="48" t="s">
        <v>6</v>
      </c>
      <c r="H866" s="48" t="s">
        <v>717</v>
      </c>
      <c r="I866" s="48" t="s">
        <v>424</v>
      </c>
      <c r="J866" s="48">
        <v>10</v>
      </c>
      <c r="K866" s="48">
        <v>380</v>
      </c>
      <c r="L866" s="60">
        <f>2/60</f>
        <v>3.3333333333333333E-2</v>
      </c>
      <c r="M866" s="105" t="s">
        <v>2</v>
      </c>
      <c r="N866" s="105" t="s">
        <v>2</v>
      </c>
      <c r="O866" s="105" t="s">
        <v>4</v>
      </c>
      <c r="P866" s="81">
        <v>0</v>
      </c>
      <c r="Q866" s="95">
        <v>0</v>
      </c>
      <c r="R866" s="48">
        <v>0</v>
      </c>
      <c r="S866" s="58">
        <v>0</v>
      </c>
      <c r="T866" s="134">
        <v>0</v>
      </c>
      <c r="U866" s="93">
        <f t="shared" si="285"/>
        <v>0</v>
      </c>
      <c r="V866" s="134">
        <v>50</v>
      </c>
      <c r="W866" s="135">
        <f t="shared" si="286"/>
        <v>78.539816339744831</v>
      </c>
      <c r="X866" s="145">
        <f>(AB866*0.001)/AA866</f>
        <v>190.60867554887136</v>
      </c>
      <c r="Y866" s="62">
        <f>AA866*50</f>
        <v>0.13500000000000001</v>
      </c>
      <c r="Z866" s="44">
        <v>40.42</v>
      </c>
      <c r="AA866" s="46">
        <f>0.27/100</f>
        <v>2.7000000000000001E-3</v>
      </c>
      <c r="AB866" s="47">
        <f t="shared" si="290"/>
        <v>514.64342398195276</v>
      </c>
      <c r="AC866" s="47">
        <f t="shared" si="291"/>
        <v>514.64342398195276</v>
      </c>
      <c r="AD866" s="56">
        <f>AB866/AB866*100</f>
        <v>100</v>
      </c>
      <c r="AE866" s="56">
        <f>AC866/AC866*100</f>
        <v>100</v>
      </c>
      <c r="AF866" s="64"/>
      <c r="AG866" s="45">
        <f>AI866*50</f>
        <v>5.835</v>
      </c>
      <c r="AH866" s="44">
        <v>46.76</v>
      </c>
      <c r="AI866" s="43">
        <v>0.1167</v>
      </c>
      <c r="AJ866" s="47">
        <f t="shared" si="292"/>
        <v>595.3668111181621</v>
      </c>
      <c r="AK866" s="47">
        <f t="shared" si="293"/>
        <v>595.3668111181621</v>
      </c>
      <c r="AL866" s="56">
        <f>AJ866/AJ866*100</f>
        <v>100</v>
      </c>
      <c r="AM866" s="56">
        <f>AK866/AK866*100</f>
        <v>100</v>
      </c>
      <c r="AN866" s="45">
        <f>AG866/Y866</f>
        <v>43.222222222222221</v>
      </c>
      <c r="AO866" s="147" t="s">
        <v>1248</v>
      </c>
    </row>
    <row r="867" spans="1:41" s="39" customFormat="1" x14ac:dyDescent="0.25">
      <c r="A867" s="30">
        <v>866</v>
      </c>
      <c r="B867" s="107" t="s">
        <v>650</v>
      </c>
      <c r="C867" s="143" t="s">
        <v>649</v>
      </c>
      <c r="D867" s="48" t="s">
        <v>135</v>
      </c>
      <c r="E867" s="42" t="s">
        <v>148</v>
      </c>
      <c r="F867" s="48" t="s">
        <v>139</v>
      </c>
      <c r="G867" s="48" t="s">
        <v>6</v>
      </c>
      <c r="H867" s="48" t="s">
        <v>717</v>
      </c>
      <c r="I867" s="48" t="s">
        <v>424</v>
      </c>
      <c r="J867" s="48">
        <v>10</v>
      </c>
      <c r="K867" s="48">
        <v>380</v>
      </c>
      <c r="L867" s="60">
        <f t="shared" ref="L867:L926" si="294">2/60</f>
        <v>3.3333333333333333E-2</v>
      </c>
      <c r="M867" s="105" t="s">
        <v>2</v>
      </c>
      <c r="N867" s="105" t="s">
        <v>2</v>
      </c>
      <c r="O867" s="105" t="s">
        <v>4</v>
      </c>
      <c r="P867" s="81">
        <v>0</v>
      </c>
      <c r="Q867" s="95">
        <v>0</v>
      </c>
      <c r="R867" s="48">
        <v>0</v>
      </c>
      <c r="S867" s="58">
        <v>0</v>
      </c>
      <c r="T867" s="134">
        <v>0</v>
      </c>
      <c r="U867" s="93">
        <f t="shared" si="285"/>
        <v>0</v>
      </c>
      <c r="V867" s="134">
        <v>50</v>
      </c>
      <c r="W867" s="135">
        <f t="shared" si="286"/>
        <v>78.539816339744831</v>
      </c>
      <c r="X867" s="145">
        <f t="shared" ref="X867:X926" si="295">(AB867*0.001)/AA867</f>
        <v>211.92364866814148</v>
      </c>
      <c r="Y867" s="62">
        <f t="shared" ref="Y867:Y870" si="296">AA867*50</f>
        <v>0.13500000000000001</v>
      </c>
      <c r="Z867" s="44">
        <v>44.94</v>
      </c>
      <c r="AA867" s="46">
        <f t="shared" ref="AA867:AA870" si="297">0.27/100</f>
        <v>2.7000000000000001E-3</v>
      </c>
      <c r="AB867" s="47">
        <f t="shared" si="290"/>
        <v>572.19385140398208</v>
      </c>
      <c r="AC867" s="47">
        <f t="shared" si="291"/>
        <v>572.19385140398208</v>
      </c>
      <c r="AD867" s="56">
        <f t="shared" ref="AD867:AE870" si="298">AB867/AB867*100</f>
        <v>100</v>
      </c>
      <c r="AE867" s="56">
        <f t="shared" si="298"/>
        <v>100</v>
      </c>
      <c r="AF867" s="64"/>
      <c r="AG867" s="45">
        <f t="shared" ref="AG867:AG926" si="299">AI867*50</f>
        <v>5.89</v>
      </c>
      <c r="AH867" s="44">
        <v>52.02</v>
      </c>
      <c r="AI867" s="43">
        <v>0.11779999999999999</v>
      </c>
      <c r="AJ867" s="47">
        <f t="shared" si="292"/>
        <v>662.33921117123168</v>
      </c>
      <c r="AK867" s="47">
        <f t="shared" si="293"/>
        <v>662.33921117123168</v>
      </c>
      <c r="AL867" s="56">
        <f t="shared" ref="AL867:AM870" si="300">AJ867/AJ867*100</f>
        <v>100</v>
      </c>
      <c r="AM867" s="56">
        <f t="shared" si="300"/>
        <v>100</v>
      </c>
      <c r="AN867" s="45">
        <f t="shared" ref="AN867:AN926" si="301">AG867/Y867</f>
        <v>43.629629629629626</v>
      </c>
      <c r="AO867" s="147" t="s">
        <v>1248</v>
      </c>
    </row>
    <row r="868" spans="1:41" s="39" customFormat="1" x14ac:dyDescent="0.25">
      <c r="A868" s="30">
        <v>867</v>
      </c>
      <c r="B868" s="107" t="s">
        <v>651</v>
      </c>
      <c r="C868" s="143" t="s">
        <v>649</v>
      </c>
      <c r="D868" s="48" t="s">
        <v>135</v>
      </c>
      <c r="E868" s="42" t="s">
        <v>148</v>
      </c>
      <c r="F868" s="48" t="s">
        <v>139</v>
      </c>
      <c r="G868" s="48" t="s">
        <v>6</v>
      </c>
      <c r="H868" s="48" t="s">
        <v>717</v>
      </c>
      <c r="I868" s="48" t="s">
        <v>424</v>
      </c>
      <c r="J868" s="48">
        <v>10</v>
      </c>
      <c r="K868" s="48">
        <v>380</v>
      </c>
      <c r="L868" s="60">
        <f t="shared" si="294"/>
        <v>3.3333333333333333E-2</v>
      </c>
      <c r="M868" s="105" t="s">
        <v>2</v>
      </c>
      <c r="N868" s="105" t="s">
        <v>2</v>
      </c>
      <c r="O868" s="105" t="s">
        <v>4</v>
      </c>
      <c r="P868" s="81">
        <v>0</v>
      </c>
      <c r="Q868" s="95">
        <v>0</v>
      </c>
      <c r="R868" s="48">
        <v>0</v>
      </c>
      <c r="S868" s="58">
        <v>0</v>
      </c>
      <c r="T868" s="134">
        <v>0</v>
      </c>
      <c r="U868" s="93">
        <f t="shared" si="285"/>
        <v>0</v>
      </c>
      <c r="V868" s="134">
        <v>50</v>
      </c>
      <c r="W868" s="135">
        <f t="shared" si="286"/>
        <v>78.539816339744831</v>
      </c>
      <c r="X868" s="145">
        <f t="shared" si="295"/>
        <v>201.78488933043562</v>
      </c>
      <c r="Y868" s="62">
        <f t="shared" si="296"/>
        <v>0.13500000000000001</v>
      </c>
      <c r="Z868" s="44">
        <v>42.79</v>
      </c>
      <c r="AA868" s="46">
        <f t="shared" si="297"/>
        <v>2.7000000000000001E-3</v>
      </c>
      <c r="AB868" s="47">
        <f t="shared" si="290"/>
        <v>544.81920119217614</v>
      </c>
      <c r="AC868" s="47">
        <f t="shared" si="291"/>
        <v>544.81920119217614</v>
      </c>
      <c r="AD868" s="56">
        <f t="shared" si="298"/>
        <v>100</v>
      </c>
      <c r="AE868" s="56">
        <f t="shared" si="298"/>
        <v>100</v>
      </c>
      <c r="AF868" s="64"/>
      <c r="AG868" s="45">
        <f t="shared" si="299"/>
        <v>5.0549999999999997</v>
      </c>
      <c r="AH868" s="44">
        <v>48.82</v>
      </c>
      <c r="AI868" s="43">
        <v>0.1011</v>
      </c>
      <c r="AJ868" s="47">
        <f t="shared" si="292"/>
        <v>621.59554573970649</v>
      </c>
      <c r="AK868" s="47">
        <f t="shared" si="293"/>
        <v>621.59554573970649</v>
      </c>
      <c r="AL868" s="56">
        <f t="shared" si="300"/>
        <v>100</v>
      </c>
      <c r="AM868" s="56">
        <f t="shared" si="300"/>
        <v>100</v>
      </c>
      <c r="AN868" s="45">
        <f t="shared" si="301"/>
        <v>37.444444444444443</v>
      </c>
      <c r="AO868" s="147" t="s">
        <v>1248</v>
      </c>
    </row>
    <row r="869" spans="1:41" s="39" customFormat="1" x14ac:dyDescent="0.25">
      <c r="A869" s="30">
        <v>868</v>
      </c>
      <c r="B869" s="107" t="s">
        <v>652</v>
      </c>
      <c r="C869" s="143" t="s">
        <v>649</v>
      </c>
      <c r="D869" s="48" t="s">
        <v>135</v>
      </c>
      <c r="E869" s="42" t="s">
        <v>148</v>
      </c>
      <c r="F869" s="48" t="s">
        <v>139</v>
      </c>
      <c r="G869" s="48" t="s">
        <v>6</v>
      </c>
      <c r="H869" s="48" t="s">
        <v>717</v>
      </c>
      <c r="I869" s="48" t="s">
        <v>424</v>
      </c>
      <c r="J869" s="48">
        <v>10</v>
      </c>
      <c r="K869" s="48">
        <v>380</v>
      </c>
      <c r="L869" s="60">
        <f t="shared" si="294"/>
        <v>3.3333333333333333E-2</v>
      </c>
      <c r="M869" s="105" t="s">
        <v>2</v>
      </c>
      <c r="N869" s="105" t="s">
        <v>2</v>
      </c>
      <c r="O869" s="105" t="s">
        <v>4</v>
      </c>
      <c r="P869" s="81">
        <v>0</v>
      </c>
      <c r="Q869" s="95">
        <v>0</v>
      </c>
      <c r="R869" s="48">
        <v>0</v>
      </c>
      <c r="S869" s="58">
        <v>0</v>
      </c>
      <c r="T869" s="134">
        <v>0</v>
      </c>
      <c r="U869" s="93">
        <f t="shared" si="285"/>
        <v>0</v>
      </c>
      <c r="V869" s="134">
        <v>50</v>
      </c>
      <c r="W869" s="135">
        <f t="shared" si="286"/>
        <v>78.539816339744831</v>
      </c>
      <c r="X869" s="145">
        <f t="shared" si="295"/>
        <v>184.1953208050202</v>
      </c>
      <c r="Y869" s="62">
        <f t="shared" si="296"/>
        <v>0.13500000000000001</v>
      </c>
      <c r="Z869" s="44">
        <v>39.06</v>
      </c>
      <c r="AA869" s="46">
        <f t="shared" si="297"/>
        <v>2.7000000000000001E-3</v>
      </c>
      <c r="AB869" s="47">
        <f t="shared" si="290"/>
        <v>497.32736617355459</v>
      </c>
      <c r="AC869" s="47">
        <f t="shared" si="291"/>
        <v>497.32736617355459</v>
      </c>
      <c r="AD869" s="56">
        <f t="shared" si="298"/>
        <v>100</v>
      </c>
      <c r="AE869" s="56">
        <f t="shared" si="298"/>
        <v>100</v>
      </c>
      <c r="AF869" s="64"/>
      <c r="AG869" s="45">
        <f t="shared" si="299"/>
        <v>6.3099999999999987</v>
      </c>
      <c r="AH869" s="44">
        <v>45.45</v>
      </c>
      <c r="AI869" s="43">
        <v>0.12619999999999998</v>
      </c>
      <c r="AJ869" s="47">
        <f t="shared" si="292"/>
        <v>578.68737308213144</v>
      </c>
      <c r="AK869" s="47">
        <f t="shared" si="293"/>
        <v>578.68737308213144</v>
      </c>
      <c r="AL869" s="56">
        <f t="shared" si="300"/>
        <v>100</v>
      </c>
      <c r="AM869" s="56">
        <f t="shared" si="300"/>
        <v>100</v>
      </c>
      <c r="AN869" s="45">
        <f t="shared" si="301"/>
        <v>46.740740740740726</v>
      </c>
      <c r="AO869" s="147" t="s">
        <v>1248</v>
      </c>
    </row>
    <row r="870" spans="1:41" s="39" customFormat="1" x14ac:dyDescent="0.25">
      <c r="A870" s="30">
        <v>869</v>
      </c>
      <c r="B870" s="107" t="s">
        <v>653</v>
      </c>
      <c r="C870" s="143" t="s">
        <v>649</v>
      </c>
      <c r="D870" s="48" t="s">
        <v>135</v>
      </c>
      <c r="E870" s="42" t="s">
        <v>148</v>
      </c>
      <c r="F870" s="48" t="s">
        <v>139</v>
      </c>
      <c r="G870" s="48" t="s">
        <v>6</v>
      </c>
      <c r="H870" s="48" t="s">
        <v>717</v>
      </c>
      <c r="I870" s="48" t="s">
        <v>424</v>
      </c>
      <c r="J870" s="48">
        <v>10</v>
      </c>
      <c r="K870" s="48">
        <v>380</v>
      </c>
      <c r="L870" s="60">
        <f t="shared" si="294"/>
        <v>3.3333333333333333E-2</v>
      </c>
      <c r="M870" s="105" t="s">
        <v>2</v>
      </c>
      <c r="N870" s="105" t="s">
        <v>2</v>
      </c>
      <c r="O870" s="105" t="s">
        <v>4</v>
      </c>
      <c r="P870" s="81">
        <v>0</v>
      </c>
      <c r="Q870" s="95">
        <v>0</v>
      </c>
      <c r="R870" s="48">
        <v>0</v>
      </c>
      <c r="S870" s="58">
        <v>0</v>
      </c>
      <c r="T870" s="134">
        <v>0</v>
      </c>
      <c r="U870" s="93">
        <f t="shared" si="285"/>
        <v>0</v>
      </c>
      <c r="V870" s="134">
        <v>50</v>
      </c>
      <c r="W870" s="135">
        <f t="shared" si="286"/>
        <v>78.539816339744831</v>
      </c>
      <c r="X870" s="145">
        <f t="shared" si="295"/>
        <v>196.0317328690397</v>
      </c>
      <c r="Y870" s="62">
        <f t="shared" si="296"/>
        <v>0.13500000000000001</v>
      </c>
      <c r="Z870" s="44">
        <v>41.57</v>
      </c>
      <c r="AA870" s="46">
        <f t="shared" si="297"/>
        <v>2.7000000000000001E-3</v>
      </c>
      <c r="AB870" s="47">
        <f t="shared" si="290"/>
        <v>529.28567874640714</v>
      </c>
      <c r="AC870" s="47">
        <f t="shared" si="291"/>
        <v>529.28567874640714</v>
      </c>
      <c r="AD870" s="56">
        <f t="shared" si="298"/>
        <v>100</v>
      </c>
      <c r="AE870" s="56">
        <f t="shared" si="298"/>
        <v>100</v>
      </c>
      <c r="AF870" s="64"/>
      <c r="AG870" s="45">
        <f t="shared" si="299"/>
        <v>6.25</v>
      </c>
      <c r="AH870" s="44">
        <v>47.8</v>
      </c>
      <c r="AI870" s="43">
        <v>0.125</v>
      </c>
      <c r="AJ870" s="47">
        <f t="shared" si="292"/>
        <v>608.60850238340777</v>
      </c>
      <c r="AK870" s="47">
        <f t="shared" si="293"/>
        <v>608.60850238340777</v>
      </c>
      <c r="AL870" s="56">
        <f t="shared" si="300"/>
        <v>100</v>
      </c>
      <c r="AM870" s="56">
        <f t="shared" si="300"/>
        <v>100</v>
      </c>
      <c r="AN870" s="45">
        <f t="shared" si="301"/>
        <v>46.296296296296291</v>
      </c>
      <c r="AO870" s="147" t="s">
        <v>1248</v>
      </c>
    </row>
    <row r="871" spans="1:41" s="39" customFormat="1" ht="45" x14ac:dyDescent="0.25">
      <c r="A871" s="30">
        <v>870</v>
      </c>
      <c r="B871" s="107" t="s">
        <v>654</v>
      </c>
      <c r="C871" s="143" t="s">
        <v>655</v>
      </c>
      <c r="D871" s="48" t="s">
        <v>135</v>
      </c>
      <c r="E871" s="103"/>
      <c r="F871" s="48" t="s">
        <v>139</v>
      </c>
      <c r="G871" s="48" t="s">
        <v>6</v>
      </c>
      <c r="H871" s="48" t="s">
        <v>717</v>
      </c>
      <c r="I871" s="48" t="s">
        <v>424</v>
      </c>
      <c r="J871" s="48">
        <v>10</v>
      </c>
      <c r="K871" s="48">
        <v>380</v>
      </c>
      <c r="L871" s="60">
        <f t="shared" si="294"/>
        <v>3.3333333333333333E-2</v>
      </c>
      <c r="M871" s="105" t="s">
        <v>431</v>
      </c>
      <c r="N871" s="105" t="s">
        <v>656</v>
      </c>
      <c r="O871" s="105" t="s">
        <v>210</v>
      </c>
      <c r="P871" s="81">
        <f>(J871*(1-SQRT(1-S871*0.01)))/(2*0.0115*Q871/365)</f>
        <v>1.1348782050728923</v>
      </c>
      <c r="Q871" s="95">
        <f>3*365</f>
        <v>1095</v>
      </c>
      <c r="R871" s="48">
        <v>16.5</v>
      </c>
      <c r="S871" s="58">
        <v>1.56</v>
      </c>
      <c r="T871" s="134">
        <v>500</v>
      </c>
      <c r="U871" s="93">
        <f t="shared" si="285"/>
        <v>3.9E-2</v>
      </c>
      <c r="V871" s="134">
        <v>50</v>
      </c>
      <c r="W871" s="135">
        <f t="shared" si="286"/>
        <v>77.314595204844807</v>
      </c>
      <c r="X871" s="145">
        <f t="shared" si="295"/>
        <v>204.22762297552012</v>
      </c>
      <c r="Y871" s="62">
        <f>0.25*50/100</f>
        <v>0.125</v>
      </c>
      <c r="Z871" s="44">
        <v>40.1</v>
      </c>
      <c r="AA871" s="46">
        <f>Y871/50</f>
        <v>2.5000000000000001E-3</v>
      </c>
      <c r="AB871" s="47">
        <f t="shared" si="290"/>
        <v>510.56905743880026</v>
      </c>
      <c r="AC871" s="47">
        <f t="shared" si="291"/>
        <v>518.66015587037816</v>
      </c>
      <c r="AD871" s="56">
        <f>AB871/(AVERAGE(AB866:AB870))*100</f>
        <v>96.034102883417958</v>
      </c>
      <c r="AE871" s="56">
        <f>AC871/(AVERAGE(AC866:AC870))*100</f>
        <v>97.55597611074559</v>
      </c>
      <c r="AF871" s="64"/>
      <c r="AG871" s="45">
        <f t="shared" si="299"/>
        <v>5.94</v>
      </c>
      <c r="AH871" s="44">
        <v>46.88</v>
      </c>
      <c r="AI871" s="43">
        <v>0.1188</v>
      </c>
      <c r="AJ871" s="47">
        <f t="shared" si="292"/>
        <v>596.89469857184429</v>
      </c>
      <c r="AK871" s="47">
        <f t="shared" si="293"/>
        <v>606.35381813474635</v>
      </c>
      <c r="AL871" s="56">
        <f>AJ871/(AVERAGE(AJ866:AJ870))*100</f>
        <v>97.321984637741338</v>
      </c>
      <c r="AM871" s="56">
        <f>AK871/(AVERAGE(AK866:AK870))*100</f>
        <v>98.864267206157379</v>
      </c>
      <c r="AN871" s="45">
        <f t="shared" si="301"/>
        <v>47.52</v>
      </c>
      <c r="AO871" s="137" t="s">
        <v>1249</v>
      </c>
    </row>
    <row r="872" spans="1:41" s="39" customFormat="1" ht="45" x14ac:dyDescent="0.25">
      <c r="A872" s="30">
        <v>871</v>
      </c>
      <c r="B872" s="107" t="s">
        <v>657</v>
      </c>
      <c r="C872" s="143" t="s">
        <v>655</v>
      </c>
      <c r="D872" s="48" t="s">
        <v>135</v>
      </c>
      <c r="E872" s="103"/>
      <c r="F872" s="48" t="s">
        <v>139</v>
      </c>
      <c r="G872" s="48" t="s">
        <v>6</v>
      </c>
      <c r="H872" s="48" t="s">
        <v>717</v>
      </c>
      <c r="I872" s="48" t="s">
        <v>424</v>
      </c>
      <c r="J872" s="48">
        <v>10</v>
      </c>
      <c r="K872" s="48">
        <v>380</v>
      </c>
      <c r="L872" s="60">
        <f t="shared" si="294"/>
        <v>3.3333333333333333E-2</v>
      </c>
      <c r="M872" s="105" t="s">
        <v>431</v>
      </c>
      <c r="N872" s="105" t="s">
        <v>656</v>
      </c>
      <c r="O872" s="105" t="s">
        <v>210</v>
      </c>
      <c r="P872" s="81">
        <f t="shared" ref="P872:P935" si="302">(J872*(1-SQRT(1-S872*0.01)))/(2*0.0115*Q872/365)</f>
        <v>1.8230604483224746</v>
      </c>
      <c r="Q872" s="95">
        <f t="shared" ref="Q872:Q926" si="303">3*365</f>
        <v>1095</v>
      </c>
      <c r="R872" s="48">
        <v>16.5</v>
      </c>
      <c r="S872" s="58">
        <v>2.5</v>
      </c>
      <c r="T872" s="134">
        <v>500</v>
      </c>
      <c r="U872" s="93">
        <f t="shared" si="285"/>
        <v>6.25E-2</v>
      </c>
      <c r="V872" s="134">
        <v>50</v>
      </c>
      <c r="W872" s="135">
        <f t="shared" si="286"/>
        <v>76.576320931251189</v>
      </c>
      <c r="X872" s="145">
        <f t="shared" si="295"/>
        <v>220.67787789349839</v>
      </c>
      <c r="Y872" s="62">
        <f t="shared" ref="Y872:Y926" si="304">0.25*50/100</f>
        <v>0.125</v>
      </c>
      <c r="Z872" s="44">
        <v>43.33</v>
      </c>
      <c r="AA872" s="46">
        <f t="shared" ref="AA872:AA926" si="305">Y872/50</f>
        <v>2.5000000000000001E-3</v>
      </c>
      <c r="AB872" s="47">
        <f t="shared" si="290"/>
        <v>551.69469473374602</v>
      </c>
      <c r="AC872" s="47">
        <f t="shared" si="291"/>
        <v>565.84071254743196</v>
      </c>
      <c r="AD872" s="56">
        <f>AB872/(AVERAGE(AB866:AB870))*100</f>
        <v>103.7695181530798</v>
      </c>
      <c r="AE872" s="56">
        <f>AC872/(AVERAGE(AC866:AC870))*100</f>
        <v>106.43027502879983</v>
      </c>
      <c r="AF872" s="64"/>
      <c r="AG872" s="45">
        <f t="shared" si="299"/>
        <v>6.2350000000000003</v>
      </c>
      <c r="AH872" s="44">
        <v>50.53</v>
      </c>
      <c r="AI872" s="43">
        <v>0.12470000000000001</v>
      </c>
      <c r="AJ872" s="47">
        <f t="shared" si="292"/>
        <v>643.36794195467769</v>
      </c>
      <c r="AK872" s="47">
        <f t="shared" si="293"/>
        <v>659.86455585095166</v>
      </c>
      <c r="AL872" s="56">
        <f>AJ872/(AVERAGE(AJ866:AJ870))*100</f>
        <v>104.89931492630267</v>
      </c>
      <c r="AM872" s="56">
        <f>AK872/(AVERAGE(AK866:AK870))*100</f>
        <v>107.58904095005406</v>
      </c>
      <c r="AN872" s="45">
        <f t="shared" si="301"/>
        <v>49.88</v>
      </c>
      <c r="AO872" s="137" t="s">
        <v>1249</v>
      </c>
    </row>
    <row r="873" spans="1:41" s="39" customFormat="1" ht="45" x14ac:dyDescent="0.25">
      <c r="A873" s="30">
        <v>872</v>
      </c>
      <c r="B873" s="107" t="s">
        <v>658</v>
      </c>
      <c r="C873" s="143" t="s">
        <v>655</v>
      </c>
      <c r="D873" s="48" t="s">
        <v>135</v>
      </c>
      <c r="E873" s="103"/>
      <c r="F873" s="48" t="s">
        <v>139</v>
      </c>
      <c r="G873" s="48" t="s">
        <v>6</v>
      </c>
      <c r="H873" s="48" t="s">
        <v>717</v>
      </c>
      <c r="I873" s="48" t="s">
        <v>424</v>
      </c>
      <c r="J873" s="48">
        <v>10</v>
      </c>
      <c r="K873" s="48">
        <v>380</v>
      </c>
      <c r="L873" s="60">
        <f t="shared" si="294"/>
        <v>3.3333333333333333E-2</v>
      </c>
      <c r="M873" s="105" t="s">
        <v>431</v>
      </c>
      <c r="N873" s="105" t="s">
        <v>656</v>
      </c>
      <c r="O873" s="105" t="s">
        <v>210</v>
      </c>
      <c r="P873" s="81">
        <f t="shared" si="302"/>
        <v>2.2714229886631156</v>
      </c>
      <c r="Q873" s="95">
        <f t="shared" si="303"/>
        <v>1095</v>
      </c>
      <c r="R873" s="48">
        <v>16.5</v>
      </c>
      <c r="S873" s="58">
        <v>3.11</v>
      </c>
      <c r="T873" s="134">
        <v>500</v>
      </c>
      <c r="U873" s="93">
        <f t="shared" si="285"/>
        <v>7.775E-2</v>
      </c>
      <c r="V873" s="134">
        <v>50</v>
      </c>
      <c r="W873" s="135">
        <f t="shared" si="286"/>
        <v>76.097228051578767</v>
      </c>
      <c r="X873" s="145">
        <f t="shared" si="295"/>
        <v>204.68598921162476</v>
      </c>
      <c r="Y873" s="62">
        <f t="shared" si="304"/>
        <v>0.125</v>
      </c>
      <c r="Z873" s="44">
        <v>40.19</v>
      </c>
      <c r="AA873" s="46">
        <f t="shared" si="305"/>
        <v>2.5000000000000001E-3</v>
      </c>
      <c r="AB873" s="47">
        <f t="shared" si="290"/>
        <v>511.71497302906187</v>
      </c>
      <c r="AC873" s="47">
        <f t="shared" si="291"/>
        <v>528.14013110647318</v>
      </c>
      <c r="AD873" s="56">
        <f>AB873/(AVERAGE(AB866:AB870))*100</f>
        <v>96.249640770188719</v>
      </c>
      <c r="AE873" s="56">
        <f>AC873/(AVERAGE(AC866:AC870))*100</f>
        <v>99.339086355855827</v>
      </c>
      <c r="AF873" s="64"/>
      <c r="AG873" s="45">
        <f t="shared" si="299"/>
        <v>5.82</v>
      </c>
      <c r="AH873" s="44">
        <v>48.27</v>
      </c>
      <c r="AI873" s="43">
        <v>0.1164</v>
      </c>
      <c r="AJ873" s="47">
        <f t="shared" si="292"/>
        <v>614.59272824366315</v>
      </c>
      <c r="AK873" s="47">
        <f t="shared" si="293"/>
        <v>634.32008281934463</v>
      </c>
      <c r="AL873" s="56">
        <f>AJ873/(AVERAGE(AJ866:AJ870))*100</f>
        <v>100.20759809009758</v>
      </c>
      <c r="AM873" s="56">
        <f>AK873/(AVERAGE(AK866:AK870))*100</f>
        <v>103.42408720208232</v>
      </c>
      <c r="AN873" s="45">
        <f t="shared" si="301"/>
        <v>46.56</v>
      </c>
      <c r="AO873" s="137" t="s">
        <v>1249</v>
      </c>
    </row>
    <row r="874" spans="1:41" s="39" customFormat="1" ht="45" x14ac:dyDescent="0.25">
      <c r="A874" s="30">
        <v>873</v>
      </c>
      <c r="B874" s="107" t="s">
        <v>659</v>
      </c>
      <c r="C874" s="143" t="s">
        <v>655</v>
      </c>
      <c r="D874" s="48" t="s">
        <v>135</v>
      </c>
      <c r="E874" s="103"/>
      <c r="F874" s="48" t="s">
        <v>139</v>
      </c>
      <c r="G874" s="48" t="s">
        <v>6</v>
      </c>
      <c r="H874" s="48" t="s">
        <v>717</v>
      </c>
      <c r="I874" s="48" t="s">
        <v>424</v>
      </c>
      <c r="J874" s="48">
        <v>10</v>
      </c>
      <c r="K874" s="48">
        <v>380</v>
      </c>
      <c r="L874" s="60">
        <f t="shared" si="294"/>
        <v>3.3333333333333333E-2</v>
      </c>
      <c r="M874" s="105" t="s">
        <v>431</v>
      </c>
      <c r="N874" s="105" t="s">
        <v>656</v>
      </c>
      <c r="O874" s="105" t="s">
        <v>210</v>
      </c>
      <c r="P874" s="81">
        <f t="shared" si="302"/>
        <v>2.3818921050805604</v>
      </c>
      <c r="Q874" s="95">
        <f t="shared" si="303"/>
        <v>1095</v>
      </c>
      <c r="R874" s="48">
        <v>16.5</v>
      </c>
      <c r="S874" s="58">
        <v>3.26</v>
      </c>
      <c r="T874" s="134">
        <v>500</v>
      </c>
      <c r="U874" s="93">
        <f t="shared" si="285"/>
        <v>8.1499999999999989E-2</v>
      </c>
      <c r="V874" s="134">
        <v>50</v>
      </c>
      <c r="W874" s="135">
        <f t="shared" si="286"/>
        <v>75.979418327069126</v>
      </c>
      <c r="X874" s="145">
        <f>(AB874*0.001)/AA874</f>
        <v>207.74176411898915</v>
      </c>
      <c r="Y874" s="62">
        <f t="shared" si="304"/>
        <v>0.125</v>
      </c>
      <c r="Z874" s="44">
        <v>40.79</v>
      </c>
      <c r="AA874" s="46">
        <f t="shared" si="305"/>
        <v>2.5000000000000001E-3</v>
      </c>
      <c r="AB874" s="47">
        <f t="shared" si="290"/>
        <v>519.3544102974729</v>
      </c>
      <c r="AC874" s="47">
        <f t="shared" si="291"/>
        <v>536.85591306333777</v>
      </c>
      <c r="AD874" s="56">
        <f>AB874/(AVERAGE(AB866:AB870))*100</f>
        <v>97.686560015327146</v>
      </c>
      <c r="AE874" s="56">
        <f>AC874/(AVERAGE(AC866:AC870))*100</f>
        <v>100.97845773757201</v>
      </c>
      <c r="AF874" s="64"/>
      <c r="AG874" s="45">
        <f t="shared" si="299"/>
        <v>6.375</v>
      </c>
      <c r="AH874" s="44">
        <v>47.3</v>
      </c>
      <c r="AI874" s="43">
        <v>0.1275</v>
      </c>
      <c r="AJ874" s="47">
        <f t="shared" si="292"/>
        <v>602.24230465973199</v>
      </c>
      <c r="AK874" s="47">
        <f t="shared" si="293"/>
        <v>622.53701122568953</v>
      </c>
      <c r="AL874" s="56">
        <f>AJ874/(AVERAGE(AJ866:AJ870))*100</f>
        <v>98.193896616151136</v>
      </c>
      <c r="AM874" s="56">
        <f>AK874/(AVERAGE(AK866:AK870))*100</f>
        <v>101.50289085812605</v>
      </c>
      <c r="AN874" s="45">
        <f t="shared" si="301"/>
        <v>51</v>
      </c>
      <c r="AO874" s="137" t="s">
        <v>1249</v>
      </c>
    </row>
    <row r="875" spans="1:41" s="39" customFormat="1" ht="45" x14ac:dyDescent="0.25">
      <c r="A875" s="30">
        <v>874</v>
      </c>
      <c r="B875" s="107" t="s">
        <v>660</v>
      </c>
      <c r="C875" s="143" t="s">
        <v>655</v>
      </c>
      <c r="D875" s="48" t="s">
        <v>135</v>
      </c>
      <c r="E875" s="103"/>
      <c r="F875" s="48" t="s">
        <v>139</v>
      </c>
      <c r="G875" s="48" t="s">
        <v>6</v>
      </c>
      <c r="H875" s="48" t="s">
        <v>717</v>
      </c>
      <c r="I875" s="48" t="s">
        <v>424</v>
      </c>
      <c r="J875" s="48">
        <v>10</v>
      </c>
      <c r="K875" s="48">
        <v>380</v>
      </c>
      <c r="L875" s="60">
        <f t="shared" si="294"/>
        <v>3.3333333333333333E-2</v>
      </c>
      <c r="M875" s="105" t="s">
        <v>431</v>
      </c>
      <c r="N875" s="105" t="s">
        <v>656</v>
      </c>
      <c r="O875" s="105" t="s">
        <v>210</v>
      </c>
      <c r="P875" s="81">
        <f t="shared" si="302"/>
        <v>2.5809525550073982</v>
      </c>
      <c r="Q875" s="95">
        <f t="shared" si="303"/>
        <v>1095</v>
      </c>
      <c r="R875" s="48">
        <v>16.5</v>
      </c>
      <c r="S875" s="58">
        <v>3.53</v>
      </c>
      <c r="T875" s="134">
        <v>500</v>
      </c>
      <c r="U875" s="93">
        <f t="shared" si="285"/>
        <v>8.8249999999999995E-2</v>
      </c>
      <c r="V875" s="134">
        <v>50</v>
      </c>
      <c r="W875" s="135">
        <f t="shared" si="286"/>
        <v>75.767360822951829</v>
      </c>
      <c r="X875" s="145">
        <f t="shared" si="295"/>
        <v>204.17669339373069</v>
      </c>
      <c r="Y875" s="62">
        <f t="shared" si="304"/>
        <v>0.125</v>
      </c>
      <c r="Z875" s="44">
        <v>40.090000000000003</v>
      </c>
      <c r="AA875" s="46">
        <f t="shared" si="305"/>
        <v>2.5000000000000001E-3</v>
      </c>
      <c r="AB875" s="47">
        <f t="shared" si="290"/>
        <v>510.44173348432679</v>
      </c>
      <c r="AC875" s="47">
        <f t="shared" si="291"/>
        <v>529.11965739020081</v>
      </c>
      <c r="AD875" s="56">
        <f>AB875/(AVERAGE(AB866:AB870))*100</f>
        <v>96.010154229332329</v>
      </c>
      <c r="AE875" s="56">
        <f>AC875/(AVERAGE(AC866:AC870))*100</f>
        <v>99.523327697037743</v>
      </c>
      <c r="AF875" s="64"/>
      <c r="AG875" s="45">
        <f t="shared" si="299"/>
        <v>5.0449999999999999</v>
      </c>
      <c r="AH875" s="44">
        <v>47.85</v>
      </c>
      <c r="AI875" s="43">
        <v>0.1009</v>
      </c>
      <c r="AJ875" s="47">
        <f t="shared" si="292"/>
        <v>609.24512215577533</v>
      </c>
      <c r="AK875" s="47">
        <f t="shared" si="293"/>
        <v>631.53842868847869</v>
      </c>
      <c r="AL875" s="56">
        <f>AJ875/(AVERAGE(AJ866:AJ870))*100</f>
        <v>99.335686111687764</v>
      </c>
      <c r="AM875" s="56">
        <f>AK875/(AVERAGE(AK866:AK870))*100</f>
        <v>102.97054639959342</v>
      </c>
      <c r="AN875" s="45">
        <f t="shared" si="301"/>
        <v>40.36</v>
      </c>
      <c r="AO875" s="137" t="s">
        <v>1249</v>
      </c>
    </row>
    <row r="876" spans="1:41" s="39" customFormat="1" ht="45" x14ac:dyDescent="0.25">
      <c r="A876" s="30">
        <v>875</v>
      </c>
      <c r="B876" s="107" t="s">
        <v>661</v>
      </c>
      <c r="C876" s="143" t="s">
        <v>655</v>
      </c>
      <c r="D876" s="48" t="s">
        <v>135</v>
      </c>
      <c r="E876" s="103"/>
      <c r="F876" s="48" t="s">
        <v>139</v>
      </c>
      <c r="G876" s="48" t="s">
        <v>6</v>
      </c>
      <c r="H876" s="48" t="s">
        <v>717</v>
      </c>
      <c r="I876" s="48" t="s">
        <v>424</v>
      </c>
      <c r="J876" s="48">
        <v>10</v>
      </c>
      <c r="K876" s="48">
        <v>380</v>
      </c>
      <c r="L876" s="60">
        <f t="shared" si="294"/>
        <v>3.3333333333333333E-2</v>
      </c>
      <c r="M876" s="105" t="s">
        <v>431</v>
      </c>
      <c r="N876" s="105" t="s">
        <v>656</v>
      </c>
      <c r="O876" s="105" t="s">
        <v>210</v>
      </c>
      <c r="P876" s="81">
        <f t="shared" si="302"/>
        <v>2.5883305104728254</v>
      </c>
      <c r="Q876" s="95">
        <f t="shared" si="303"/>
        <v>1095</v>
      </c>
      <c r="R876" s="48">
        <v>16.5</v>
      </c>
      <c r="S876" s="58">
        <v>3.54</v>
      </c>
      <c r="T876" s="134">
        <v>500</v>
      </c>
      <c r="U876" s="93">
        <f t="shared" si="285"/>
        <v>8.8499999999999995E-2</v>
      </c>
      <c r="V876" s="134">
        <v>50</v>
      </c>
      <c r="W876" s="135">
        <f t="shared" si="286"/>
        <v>75.759506841317872</v>
      </c>
      <c r="X876" s="145">
        <f t="shared" si="295"/>
        <v>209.93173613593362</v>
      </c>
      <c r="Y876" s="62">
        <f t="shared" si="304"/>
        <v>0.125</v>
      </c>
      <c r="Z876" s="44">
        <v>41.22</v>
      </c>
      <c r="AA876" s="46">
        <f t="shared" si="305"/>
        <v>2.5000000000000001E-3</v>
      </c>
      <c r="AB876" s="47">
        <f t="shared" si="290"/>
        <v>524.82934033983406</v>
      </c>
      <c r="AC876" s="47">
        <f t="shared" si="291"/>
        <v>544.09013097639843</v>
      </c>
      <c r="AD876" s="56">
        <f>AB876/(AVERAGE(AB866:AB870))*100</f>
        <v>98.716352141009679</v>
      </c>
      <c r="AE876" s="56">
        <f>AC876/(AVERAGE(AC866:AC870))*100</f>
        <v>102.33915834647487</v>
      </c>
      <c r="AF876" s="64"/>
      <c r="AG876" s="45">
        <f t="shared" si="299"/>
        <v>4.7300000000000004</v>
      </c>
      <c r="AH876" s="44">
        <v>47.84</v>
      </c>
      <c r="AI876" s="43">
        <v>9.4600000000000004E-2</v>
      </c>
      <c r="AJ876" s="47">
        <f t="shared" si="292"/>
        <v>609.11779820130187</v>
      </c>
      <c r="AK876" s="47">
        <f t="shared" si="293"/>
        <v>631.47190358832859</v>
      </c>
      <c r="AL876" s="56">
        <f>AJ876/(AVERAGE(AJ866:AJ870))*100</f>
        <v>99.314926302678018</v>
      </c>
      <c r="AM876" s="56">
        <f>AK876/(AVERAGE(AK866:AK870))*100</f>
        <v>102.95969967103255</v>
      </c>
      <c r="AN876" s="45">
        <f t="shared" si="301"/>
        <v>37.840000000000003</v>
      </c>
      <c r="AO876" s="137" t="s">
        <v>1249</v>
      </c>
    </row>
    <row r="877" spans="1:41" s="39" customFormat="1" ht="45" x14ac:dyDescent="0.25">
      <c r="A877" s="30">
        <v>876</v>
      </c>
      <c r="B877" s="107" t="s">
        <v>662</v>
      </c>
      <c r="C877" s="143" t="s">
        <v>655</v>
      </c>
      <c r="D877" s="48" t="s">
        <v>135</v>
      </c>
      <c r="E877" s="103"/>
      <c r="F877" s="48" t="s">
        <v>139</v>
      </c>
      <c r="G877" s="48" t="s">
        <v>6</v>
      </c>
      <c r="H877" s="48" t="s">
        <v>717</v>
      </c>
      <c r="I877" s="48" t="s">
        <v>424</v>
      </c>
      <c r="J877" s="48">
        <v>10</v>
      </c>
      <c r="K877" s="48">
        <v>380</v>
      </c>
      <c r="L877" s="60">
        <f t="shared" si="294"/>
        <v>3.3333333333333333E-2</v>
      </c>
      <c r="M877" s="105" t="s">
        <v>431</v>
      </c>
      <c r="N877" s="105" t="s">
        <v>656</v>
      </c>
      <c r="O877" s="105" t="s">
        <v>210</v>
      </c>
      <c r="P877" s="81">
        <f t="shared" si="302"/>
        <v>2.9651146811962854</v>
      </c>
      <c r="Q877" s="95">
        <f t="shared" si="303"/>
        <v>1095</v>
      </c>
      <c r="R877" s="48">
        <v>16.5</v>
      </c>
      <c r="S877" s="58">
        <v>4.05</v>
      </c>
      <c r="T877" s="134">
        <v>500</v>
      </c>
      <c r="U877" s="93">
        <f t="shared" si="285"/>
        <v>0.10125000000000001</v>
      </c>
      <c r="V877" s="134">
        <v>50</v>
      </c>
      <c r="W877" s="135">
        <f t="shared" si="286"/>
        <v>75.358953777985178</v>
      </c>
      <c r="X877" s="145">
        <f t="shared" si="295"/>
        <v>206.41759499246461</v>
      </c>
      <c r="Y877" s="62">
        <f t="shared" si="304"/>
        <v>0.125</v>
      </c>
      <c r="Z877" s="44">
        <v>40.53</v>
      </c>
      <c r="AA877" s="46">
        <f t="shared" si="305"/>
        <v>2.5000000000000001E-3</v>
      </c>
      <c r="AB877" s="47">
        <f t="shared" si="290"/>
        <v>516.04398748116148</v>
      </c>
      <c r="AC877" s="47">
        <f t="shared" si="291"/>
        <v>537.82593796890183</v>
      </c>
      <c r="AD877" s="56">
        <f>AB877/(AVERAGE(AB866:AB870))*100</f>
        <v>97.063895009100492</v>
      </c>
      <c r="AE877" s="56">
        <f>AC877/(AVERAGE(AC866:AC870))*100</f>
        <v>101.16091194278319</v>
      </c>
      <c r="AF877" s="64"/>
      <c r="AG877" s="45">
        <f t="shared" si="299"/>
        <v>5.8</v>
      </c>
      <c r="AH877" s="44">
        <v>48.72</v>
      </c>
      <c r="AI877" s="43">
        <v>0.11599999999999999</v>
      </c>
      <c r="AJ877" s="47">
        <f t="shared" si="292"/>
        <v>620.32230619497125</v>
      </c>
      <c r="AK877" s="47">
        <f t="shared" si="293"/>
        <v>646.50579071909442</v>
      </c>
      <c r="AL877" s="56">
        <f>AJ877/(AVERAGE(AJ866:AJ870))*100</f>
        <v>101.14178949553663</v>
      </c>
      <c r="AM877" s="56">
        <f>AK877/(AVERAGE(AK866:AK870))*100</f>
        <v>105.41093225173175</v>
      </c>
      <c r="AN877" s="45">
        <f t="shared" si="301"/>
        <v>46.4</v>
      </c>
      <c r="AO877" s="137" t="s">
        <v>1249</v>
      </c>
    </row>
    <row r="878" spans="1:41" s="39" customFormat="1" ht="45" x14ac:dyDescent="0.25">
      <c r="A878" s="30">
        <v>877</v>
      </c>
      <c r="B878" s="107" t="s">
        <v>663</v>
      </c>
      <c r="C878" s="143" t="s">
        <v>655</v>
      </c>
      <c r="D878" s="48" t="s">
        <v>135</v>
      </c>
      <c r="E878" s="103"/>
      <c r="F878" s="48" t="s">
        <v>139</v>
      </c>
      <c r="G878" s="48" t="s">
        <v>6</v>
      </c>
      <c r="H878" s="48" t="s">
        <v>717</v>
      </c>
      <c r="I878" s="48" t="s">
        <v>424</v>
      </c>
      <c r="J878" s="48">
        <v>10</v>
      </c>
      <c r="K878" s="48">
        <v>380</v>
      </c>
      <c r="L878" s="60">
        <f t="shared" si="294"/>
        <v>3.3333333333333333E-2</v>
      </c>
      <c r="M878" s="105" t="s">
        <v>431</v>
      </c>
      <c r="N878" s="105" t="s">
        <v>656</v>
      </c>
      <c r="O878" s="105" t="s">
        <v>210</v>
      </c>
      <c r="P878" s="81">
        <f t="shared" si="302"/>
        <v>3.0761240203807976</v>
      </c>
      <c r="Q878" s="95">
        <f t="shared" si="303"/>
        <v>1095</v>
      </c>
      <c r="R878" s="48">
        <v>16.5</v>
      </c>
      <c r="S878" s="58">
        <v>4.2</v>
      </c>
      <c r="T878" s="134">
        <v>500</v>
      </c>
      <c r="U878" s="93">
        <f t="shared" ref="U878:U941" si="306">S878/100*J878/4</f>
        <v>0.10500000000000001</v>
      </c>
      <c r="V878" s="134">
        <v>50</v>
      </c>
      <c r="W878" s="135">
        <f t="shared" si="286"/>
        <v>75.241144053475537</v>
      </c>
      <c r="X878" s="145">
        <f t="shared" si="295"/>
        <v>208.09827119151501</v>
      </c>
      <c r="Y878" s="62">
        <f t="shared" si="304"/>
        <v>0.125</v>
      </c>
      <c r="Z878" s="44">
        <v>40.86</v>
      </c>
      <c r="AA878" s="46">
        <f t="shared" si="305"/>
        <v>2.5000000000000001E-3</v>
      </c>
      <c r="AB878" s="47">
        <f t="shared" si="290"/>
        <v>520.24567797878751</v>
      </c>
      <c r="AC878" s="47">
        <f t="shared" si="291"/>
        <v>543.05394361042545</v>
      </c>
      <c r="AD878" s="56">
        <f>AB878/(AVERAGE(AB866:AB870))*100</f>
        <v>97.854200593926635</v>
      </c>
      <c r="AE878" s="56">
        <f>AC878/(AVERAGE(AC866:AC870))*100</f>
        <v>102.14425949261654</v>
      </c>
      <c r="AF878" s="64"/>
      <c r="AG878" s="45">
        <f t="shared" si="299"/>
        <v>5.915</v>
      </c>
      <c r="AH878" s="44">
        <v>47.44</v>
      </c>
      <c r="AI878" s="43">
        <v>0.1183</v>
      </c>
      <c r="AJ878" s="47">
        <f t="shared" si="292"/>
        <v>604.02484002236122</v>
      </c>
      <c r="AK878" s="47">
        <f t="shared" si="293"/>
        <v>630.50609605674447</v>
      </c>
      <c r="AL878" s="56">
        <f>AJ878/(AVERAGE(AJ866:AJ870))*100</f>
        <v>98.484533942287726</v>
      </c>
      <c r="AM878" s="56">
        <f>AK878/(AVERAGE(AK866:AK870))*100</f>
        <v>102.80222749716883</v>
      </c>
      <c r="AN878" s="45">
        <f t="shared" si="301"/>
        <v>47.32</v>
      </c>
      <c r="AO878" s="137" t="s">
        <v>1249</v>
      </c>
    </row>
    <row r="879" spans="1:41" s="39" customFormat="1" ht="45" x14ac:dyDescent="0.25">
      <c r="A879" s="30">
        <v>878</v>
      </c>
      <c r="B879" s="107" t="s">
        <v>664</v>
      </c>
      <c r="C879" s="143" t="s">
        <v>655</v>
      </c>
      <c r="D879" s="48" t="s">
        <v>135</v>
      </c>
      <c r="E879" s="103"/>
      <c r="F879" s="48" t="s">
        <v>139</v>
      </c>
      <c r="G879" s="48" t="s">
        <v>6</v>
      </c>
      <c r="H879" s="48" t="s">
        <v>717</v>
      </c>
      <c r="I879" s="48" t="s">
        <v>424</v>
      </c>
      <c r="J879" s="48">
        <v>10</v>
      </c>
      <c r="K879" s="48">
        <v>380</v>
      </c>
      <c r="L879" s="60">
        <f t="shared" si="294"/>
        <v>3.3333333333333333E-2</v>
      </c>
      <c r="M879" s="105" t="s">
        <v>431</v>
      </c>
      <c r="N879" s="105" t="s">
        <v>656</v>
      </c>
      <c r="O879" s="105" t="s">
        <v>210</v>
      </c>
      <c r="P879" s="81">
        <f t="shared" si="302"/>
        <v>3.1946298156794031</v>
      </c>
      <c r="Q879" s="95">
        <f t="shared" si="303"/>
        <v>1095</v>
      </c>
      <c r="R879" s="48">
        <v>16.5</v>
      </c>
      <c r="S879" s="58">
        <v>4.3600000000000003</v>
      </c>
      <c r="T879" s="134">
        <v>500</v>
      </c>
      <c r="U879" s="93">
        <f t="shared" si="306"/>
        <v>0.109</v>
      </c>
      <c r="V879" s="134">
        <v>50</v>
      </c>
      <c r="W879" s="135">
        <f t="shared" si="286"/>
        <v>75.115480347331953</v>
      </c>
      <c r="X879" s="145">
        <f t="shared" si="295"/>
        <v>202.29229886752265</v>
      </c>
      <c r="Y879" s="62">
        <f t="shared" si="304"/>
        <v>0.125</v>
      </c>
      <c r="Z879" s="44">
        <v>39.72</v>
      </c>
      <c r="AA879" s="46">
        <f t="shared" si="305"/>
        <v>2.5000000000000001E-3</v>
      </c>
      <c r="AB879" s="47">
        <f t="shared" si="290"/>
        <v>505.7307471688066</v>
      </c>
      <c r="AC879" s="47">
        <f t="shared" si="291"/>
        <v>528.78580841573262</v>
      </c>
      <c r="AD879" s="56">
        <f>AB879/(AVERAGE(AB866:AB870))*100</f>
        <v>95.124054028163613</v>
      </c>
      <c r="AE879" s="56">
        <f>AC879/(AVERAGE(AC866:AC870))*100</f>
        <v>99.46053327913387</v>
      </c>
      <c r="AF879" s="64"/>
      <c r="AG879" s="45">
        <f t="shared" si="299"/>
        <v>4.6550000000000002</v>
      </c>
      <c r="AH879" s="44">
        <v>46.96</v>
      </c>
      <c r="AI879" s="43">
        <v>9.3100000000000002E-2</v>
      </c>
      <c r="AJ879" s="47">
        <f t="shared" si="292"/>
        <v>597.91329020763249</v>
      </c>
      <c r="AK879" s="47">
        <f t="shared" si="293"/>
        <v>625.17073421960731</v>
      </c>
      <c r="AL879" s="56">
        <f>AJ879/(AVERAGE(AJ866:AJ870))*100</f>
        <v>97.488063109819407</v>
      </c>
      <c r="AM879" s="56">
        <f>AK879/(AVERAGE(AK866:AK870))*100</f>
        <v>101.93231190905414</v>
      </c>
      <c r="AN879" s="45">
        <f t="shared" si="301"/>
        <v>37.24</v>
      </c>
      <c r="AO879" s="137" t="s">
        <v>1249</v>
      </c>
    </row>
    <row r="880" spans="1:41" s="39" customFormat="1" ht="45" x14ac:dyDescent="0.25">
      <c r="A880" s="30">
        <v>879</v>
      </c>
      <c r="B880" s="107" t="s">
        <v>665</v>
      </c>
      <c r="C880" s="143" t="s">
        <v>655</v>
      </c>
      <c r="D880" s="48" t="s">
        <v>135</v>
      </c>
      <c r="E880" s="103"/>
      <c r="F880" s="48" t="s">
        <v>139</v>
      </c>
      <c r="G880" s="48" t="s">
        <v>6</v>
      </c>
      <c r="H880" s="48" t="s">
        <v>717</v>
      </c>
      <c r="I880" s="48" t="s">
        <v>424</v>
      </c>
      <c r="J880" s="48">
        <v>10</v>
      </c>
      <c r="K880" s="48">
        <v>380</v>
      </c>
      <c r="L880" s="60">
        <f t="shared" si="294"/>
        <v>3.3333333333333333E-2</v>
      </c>
      <c r="M880" s="105" t="s">
        <v>431</v>
      </c>
      <c r="N880" s="105" t="s">
        <v>656</v>
      </c>
      <c r="O880" s="105" t="s">
        <v>210</v>
      </c>
      <c r="P880" s="81">
        <f t="shared" si="302"/>
        <v>3.3206508876480205</v>
      </c>
      <c r="Q880" s="95">
        <f t="shared" si="303"/>
        <v>1095</v>
      </c>
      <c r="R880" s="48">
        <v>16.5</v>
      </c>
      <c r="S880" s="58">
        <v>4.53</v>
      </c>
      <c r="T880" s="134">
        <v>500</v>
      </c>
      <c r="U880" s="93">
        <f t="shared" si="306"/>
        <v>0.11325</v>
      </c>
      <c r="V880" s="134">
        <v>50</v>
      </c>
      <c r="W880" s="135">
        <f t="shared" si="286"/>
        <v>74.981962659554412</v>
      </c>
      <c r="X880" s="145">
        <f t="shared" si="295"/>
        <v>210.89939818993236</v>
      </c>
      <c r="Y880" s="62">
        <f t="shared" si="304"/>
        <v>0.125</v>
      </c>
      <c r="Z880" s="44">
        <v>41.41</v>
      </c>
      <c r="AA880" s="46">
        <f t="shared" si="305"/>
        <v>2.5000000000000001E-3</v>
      </c>
      <c r="AB880" s="47">
        <f t="shared" si="290"/>
        <v>527.24849547483086</v>
      </c>
      <c r="AC880" s="47">
        <f t="shared" si="291"/>
        <v>552.26615216804305</v>
      </c>
      <c r="AD880" s="56">
        <f>AB880/(AVERAGE(AB866:AB870))*100</f>
        <v>99.171376568636845</v>
      </c>
      <c r="AE880" s="56">
        <f>AC880/(AVERAGE(AC866:AC870))*100</f>
        <v>103.87700489016112</v>
      </c>
      <c r="AF880" s="64"/>
      <c r="AG880" s="45">
        <f t="shared" si="299"/>
        <v>3.5750000000000002</v>
      </c>
      <c r="AH880" s="44">
        <v>48.43</v>
      </c>
      <c r="AI880" s="43">
        <v>7.1500000000000008E-2</v>
      </c>
      <c r="AJ880" s="47">
        <f t="shared" si="292"/>
        <v>616.62991151523931</v>
      </c>
      <c r="AK880" s="47">
        <f t="shared" si="293"/>
        <v>645.8886681839731</v>
      </c>
      <c r="AL880" s="56">
        <f>AJ880/(AVERAGE(AJ866:AJ870))*100</f>
        <v>100.53975503425367</v>
      </c>
      <c r="AM880" s="56">
        <f>AK880/(AVERAGE(AK866:AK870))*100</f>
        <v>105.31031217581821</v>
      </c>
      <c r="AN880" s="45">
        <f t="shared" si="301"/>
        <v>28.6</v>
      </c>
      <c r="AO880" s="137" t="s">
        <v>1249</v>
      </c>
    </row>
    <row r="881" spans="1:41" s="39" customFormat="1" ht="45" x14ac:dyDescent="0.25">
      <c r="A881" s="30">
        <v>880</v>
      </c>
      <c r="B881" s="107" t="s">
        <v>666</v>
      </c>
      <c r="C881" s="143" t="s">
        <v>655</v>
      </c>
      <c r="D881" s="48" t="s">
        <v>135</v>
      </c>
      <c r="E881" s="103"/>
      <c r="F881" s="48" t="s">
        <v>139</v>
      </c>
      <c r="G881" s="48" t="s">
        <v>6</v>
      </c>
      <c r="H881" s="48" t="s">
        <v>717</v>
      </c>
      <c r="I881" s="48" t="s">
        <v>424</v>
      </c>
      <c r="J881" s="48">
        <v>10</v>
      </c>
      <c r="K881" s="48">
        <v>380</v>
      </c>
      <c r="L881" s="60">
        <f t="shared" si="294"/>
        <v>3.3333333333333333E-2</v>
      </c>
      <c r="M881" s="105" t="s">
        <v>431</v>
      </c>
      <c r="N881" s="105" t="s">
        <v>656</v>
      </c>
      <c r="O881" s="105" t="s">
        <v>210</v>
      </c>
      <c r="P881" s="81">
        <f t="shared" si="302"/>
        <v>3.6770819980797738</v>
      </c>
      <c r="Q881" s="95">
        <f t="shared" si="303"/>
        <v>1095</v>
      </c>
      <c r="R881" s="48">
        <v>16.5</v>
      </c>
      <c r="S881" s="58">
        <v>5.01</v>
      </c>
      <c r="T881" s="134">
        <v>500</v>
      </c>
      <c r="U881" s="93">
        <f t="shared" si="306"/>
        <v>0.12525</v>
      </c>
      <c r="V881" s="134">
        <v>50</v>
      </c>
      <c r="W881" s="135">
        <f t="shared" si="286"/>
        <v>74.604971541123618</v>
      </c>
      <c r="X881" s="145">
        <f t="shared" si="295"/>
        <v>199.44024228731587</v>
      </c>
      <c r="Y881" s="62">
        <f t="shared" si="304"/>
        <v>0.125</v>
      </c>
      <c r="Z881" s="44">
        <v>39.159999999999997</v>
      </c>
      <c r="AA881" s="46">
        <f t="shared" si="305"/>
        <v>2.5000000000000001E-3</v>
      </c>
      <c r="AB881" s="47">
        <f t="shared" si="290"/>
        <v>498.60060571828967</v>
      </c>
      <c r="AC881" s="47">
        <f t="shared" si="291"/>
        <v>524.8979952819135</v>
      </c>
      <c r="AD881" s="56">
        <f>AB881/(AVERAGE(AB866:AB870))*100</f>
        <v>93.78292939936776</v>
      </c>
      <c r="AE881" s="56">
        <f>AC881/(AVERAGE(AC866:AC870))*100</f>
        <v>98.729265606240389</v>
      </c>
      <c r="AF881" s="64"/>
      <c r="AG881" s="45">
        <f t="shared" si="299"/>
        <v>4.42</v>
      </c>
      <c r="AH881" s="44">
        <v>47.02</v>
      </c>
      <c r="AI881" s="43">
        <v>8.8399999999999992E-2</v>
      </c>
      <c r="AJ881" s="47">
        <f t="shared" si="292"/>
        <v>598.67723393447352</v>
      </c>
      <c r="AK881" s="47">
        <f t="shared" si="293"/>
        <v>630.25290444728228</v>
      </c>
      <c r="AL881" s="56">
        <f>AJ881/(AVERAGE(AJ866:AJ870))*100</f>
        <v>97.612621963877928</v>
      </c>
      <c r="AM881" s="56">
        <f>AK881/(AVERAGE(AK866:AK870))*100</f>
        <v>102.76094532464251</v>
      </c>
      <c r="AN881" s="45">
        <f t="shared" si="301"/>
        <v>35.36</v>
      </c>
      <c r="AO881" s="137" t="s">
        <v>1249</v>
      </c>
    </row>
    <row r="882" spans="1:41" s="39" customFormat="1" ht="45" x14ac:dyDescent="0.25">
      <c r="A882" s="30">
        <v>881</v>
      </c>
      <c r="B882" s="107" t="s">
        <v>667</v>
      </c>
      <c r="C882" s="143" t="s">
        <v>655</v>
      </c>
      <c r="D882" s="48" t="s">
        <v>135</v>
      </c>
      <c r="E882" s="103"/>
      <c r="F882" s="48" t="s">
        <v>139</v>
      </c>
      <c r="G882" s="48" t="s">
        <v>6</v>
      </c>
      <c r="H882" s="48" t="s">
        <v>717</v>
      </c>
      <c r="I882" s="48" t="s">
        <v>424</v>
      </c>
      <c r="J882" s="48">
        <v>10</v>
      </c>
      <c r="K882" s="48">
        <v>380</v>
      </c>
      <c r="L882" s="60">
        <f t="shared" si="294"/>
        <v>3.3333333333333333E-2</v>
      </c>
      <c r="M882" s="105" t="s">
        <v>431</v>
      </c>
      <c r="N882" s="105" t="s">
        <v>656</v>
      </c>
      <c r="O882" s="105" t="s">
        <v>210</v>
      </c>
      <c r="P882" s="81">
        <f t="shared" si="302"/>
        <v>3.691952815011414</v>
      </c>
      <c r="Q882" s="95">
        <f t="shared" si="303"/>
        <v>1095</v>
      </c>
      <c r="R882" s="48">
        <v>16.5</v>
      </c>
      <c r="S882" s="58">
        <v>5.03</v>
      </c>
      <c r="T882" s="134">
        <v>500</v>
      </c>
      <c r="U882" s="93">
        <f t="shared" si="306"/>
        <v>0.12575</v>
      </c>
      <c r="V882" s="134">
        <v>50</v>
      </c>
      <c r="W882" s="135">
        <f t="shared" si="286"/>
        <v>74.589263577855661</v>
      </c>
      <c r="X882" s="145">
        <f t="shared" si="295"/>
        <v>217.21466633181876</v>
      </c>
      <c r="Y882" s="62">
        <f t="shared" si="304"/>
        <v>0.125</v>
      </c>
      <c r="Z882" s="44">
        <v>42.65</v>
      </c>
      <c r="AA882" s="46">
        <f t="shared" si="305"/>
        <v>2.5000000000000001E-3</v>
      </c>
      <c r="AB882" s="47">
        <f t="shared" si="290"/>
        <v>543.03666582954691</v>
      </c>
      <c r="AC882" s="47">
        <f t="shared" si="291"/>
        <v>571.7981108029345</v>
      </c>
      <c r="AD882" s="56">
        <f>AB882/(AVERAGE(AB866:AB870))*100</f>
        <v>102.14100967525626</v>
      </c>
      <c r="AE882" s="56">
        <f>AC882/(AVERAGE(AC866:AC870))*100</f>
        <v>107.55081570522928</v>
      </c>
      <c r="AF882" s="64"/>
      <c r="AG882" s="45">
        <f t="shared" si="299"/>
        <v>5.4550000000000001</v>
      </c>
      <c r="AH882" s="44">
        <v>49.47</v>
      </c>
      <c r="AI882" s="43">
        <v>0.1091</v>
      </c>
      <c r="AJ882" s="47">
        <f t="shared" si="292"/>
        <v>629.87160278048498</v>
      </c>
      <c r="AK882" s="47">
        <f t="shared" si="293"/>
        <v>663.23218151046115</v>
      </c>
      <c r="AL882" s="56">
        <f>AJ882/(AVERAGE(AJ866:AJ870))*100</f>
        <v>102.69877517126842</v>
      </c>
      <c r="AM882" s="56">
        <f>AK882/(AVERAGE(AK866:AK870))*100</f>
        <v>108.13812274536004</v>
      </c>
      <c r="AN882" s="45">
        <f t="shared" si="301"/>
        <v>43.64</v>
      </c>
      <c r="AO882" s="137" t="s">
        <v>1249</v>
      </c>
    </row>
    <row r="883" spans="1:41" s="39" customFormat="1" ht="45" x14ac:dyDescent="0.25">
      <c r="A883" s="30">
        <v>882</v>
      </c>
      <c r="B883" s="107" t="s">
        <v>668</v>
      </c>
      <c r="C883" s="143" t="s">
        <v>655</v>
      </c>
      <c r="D883" s="48" t="s">
        <v>135</v>
      </c>
      <c r="E883" s="103"/>
      <c r="F883" s="48" t="s">
        <v>139</v>
      </c>
      <c r="G883" s="48" t="s">
        <v>6</v>
      </c>
      <c r="H883" s="48" t="s">
        <v>717</v>
      </c>
      <c r="I883" s="48" t="s">
        <v>424</v>
      </c>
      <c r="J883" s="48">
        <v>10</v>
      </c>
      <c r="K883" s="48">
        <v>380</v>
      </c>
      <c r="L883" s="60">
        <f t="shared" si="294"/>
        <v>3.3333333333333333E-2</v>
      </c>
      <c r="M883" s="105" t="s">
        <v>431</v>
      </c>
      <c r="N883" s="105" t="s">
        <v>656</v>
      </c>
      <c r="O883" s="105" t="s">
        <v>210</v>
      </c>
      <c r="P883" s="81">
        <f t="shared" si="302"/>
        <v>3.9375477447500327</v>
      </c>
      <c r="Q883" s="95">
        <f t="shared" si="303"/>
        <v>1095</v>
      </c>
      <c r="R883" s="48">
        <v>16.5</v>
      </c>
      <c r="S883" s="58">
        <v>5.36</v>
      </c>
      <c r="T883" s="134">
        <v>500</v>
      </c>
      <c r="U883" s="93">
        <f t="shared" si="306"/>
        <v>0.13400000000000001</v>
      </c>
      <c r="V883" s="134">
        <v>50</v>
      </c>
      <c r="W883" s="135">
        <f t="shared" si="286"/>
        <v>74.330082183934522</v>
      </c>
      <c r="X883" s="145">
        <f t="shared" si="295"/>
        <v>196.89376319784554</v>
      </c>
      <c r="Y883" s="62">
        <f t="shared" si="304"/>
        <v>0.125</v>
      </c>
      <c r="Z883" s="44">
        <v>38.659999999999997</v>
      </c>
      <c r="AA883" s="46">
        <f t="shared" si="305"/>
        <v>2.5000000000000001E-3</v>
      </c>
      <c r="AB883" s="47">
        <f t="shared" si="290"/>
        <v>492.23440799461389</v>
      </c>
      <c r="AC883" s="47">
        <f t="shared" si="291"/>
        <v>520.11243448289702</v>
      </c>
      <c r="AD883" s="56">
        <f>AB883/(AVERAGE(AB866:AB870))*100</f>
        <v>92.585496695085737</v>
      </c>
      <c r="AE883" s="56">
        <f>AC883/(AVERAGE(AC866:AC870))*100</f>
        <v>97.829138519743992</v>
      </c>
      <c r="AF883" s="64"/>
      <c r="AG883" s="45">
        <f t="shared" si="299"/>
        <v>4.6500000000000004</v>
      </c>
      <c r="AH883" s="44">
        <v>46.02</v>
      </c>
      <c r="AI883" s="43">
        <v>9.3000000000000013E-2</v>
      </c>
      <c r="AJ883" s="47">
        <f t="shared" si="292"/>
        <v>585.94483848712196</v>
      </c>
      <c r="AK883" s="47">
        <f t="shared" si="293"/>
        <v>619.13021818165862</v>
      </c>
      <c r="AL883" s="56">
        <f>AJ883/(AVERAGE(AJ866:AJ870))*100</f>
        <v>95.536641062902234</v>
      </c>
      <c r="AM883" s="56">
        <f>AK883/(AVERAGE(AK866:AK870))*100</f>
        <v>100.94742293206065</v>
      </c>
      <c r="AN883" s="45">
        <f t="shared" si="301"/>
        <v>37.200000000000003</v>
      </c>
      <c r="AO883" s="137" t="s">
        <v>1249</v>
      </c>
    </row>
    <row r="884" spans="1:41" s="39" customFormat="1" ht="45" x14ac:dyDescent="0.25">
      <c r="A884" s="30">
        <v>883</v>
      </c>
      <c r="B884" s="107" t="s">
        <v>669</v>
      </c>
      <c r="C884" s="143" t="s">
        <v>655</v>
      </c>
      <c r="D884" s="48" t="s">
        <v>135</v>
      </c>
      <c r="E884" s="103"/>
      <c r="F884" s="48" t="s">
        <v>139</v>
      </c>
      <c r="G884" s="48" t="s">
        <v>6</v>
      </c>
      <c r="H884" s="48" t="s">
        <v>717</v>
      </c>
      <c r="I884" s="48" t="s">
        <v>424</v>
      </c>
      <c r="J884" s="48">
        <v>10</v>
      </c>
      <c r="K884" s="48">
        <v>380</v>
      </c>
      <c r="L884" s="60">
        <f t="shared" si="294"/>
        <v>3.3333333333333333E-2</v>
      </c>
      <c r="M884" s="105" t="s">
        <v>431</v>
      </c>
      <c r="N884" s="105" t="s">
        <v>656</v>
      </c>
      <c r="O884" s="105" t="s">
        <v>210</v>
      </c>
      <c r="P884" s="81">
        <f t="shared" si="302"/>
        <v>4.2432780808976558</v>
      </c>
      <c r="Q884" s="95">
        <f t="shared" si="303"/>
        <v>1095</v>
      </c>
      <c r="R884" s="48">
        <v>16.5</v>
      </c>
      <c r="S884" s="58">
        <v>5.77</v>
      </c>
      <c r="T884" s="134">
        <v>500</v>
      </c>
      <c r="U884" s="93">
        <f t="shared" si="306"/>
        <v>0.14424999999999999</v>
      </c>
      <c r="V884" s="134">
        <v>50</v>
      </c>
      <c r="W884" s="135">
        <f t="shared" si="286"/>
        <v>74.008068936941541</v>
      </c>
      <c r="X884" s="145">
        <f t="shared" si="295"/>
        <v>197.14841110679259</v>
      </c>
      <c r="Y884" s="62">
        <f t="shared" si="304"/>
        <v>0.125</v>
      </c>
      <c r="Z884" s="44">
        <v>38.71</v>
      </c>
      <c r="AA884" s="46">
        <f t="shared" si="305"/>
        <v>2.5000000000000001E-3</v>
      </c>
      <c r="AB884" s="47">
        <f t="shared" si="290"/>
        <v>492.87102776698151</v>
      </c>
      <c r="AC884" s="47">
        <f t="shared" si="291"/>
        <v>523.051074781897</v>
      </c>
      <c r="AD884" s="56">
        <f>AB884/(AVERAGE(AB866:AB870))*100</f>
        <v>92.705239965513954</v>
      </c>
      <c r="AE884" s="56">
        <f>AC884/(AVERAGE(AC866:AC870))*100</f>
        <v>98.381874101150331</v>
      </c>
      <c r="AF884" s="64"/>
      <c r="AG884" s="45">
        <f t="shared" si="299"/>
        <v>4.8600000000000003</v>
      </c>
      <c r="AH884" s="44">
        <v>47.13</v>
      </c>
      <c r="AI884" s="43">
        <v>9.7200000000000009E-2</v>
      </c>
      <c r="AJ884" s="47">
        <f t="shared" si="292"/>
        <v>600.07779743368224</v>
      </c>
      <c r="AK884" s="47">
        <f t="shared" si="293"/>
        <v>636.82245297005443</v>
      </c>
      <c r="AL884" s="56">
        <f>AJ884/(AVERAGE(AJ866:AJ870))*100</f>
        <v>97.840979862985265</v>
      </c>
      <c r="AM884" s="56">
        <f>AK884/(AVERAGE(AK866:AK870))*100</f>
        <v>103.83209154513983</v>
      </c>
      <c r="AN884" s="45">
        <f t="shared" si="301"/>
        <v>38.880000000000003</v>
      </c>
      <c r="AO884" s="137" t="s">
        <v>1249</v>
      </c>
    </row>
    <row r="885" spans="1:41" s="39" customFormat="1" ht="45" x14ac:dyDescent="0.25">
      <c r="A885" s="30">
        <v>884</v>
      </c>
      <c r="B885" s="107" t="s">
        <v>670</v>
      </c>
      <c r="C885" s="143" t="s">
        <v>655</v>
      </c>
      <c r="D885" s="48" t="s">
        <v>135</v>
      </c>
      <c r="E885" s="103"/>
      <c r="F885" s="48" t="s">
        <v>139</v>
      </c>
      <c r="G885" s="48" t="s">
        <v>6</v>
      </c>
      <c r="H885" s="48" t="s">
        <v>717</v>
      </c>
      <c r="I885" s="48" t="s">
        <v>424</v>
      </c>
      <c r="J885" s="48">
        <v>10</v>
      </c>
      <c r="K885" s="48">
        <v>380</v>
      </c>
      <c r="L885" s="60">
        <f t="shared" si="294"/>
        <v>3.3333333333333333E-2</v>
      </c>
      <c r="M885" s="105" t="s">
        <v>431</v>
      </c>
      <c r="N885" s="105" t="s">
        <v>656</v>
      </c>
      <c r="O885" s="105" t="s">
        <v>210</v>
      </c>
      <c r="P885" s="81">
        <f t="shared" si="302"/>
        <v>4.2880748526593582</v>
      </c>
      <c r="Q885" s="95">
        <f t="shared" si="303"/>
        <v>1095</v>
      </c>
      <c r="R885" s="48">
        <v>16.5</v>
      </c>
      <c r="S885" s="58">
        <v>5.83</v>
      </c>
      <c r="T885" s="134">
        <v>500</v>
      </c>
      <c r="U885" s="93">
        <f t="shared" si="306"/>
        <v>0.14574999999999999</v>
      </c>
      <c r="V885" s="134">
        <v>50</v>
      </c>
      <c r="W885" s="135">
        <f t="shared" si="286"/>
        <v>73.960945047137699</v>
      </c>
      <c r="X885" s="145">
        <f t="shared" si="295"/>
        <v>202.08858054036503</v>
      </c>
      <c r="Y885" s="62">
        <f t="shared" si="304"/>
        <v>0.125</v>
      </c>
      <c r="Z885" s="44">
        <v>39.68</v>
      </c>
      <c r="AA885" s="46">
        <f t="shared" si="305"/>
        <v>2.5000000000000001E-3</v>
      </c>
      <c r="AB885" s="47">
        <f t="shared" si="290"/>
        <v>505.22145135091256</v>
      </c>
      <c r="AC885" s="47">
        <f t="shared" si="291"/>
        <v>536.49936428895887</v>
      </c>
      <c r="AD885" s="56">
        <f>AB885/(AVERAGE(AB866:AB870))*100</f>
        <v>95.028259411821054</v>
      </c>
      <c r="AE885" s="56">
        <f>AC885/(AVERAGE(AC866:AC870))*100</f>
        <v>100.91139366233521</v>
      </c>
      <c r="AF885" s="64"/>
      <c r="AG885" s="45">
        <f t="shared" si="299"/>
        <v>5.0199999999999996</v>
      </c>
      <c r="AH885" s="44">
        <v>47.97</v>
      </c>
      <c r="AI885" s="43">
        <v>0.10039999999999999</v>
      </c>
      <c r="AJ885" s="47">
        <f t="shared" si="292"/>
        <v>610.77300960945752</v>
      </c>
      <c r="AK885" s="47">
        <f t="shared" si="293"/>
        <v>648.58554699953027</v>
      </c>
      <c r="AL885" s="56">
        <f>AJ885/(AVERAGE(AJ866:AJ870))*100</f>
        <v>99.584803819804847</v>
      </c>
      <c r="AM885" s="56">
        <f>AK885/(AVERAGE(AK866:AK870))*100</f>
        <v>105.7500306040192</v>
      </c>
      <c r="AN885" s="45">
        <f t="shared" si="301"/>
        <v>40.159999999999997</v>
      </c>
      <c r="AO885" s="137" t="s">
        <v>1249</v>
      </c>
    </row>
    <row r="886" spans="1:41" s="39" customFormat="1" ht="45" x14ac:dyDescent="0.25">
      <c r="A886" s="30">
        <v>885</v>
      </c>
      <c r="B886" s="107" t="s">
        <v>671</v>
      </c>
      <c r="C886" s="143" t="s">
        <v>655</v>
      </c>
      <c r="D886" s="48" t="s">
        <v>135</v>
      </c>
      <c r="E886" s="103"/>
      <c r="F886" s="48" t="s">
        <v>139</v>
      </c>
      <c r="G886" s="48" t="s">
        <v>6</v>
      </c>
      <c r="H886" s="48" t="s">
        <v>717</v>
      </c>
      <c r="I886" s="48" t="s">
        <v>424</v>
      </c>
      <c r="J886" s="48">
        <v>10</v>
      </c>
      <c r="K886" s="48">
        <v>380</v>
      </c>
      <c r="L886" s="60">
        <f t="shared" si="294"/>
        <v>3.3333333333333333E-2</v>
      </c>
      <c r="M886" s="105" t="s">
        <v>431</v>
      </c>
      <c r="N886" s="105" t="s">
        <v>656</v>
      </c>
      <c r="O886" s="105" t="s">
        <v>210</v>
      </c>
      <c r="P886" s="81">
        <f t="shared" si="302"/>
        <v>4.3254163984358929</v>
      </c>
      <c r="Q886" s="95">
        <f t="shared" si="303"/>
        <v>1095</v>
      </c>
      <c r="R886" s="48">
        <v>16.5</v>
      </c>
      <c r="S886" s="58">
        <v>5.88</v>
      </c>
      <c r="T886" s="134">
        <v>500</v>
      </c>
      <c r="U886" s="93">
        <f t="shared" si="306"/>
        <v>0.14699999999999999</v>
      </c>
      <c r="V886" s="134">
        <v>50</v>
      </c>
      <c r="W886" s="135">
        <f t="shared" si="286"/>
        <v>73.921675138967842</v>
      </c>
      <c r="X886" s="145">
        <f t="shared" si="295"/>
        <v>205.65365126562352</v>
      </c>
      <c r="Y886" s="62">
        <f t="shared" si="304"/>
        <v>0.125</v>
      </c>
      <c r="Z886" s="44">
        <v>40.380000000000003</v>
      </c>
      <c r="AA886" s="46">
        <f t="shared" si="305"/>
        <v>2.5000000000000001E-3</v>
      </c>
      <c r="AB886" s="47">
        <f t="shared" si="290"/>
        <v>514.13412816405878</v>
      </c>
      <c r="AC886" s="47">
        <f t="shared" si="291"/>
        <v>546.25385482794161</v>
      </c>
      <c r="AD886" s="56">
        <f>AB886/(AVERAGE(AB866:AB870))*100</f>
        <v>96.704665197815899</v>
      </c>
      <c r="AE886" s="56">
        <f>AC886/(AVERAGE(AC866:AC870))*100</f>
        <v>102.74613811922639</v>
      </c>
      <c r="AF886" s="64"/>
      <c r="AG886" s="45">
        <f t="shared" si="299"/>
        <v>5.04</v>
      </c>
      <c r="AH886" s="44">
        <v>48.52</v>
      </c>
      <c r="AI886" s="43">
        <v>0.1008</v>
      </c>
      <c r="AJ886" s="47">
        <f t="shared" si="292"/>
        <v>617.77582710550098</v>
      </c>
      <c r="AK886" s="47">
        <f t="shared" si="293"/>
        <v>656.37040703941875</v>
      </c>
      <c r="AL886" s="56">
        <f>AJ886/(AVERAGE(AJ866:AJ870))*100</f>
        <v>100.7265933153415</v>
      </c>
      <c r="AM886" s="56">
        <f>AK886/(AVERAGE(AK866:AK870))*100</f>
        <v>107.01932991430247</v>
      </c>
      <c r="AN886" s="45">
        <f t="shared" si="301"/>
        <v>40.32</v>
      </c>
      <c r="AO886" s="137" t="s">
        <v>1249</v>
      </c>
    </row>
    <row r="887" spans="1:41" s="39" customFormat="1" ht="45" x14ac:dyDescent="0.25">
      <c r="A887" s="30">
        <v>886</v>
      </c>
      <c r="B887" s="107" t="s">
        <v>672</v>
      </c>
      <c r="C887" s="143" t="s">
        <v>655</v>
      </c>
      <c r="D887" s="48" t="s">
        <v>135</v>
      </c>
      <c r="E887" s="103"/>
      <c r="F887" s="48" t="s">
        <v>139</v>
      </c>
      <c r="G887" s="48" t="s">
        <v>6</v>
      </c>
      <c r="H887" s="48" t="s">
        <v>717</v>
      </c>
      <c r="I887" s="48" t="s">
        <v>424</v>
      </c>
      <c r="J887" s="48">
        <v>10</v>
      </c>
      <c r="K887" s="48">
        <v>380</v>
      </c>
      <c r="L887" s="60">
        <f t="shared" si="294"/>
        <v>3.3333333333333333E-2</v>
      </c>
      <c r="M887" s="105" t="s">
        <v>431</v>
      </c>
      <c r="N887" s="105" t="s">
        <v>656</v>
      </c>
      <c r="O887" s="105" t="s">
        <v>210</v>
      </c>
      <c r="P887" s="81">
        <f t="shared" si="302"/>
        <v>4.6394777932746409</v>
      </c>
      <c r="Q887" s="95">
        <f t="shared" si="303"/>
        <v>1095</v>
      </c>
      <c r="R887" s="48">
        <v>16.5</v>
      </c>
      <c r="S887" s="58">
        <v>6.3</v>
      </c>
      <c r="T887" s="134">
        <v>500</v>
      </c>
      <c r="U887" s="93">
        <f t="shared" si="306"/>
        <v>0.1575</v>
      </c>
      <c r="V887" s="134">
        <v>50</v>
      </c>
      <c r="W887" s="135">
        <f t="shared" si="286"/>
        <v>73.59180791034089</v>
      </c>
      <c r="X887" s="145">
        <f t="shared" si="295"/>
        <v>196.79190403426676</v>
      </c>
      <c r="Y887" s="62">
        <f t="shared" si="304"/>
        <v>0.125</v>
      </c>
      <c r="Z887" s="44">
        <v>38.64</v>
      </c>
      <c r="AA887" s="46">
        <f t="shared" si="305"/>
        <v>2.5000000000000001E-3</v>
      </c>
      <c r="AB887" s="47">
        <f t="shared" si="290"/>
        <v>491.9797600856669</v>
      </c>
      <c r="AC887" s="47">
        <f t="shared" si="291"/>
        <v>525.05844192707252</v>
      </c>
      <c r="AD887" s="56">
        <f>AB887/(AVERAGE(AB866:AB870))*100</f>
        <v>92.537599386914465</v>
      </c>
      <c r="AE887" s="56">
        <f>AC887/(AVERAGE(AC866:AC870))*100</f>
        <v>98.7594443830464</v>
      </c>
      <c r="AF887" s="64"/>
      <c r="AG887" s="45">
        <f t="shared" si="299"/>
        <v>5.4749999999999996</v>
      </c>
      <c r="AH887" s="44">
        <v>46.85</v>
      </c>
      <c r="AI887" s="43">
        <v>0.10949999999999999</v>
      </c>
      <c r="AJ887" s="47">
        <f t="shared" si="292"/>
        <v>596.51272670842377</v>
      </c>
      <c r="AK887" s="47">
        <f t="shared" si="293"/>
        <v>636.6197723675815</v>
      </c>
      <c r="AL887" s="56">
        <f>AJ887/(AVERAGE(AJ866:AJ870))*100</f>
        <v>97.25970521071207</v>
      </c>
      <c r="AM887" s="56">
        <f>AK887/(AVERAGE(AK866:AK870))*100</f>
        <v>103.79904504878556</v>
      </c>
      <c r="AN887" s="45">
        <f t="shared" si="301"/>
        <v>43.8</v>
      </c>
      <c r="AO887" s="137" t="s">
        <v>1249</v>
      </c>
    </row>
    <row r="888" spans="1:41" s="39" customFormat="1" ht="45" x14ac:dyDescent="0.25">
      <c r="A888" s="30">
        <v>887</v>
      </c>
      <c r="B888" s="107" t="s">
        <v>673</v>
      </c>
      <c r="C888" s="143" t="s">
        <v>655</v>
      </c>
      <c r="D888" s="48" t="s">
        <v>135</v>
      </c>
      <c r="E888" s="103"/>
      <c r="F888" s="48" t="s">
        <v>139</v>
      </c>
      <c r="G888" s="48" t="s">
        <v>6</v>
      </c>
      <c r="H888" s="48" t="s">
        <v>717</v>
      </c>
      <c r="I888" s="48" t="s">
        <v>424</v>
      </c>
      <c r="J888" s="48">
        <v>10</v>
      </c>
      <c r="K888" s="48">
        <v>380</v>
      </c>
      <c r="L888" s="60">
        <f t="shared" si="294"/>
        <v>3.3333333333333333E-2</v>
      </c>
      <c r="M888" s="105" t="s">
        <v>431</v>
      </c>
      <c r="N888" s="105" t="s">
        <v>656</v>
      </c>
      <c r="O888" s="105" t="s">
        <v>210</v>
      </c>
      <c r="P888" s="81">
        <f t="shared" si="302"/>
        <v>5.4653713191952678</v>
      </c>
      <c r="Q888" s="95">
        <f t="shared" si="303"/>
        <v>1095</v>
      </c>
      <c r="R888" s="48">
        <v>16.5</v>
      </c>
      <c r="S888" s="58">
        <v>7.4</v>
      </c>
      <c r="T888" s="134">
        <v>500</v>
      </c>
      <c r="U888" s="93">
        <f t="shared" si="306"/>
        <v>0.18500000000000003</v>
      </c>
      <c r="V888" s="134">
        <v>50</v>
      </c>
      <c r="W888" s="135">
        <f t="shared" si="286"/>
        <v>72.727869930603717</v>
      </c>
      <c r="X888" s="145">
        <f t="shared" si="295"/>
        <v>197.50491817931845</v>
      </c>
      <c r="Y888" s="62">
        <f t="shared" si="304"/>
        <v>0.125</v>
      </c>
      <c r="Z888" s="44">
        <v>38.78</v>
      </c>
      <c r="AA888" s="46">
        <f t="shared" si="305"/>
        <v>2.5000000000000001E-3</v>
      </c>
      <c r="AB888" s="47">
        <f t="shared" si="290"/>
        <v>493.76229544829613</v>
      </c>
      <c r="AC888" s="47">
        <f t="shared" si="291"/>
        <v>533.22062143444498</v>
      </c>
      <c r="AD888" s="56">
        <f>AB888/(AVERAGE(AB866:AB870))*100</f>
        <v>92.872880544113428</v>
      </c>
      <c r="AE888" s="56">
        <f>AC888/(AVERAGE(AC866:AC870))*100</f>
        <v>100.29468741264948</v>
      </c>
      <c r="AF888" s="64"/>
      <c r="AG888" s="45">
        <f t="shared" si="299"/>
        <v>4.415</v>
      </c>
      <c r="AH888" s="44">
        <v>46.55</v>
      </c>
      <c r="AI888" s="43">
        <v>8.8300000000000003E-2</v>
      </c>
      <c r="AJ888" s="47">
        <f t="shared" si="292"/>
        <v>592.69300807421826</v>
      </c>
      <c r="AK888" s="47">
        <f t="shared" si="293"/>
        <v>640.05724414062433</v>
      </c>
      <c r="AL888" s="56">
        <f>AJ888/(AVERAGE(AJ866:AJ870))*100</f>
        <v>96.636910940419355</v>
      </c>
      <c r="AM888" s="56">
        <f>AK888/(AVERAGE(AK866:AK870))*100</f>
        <v>104.35951505444851</v>
      </c>
      <c r="AN888" s="45">
        <f t="shared" si="301"/>
        <v>35.32</v>
      </c>
      <c r="AO888" s="137" t="s">
        <v>1249</v>
      </c>
    </row>
    <row r="889" spans="1:41" s="39" customFormat="1" ht="45" x14ac:dyDescent="0.25">
      <c r="A889" s="30">
        <v>888</v>
      </c>
      <c r="B889" s="107" t="s">
        <v>674</v>
      </c>
      <c r="C889" s="143" t="s">
        <v>655</v>
      </c>
      <c r="D889" s="48" t="s">
        <v>135</v>
      </c>
      <c r="E889" s="103"/>
      <c r="F889" s="48" t="s">
        <v>139</v>
      </c>
      <c r="G889" s="48" t="s">
        <v>6</v>
      </c>
      <c r="H889" s="48" t="s">
        <v>717</v>
      </c>
      <c r="I889" s="48" t="s">
        <v>424</v>
      </c>
      <c r="J889" s="48">
        <v>10</v>
      </c>
      <c r="K889" s="48">
        <v>380</v>
      </c>
      <c r="L889" s="60">
        <f t="shared" si="294"/>
        <v>3.3333333333333333E-2</v>
      </c>
      <c r="M889" s="105" t="s">
        <v>431</v>
      </c>
      <c r="N889" s="105" t="s">
        <v>656</v>
      </c>
      <c r="O889" s="105" t="s">
        <v>210</v>
      </c>
      <c r="P889" s="81">
        <f t="shared" si="302"/>
        <v>5.5180937661628464</v>
      </c>
      <c r="Q889" s="95">
        <f t="shared" si="303"/>
        <v>1095</v>
      </c>
      <c r="R889" s="48">
        <v>16.5</v>
      </c>
      <c r="S889" s="58">
        <v>7.47</v>
      </c>
      <c r="T889" s="134">
        <v>500</v>
      </c>
      <c r="U889" s="93">
        <f t="shared" si="306"/>
        <v>0.18675</v>
      </c>
      <c r="V889" s="134">
        <v>50</v>
      </c>
      <c r="W889" s="135">
        <f t="shared" si="286"/>
        <v>72.672892059165875</v>
      </c>
      <c r="X889" s="145">
        <f t="shared" si="295"/>
        <v>198.31979148794895</v>
      </c>
      <c r="Y889" s="62">
        <f t="shared" si="304"/>
        <v>0.125</v>
      </c>
      <c r="Z889" s="44">
        <v>38.94</v>
      </c>
      <c r="AA889" s="46">
        <f t="shared" si="305"/>
        <v>2.5000000000000001E-3</v>
      </c>
      <c r="AB889" s="47">
        <f t="shared" si="290"/>
        <v>495.79947871987235</v>
      </c>
      <c r="AC889" s="47">
        <f t="shared" si="291"/>
        <v>535.82565516035061</v>
      </c>
      <c r="AD889" s="56">
        <f>AB889/(AVERAGE(AB866:AB870))*100</f>
        <v>93.256059009483678</v>
      </c>
      <c r="AE889" s="56">
        <f>AC889/(AVERAGE(AC866:AC870))*100</f>
        <v>100.78467416998129</v>
      </c>
      <c r="AF889" s="64"/>
      <c r="AG889" s="45">
        <f t="shared" si="299"/>
        <v>3.9449999999999998</v>
      </c>
      <c r="AH889" s="44">
        <v>46.39</v>
      </c>
      <c r="AI889" s="43">
        <v>7.8899999999999998E-2</v>
      </c>
      <c r="AJ889" s="47">
        <f t="shared" si="292"/>
        <v>590.65582480264197</v>
      </c>
      <c r="AK889" s="47">
        <f t="shared" si="293"/>
        <v>638.3398084973976</v>
      </c>
      <c r="AL889" s="56">
        <f>AJ889/(AVERAGE(AJ866:AJ870))*100</f>
        <v>96.30475399626323</v>
      </c>
      <c r="AM889" s="56">
        <f>AK889/(AVERAGE(AK866:AK870))*100</f>
        <v>104.07949205259183</v>
      </c>
      <c r="AN889" s="45">
        <f t="shared" si="301"/>
        <v>31.56</v>
      </c>
      <c r="AO889" s="137" t="s">
        <v>1249</v>
      </c>
    </row>
    <row r="890" spans="1:41" s="39" customFormat="1" ht="45" x14ac:dyDescent="0.25">
      <c r="A890" s="30">
        <v>889</v>
      </c>
      <c r="B890" s="107" t="s">
        <v>675</v>
      </c>
      <c r="C890" s="143" t="s">
        <v>655</v>
      </c>
      <c r="D890" s="48" t="s">
        <v>135</v>
      </c>
      <c r="E890" s="103"/>
      <c r="F890" s="48" t="s">
        <v>139</v>
      </c>
      <c r="G890" s="48" t="s">
        <v>6</v>
      </c>
      <c r="H890" s="48" t="s">
        <v>717</v>
      </c>
      <c r="I890" s="48" t="s">
        <v>424</v>
      </c>
      <c r="J890" s="48">
        <v>10</v>
      </c>
      <c r="K890" s="48">
        <v>380</v>
      </c>
      <c r="L890" s="60">
        <f t="shared" si="294"/>
        <v>3.3333333333333333E-2</v>
      </c>
      <c r="M890" s="105" t="s">
        <v>431</v>
      </c>
      <c r="N890" s="105" t="s">
        <v>656</v>
      </c>
      <c r="O890" s="105" t="s">
        <v>210</v>
      </c>
      <c r="P890" s="81">
        <f t="shared" si="302"/>
        <v>5.6612981619104374</v>
      </c>
      <c r="Q890" s="95">
        <f t="shared" si="303"/>
        <v>1095</v>
      </c>
      <c r="R890" s="48">
        <v>16.5</v>
      </c>
      <c r="S890" s="58">
        <v>7.66</v>
      </c>
      <c r="T890" s="134">
        <v>500</v>
      </c>
      <c r="U890" s="93">
        <f t="shared" si="306"/>
        <v>0.1915</v>
      </c>
      <c r="V890" s="134">
        <v>50</v>
      </c>
      <c r="W890" s="135">
        <f t="shared" si="286"/>
        <v>72.523666408120377</v>
      </c>
      <c r="X890" s="145">
        <f t="shared" si="295"/>
        <v>194.55100243553289</v>
      </c>
      <c r="Y890" s="62">
        <f t="shared" si="304"/>
        <v>0.125</v>
      </c>
      <c r="Z890" s="44">
        <v>38.200000000000003</v>
      </c>
      <c r="AA890" s="46">
        <f t="shared" si="305"/>
        <v>2.5000000000000001E-3</v>
      </c>
      <c r="AB890" s="47">
        <f t="shared" si="290"/>
        <v>486.37750608883221</v>
      </c>
      <c r="AC890" s="47">
        <f t="shared" si="291"/>
        <v>526.72461131560772</v>
      </c>
      <c r="AD890" s="56">
        <f>AB890/(AVERAGE(AB866:AB870))*100</f>
        <v>91.483858607146288</v>
      </c>
      <c r="AE890" s="56">
        <f>AC890/(AVERAGE(AC866:AC870))*100</f>
        <v>99.07283799777592</v>
      </c>
      <c r="AF890" s="64"/>
      <c r="AG890" s="45">
        <f t="shared" si="299"/>
        <v>4.5149999999999997</v>
      </c>
      <c r="AH890" s="44">
        <v>46.12</v>
      </c>
      <c r="AI890" s="43">
        <v>9.0299999999999991E-2</v>
      </c>
      <c r="AJ890" s="47">
        <f t="shared" si="292"/>
        <v>587.21807803185698</v>
      </c>
      <c r="AK890" s="47">
        <f t="shared" si="293"/>
        <v>635.9303422480582</v>
      </c>
      <c r="AL890" s="56">
        <f>AJ890/(AVERAGE(AJ866:AJ870))*100</f>
        <v>95.744239152999782</v>
      </c>
      <c r="AM890" s="56">
        <f>AK890/(AVERAGE(AK866:AK870))*100</f>
        <v>103.68663542668375</v>
      </c>
      <c r="AN890" s="45">
        <f t="shared" si="301"/>
        <v>36.119999999999997</v>
      </c>
      <c r="AO890" s="137" t="s">
        <v>1249</v>
      </c>
    </row>
    <row r="891" spans="1:41" s="39" customFormat="1" ht="45" x14ac:dyDescent="0.25">
      <c r="A891" s="30">
        <v>890</v>
      </c>
      <c r="B891" s="107" t="s">
        <v>676</v>
      </c>
      <c r="C891" s="143" t="s">
        <v>655</v>
      </c>
      <c r="D891" s="48" t="s">
        <v>135</v>
      </c>
      <c r="E891" s="103"/>
      <c r="F891" s="48" t="s">
        <v>139</v>
      </c>
      <c r="G891" s="48" t="s">
        <v>6</v>
      </c>
      <c r="H891" s="48" t="s">
        <v>717</v>
      </c>
      <c r="I891" s="48" t="s">
        <v>424</v>
      </c>
      <c r="J891" s="48">
        <v>10</v>
      </c>
      <c r="K891" s="48">
        <v>380</v>
      </c>
      <c r="L891" s="60">
        <f t="shared" si="294"/>
        <v>3.3333333333333333E-2</v>
      </c>
      <c r="M891" s="105" t="s">
        <v>431</v>
      </c>
      <c r="N891" s="105" t="s">
        <v>656</v>
      </c>
      <c r="O891" s="105" t="s">
        <v>210</v>
      </c>
      <c r="P891" s="81">
        <f t="shared" si="302"/>
        <v>6.1674615414950535</v>
      </c>
      <c r="Q891" s="95">
        <f t="shared" si="303"/>
        <v>1095</v>
      </c>
      <c r="R891" s="48">
        <v>16.5</v>
      </c>
      <c r="S891" s="58">
        <v>8.33</v>
      </c>
      <c r="T891" s="134">
        <v>500</v>
      </c>
      <c r="U891" s="93">
        <f t="shared" si="306"/>
        <v>0.20824999999999999</v>
      </c>
      <c r="V891" s="134">
        <v>50</v>
      </c>
      <c r="W891" s="135">
        <f t="shared" si="286"/>
        <v>71.997449638644071</v>
      </c>
      <c r="X891" s="145">
        <f t="shared" si="295"/>
        <v>200.71348183205106</v>
      </c>
      <c r="Y891" s="62">
        <f t="shared" si="304"/>
        <v>0.125</v>
      </c>
      <c r="Z891" s="44">
        <v>39.409999999999997</v>
      </c>
      <c r="AA891" s="46">
        <f t="shared" si="305"/>
        <v>2.5000000000000001E-3</v>
      </c>
      <c r="AB891" s="47">
        <f t="shared" si="290"/>
        <v>501.78370458012762</v>
      </c>
      <c r="AC891" s="47">
        <f t="shared" si="291"/>
        <v>547.38050025103928</v>
      </c>
      <c r="AD891" s="56">
        <f>AB891/(AVERAGE(AB866:AB870))*100</f>
        <v>94.381645751508771</v>
      </c>
      <c r="AE891" s="56">
        <f>AC891/(AVERAGE(AC866:AC870))*100</f>
        <v>102.95805143613919</v>
      </c>
      <c r="AF891" s="64"/>
      <c r="AG891" s="45">
        <f t="shared" si="299"/>
        <v>4.2699999999999996</v>
      </c>
      <c r="AH891" s="44">
        <v>47.72</v>
      </c>
      <c r="AI891" s="43">
        <v>8.539999999999999E-2</v>
      </c>
      <c r="AJ891" s="47">
        <f t="shared" si="292"/>
        <v>607.58991074761968</v>
      </c>
      <c r="AK891" s="47">
        <f t="shared" si="293"/>
        <v>662.80125531539193</v>
      </c>
      <c r="AL891" s="56">
        <f>AJ891/(AVERAGE(AJ866:AJ870))*100</f>
        <v>99.065808594560934</v>
      </c>
      <c r="AM891" s="56">
        <f>AK891/(AVERAGE(AK866:AK870))*100</f>
        <v>108.06786145365</v>
      </c>
      <c r="AN891" s="45">
        <f t="shared" si="301"/>
        <v>34.159999999999997</v>
      </c>
      <c r="AO891" s="137" t="s">
        <v>1249</v>
      </c>
    </row>
    <row r="892" spans="1:41" s="39" customFormat="1" ht="45" x14ac:dyDescent="0.25">
      <c r="A892" s="30">
        <v>891</v>
      </c>
      <c r="B892" s="107" t="s">
        <v>677</v>
      </c>
      <c r="C892" s="143" t="s">
        <v>655</v>
      </c>
      <c r="D892" s="48" t="s">
        <v>135</v>
      </c>
      <c r="E892" s="103"/>
      <c r="F892" s="48" t="s">
        <v>139</v>
      </c>
      <c r="G892" s="48" t="s">
        <v>6</v>
      </c>
      <c r="H892" s="48" t="s">
        <v>717</v>
      </c>
      <c r="I892" s="48" t="s">
        <v>424</v>
      </c>
      <c r="J892" s="48">
        <v>10</v>
      </c>
      <c r="K892" s="48">
        <v>380</v>
      </c>
      <c r="L892" s="60">
        <f t="shared" si="294"/>
        <v>3.3333333333333333E-2</v>
      </c>
      <c r="M892" s="105" t="s">
        <v>431</v>
      </c>
      <c r="N892" s="105" t="s">
        <v>656</v>
      </c>
      <c r="O892" s="105" t="s">
        <v>210</v>
      </c>
      <c r="P892" s="81">
        <f t="shared" si="302"/>
        <v>6.3340675964025479</v>
      </c>
      <c r="Q892" s="95">
        <f t="shared" si="303"/>
        <v>1095</v>
      </c>
      <c r="R892" s="48">
        <v>16.5</v>
      </c>
      <c r="S892" s="58">
        <v>8.5500000000000007</v>
      </c>
      <c r="T892" s="134">
        <v>500</v>
      </c>
      <c r="U892" s="93">
        <f t="shared" si="306"/>
        <v>0.21375000000000002</v>
      </c>
      <c r="V892" s="134">
        <v>50</v>
      </c>
      <c r="W892" s="135">
        <f t="shared" si="286"/>
        <v>71.82466204269663</v>
      </c>
      <c r="X892" s="145">
        <f t="shared" si="295"/>
        <v>194.34728410837522</v>
      </c>
      <c r="Y892" s="62">
        <f t="shared" si="304"/>
        <v>0.125</v>
      </c>
      <c r="Z892" s="44">
        <v>38.159999999999997</v>
      </c>
      <c r="AA892" s="46">
        <f t="shared" si="305"/>
        <v>2.5000000000000001E-3</v>
      </c>
      <c r="AB892" s="47">
        <f t="shared" si="290"/>
        <v>485.86821027093805</v>
      </c>
      <c r="AC892" s="47">
        <f t="shared" si="291"/>
        <v>531.29383299173116</v>
      </c>
      <c r="AD892" s="56">
        <f>AB892/(AVERAGE(AB866:AB870))*100</f>
        <v>91.388063990803715</v>
      </c>
      <c r="AE892" s="56">
        <f>AC892/(AVERAGE(AC866:AC870))*100</f>
        <v>99.932273363372047</v>
      </c>
      <c r="AF892" s="64"/>
      <c r="AG892" s="45">
        <f t="shared" si="299"/>
        <v>4.33</v>
      </c>
      <c r="AH892" s="44">
        <v>45.83</v>
      </c>
      <c r="AI892" s="43">
        <v>8.6599999999999996E-2</v>
      </c>
      <c r="AJ892" s="47">
        <f t="shared" si="292"/>
        <v>583.52568335212504</v>
      </c>
      <c r="AK892" s="47">
        <f t="shared" si="293"/>
        <v>638.08166577597058</v>
      </c>
      <c r="AL892" s="56">
        <f>AJ892/(AVERAGE(AJ866:AJ870))*100</f>
        <v>95.142204691716827</v>
      </c>
      <c r="AM892" s="56">
        <f>AK892/(AVERAGE(AK866:AK870))*100</f>
        <v>104.03740261532732</v>
      </c>
      <c r="AN892" s="45">
        <f t="shared" si="301"/>
        <v>34.64</v>
      </c>
      <c r="AO892" s="137" t="s">
        <v>1249</v>
      </c>
    </row>
    <row r="893" spans="1:41" s="39" customFormat="1" ht="45" x14ac:dyDescent="0.25">
      <c r="A893" s="30">
        <v>892</v>
      </c>
      <c r="B893" s="107" t="s">
        <v>678</v>
      </c>
      <c r="C893" s="143" t="s">
        <v>655</v>
      </c>
      <c r="D893" s="48" t="s">
        <v>135</v>
      </c>
      <c r="E893" s="103"/>
      <c r="F893" s="48" t="s">
        <v>139</v>
      </c>
      <c r="G893" s="48" t="s">
        <v>6</v>
      </c>
      <c r="H893" s="48" t="s">
        <v>717</v>
      </c>
      <c r="I893" s="48" t="s">
        <v>424</v>
      </c>
      <c r="J893" s="48">
        <v>10</v>
      </c>
      <c r="K893" s="48">
        <v>380</v>
      </c>
      <c r="L893" s="60">
        <f t="shared" si="294"/>
        <v>3.3333333333333333E-2</v>
      </c>
      <c r="M893" s="105" t="s">
        <v>431</v>
      </c>
      <c r="N893" s="105" t="s">
        <v>656</v>
      </c>
      <c r="O893" s="105" t="s">
        <v>210</v>
      </c>
      <c r="P893" s="81">
        <f t="shared" si="302"/>
        <v>6.4250280975390464</v>
      </c>
      <c r="Q893" s="95">
        <f t="shared" si="303"/>
        <v>1095</v>
      </c>
      <c r="R893" s="48">
        <v>16.5</v>
      </c>
      <c r="S893" s="58">
        <v>8.67</v>
      </c>
      <c r="T893" s="134">
        <v>500</v>
      </c>
      <c r="U893" s="93">
        <f t="shared" si="306"/>
        <v>0.21675</v>
      </c>
      <c r="V893" s="134">
        <v>50</v>
      </c>
      <c r="W893" s="135">
        <f t="shared" si="286"/>
        <v>71.730414263088946</v>
      </c>
      <c r="X893" s="145">
        <f t="shared" si="295"/>
        <v>201.27370723173453</v>
      </c>
      <c r="Y893" s="62">
        <f t="shared" si="304"/>
        <v>0.125</v>
      </c>
      <c r="Z893" s="44">
        <v>39.520000000000003</v>
      </c>
      <c r="AA893" s="46">
        <f t="shared" si="305"/>
        <v>2.5000000000000001E-3</v>
      </c>
      <c r="AB893" s="47">
        <f t="shared" si="290"/>
        <v>503.18426807933633</v>
      </c>
      <c r="AC893" s="47">
        <f t="shared" si="291"/>
        <v>550.95178810832851</v>
      </c>
      <c r="AD893" s="56">
        <f>AB893/(AVERAGE(AB866:AB870))*100</f>
        <v>94.645080946450818</v>
      </c>
      <c r="AE893" s="56">
        <f>AC893/(AVERAGE(AC866:AC870))*100</f>
        <v>103.62978314513396</v>
      </c>
      <c r="AF893" s="64"/>
      <c r="AG893" s="45">
        <f t="shared" si="299"/>
        <v>5.585</v>
      </c>
      <c r="AH893" s="44">
        <v>46.55</v>
      </c>
      <c r="AI893" s="43">
        <v>0.11169999999999999</v>
      </c>
      <c r="AJ893" s="47">
        <f t="shared" si="292"/>
        <v>592.69300807421826</v>
      </c>
      <c r="AK893" s="47">
        <f t="shared" si="293"/>
        <v>648.95763503144451</v>
      </c>
      <c r="AL893" s="56">
        <f>AJ893/(AVERAGE(AJ866:AJ870))*100</f>
        <v>96.636910940419355</v>
      </c>
      <c r="AM893" s="56">
        <f>AK893/(AVERAGE(AK866:AK870))*100</f>
        <v>105.81069850040441</v>
      </c>
      <c r="AN893" s="45">
        <f t="shared" si="301"/>
        <v>44.68</v>
      </c>
      <c r="AO893" s="137" t="s">
        <v>1249</v>
      </c>
    </row>
    <row r="894" spans="1:41" s="39" customFormat="1" ht="45" x14ac:dyDescent="0.25">
      <c r="A894" s="30">
        <v>893</v>
      </c>
      <c r="B894" s="107" t="s">
        <v>679</v>
      </c>
      <c r="C894" s="143" t="s">
        <v>655</v>
      </c>
      <c r="D894" s="48" t="s">
        <v>135</v>
      </c>
      <c r="E894" s="103"/>
      <c r="F894" s="48" t="s">
        <v>139</v>
      </c>
      <c r="G894" s="48" t="s">
        <v>6</v>
      </c>
      <c r="H894" s="48" t="s">
        <v>717</v>
      </c>
      <c r="I894" s="48" t="s">
        <v>424</v>
      </c>
      <c r="J894" s="48">
        <v>10</v>
      </c>
      <c r="K894" s="48">
        <v>380</v>
      </c>
      <c r="L894" s="60">
        <f t="shared" si="294"/>
        <v>3.3333333333333333E-2</v>
      </c>
      <c r="M894" s="105" t="s">
        <v>431</v>
      </c>
      <c r="N894" s="105" t="s">
        <v>656</v>
      </c>
      <c r="O894" s="105" t="s">
        <v>210</v>
      </c>
      <c r="P894" s="81">
        <f t="shared" si="302"/>
        <v>6.4326108359386582</v>
      </c>
      <c r="Q894" s="95">
        <f t="shared" si="303"/>
        <v>1095</v>
      </c>
      <c r="R894" s="48">
        <v>16.5</v>
      </c>
      <c r="S894" s="58">
        <v>8.68</v>
      </c>
      <c r="T894" s="134">
        <v>500</v>
      </c>
      <c r="U894" s="93">
        <f t="shared" si="306"/>
        <v>0.217</v>
      </c>
      <c r="V894" s="134">
        <v>50</v>
      </c>
      <c r="W894" s="135">
        <f t="shared" si="286"/>
        <v>71.722560281454975</v>
      </c>
      <c r="X894" s="145">
        <f t="shared" si="295"/>
        <v>186.55505809459603</v>
      </c>
      <c r="Y894" s="62">
        <f t="shared" si="304"/>
        <v>0.125</v>
      </c>
      <c r="Z894" s="44">
        <v>36.630000000000003</v>
      </c>
      <c r="AA894" s="46">
        <f t="shared" si="305"/>
        <v>2.5000000000000001E-3</v>
      </c>
      <c r="AB894" s="47">
        <f t="shared" si="290"/>
        <v>466.38764523649013</v>
      </c>
      <c r="AC894" s="47">
        <f t="shared" si="291"/>
        <v>510.71796456032649</v>
      </c>
      <c r="AD894" s="56">
        <f>AB894/(AVERAGE(AB866:AB870))*100</f>
        <v>87.723919915700748</v>
      </c>
      <c r="AE894" s="56">
        <f>AC894/(AVERAGE(AC866:AC870))*100</f>
        <v>96.062111164805913</v>
      </c>
      <c r="AF894" s="64"/>
      <c r="AG894" s="45">
        <f t="shared" si="299"/>
        <v>4.49</v>
      </c>
      <c r="AH894" s="44">
        <v>44.26</v>
      </c>
      <c r="AI894" s="43">
        <v>8.9800000000000005E-2</v>
      </c>
      <c r="AJ894" s="47">
        <f t="shared" si="292"/>
        <v>563.53582249978297</v>
      </c>
      <c r="AK894" s="47">
        <f t="shared" si="293"/>
        <v>617.10011224242555</v>
      </c>
      <c r="AL894" s="56">
        <f>AJ894/(AVERAGE(AJ866:AJ870))*100</f>
        <v>91.882914677184957</v>
      </c>
      <c r="AM894" s="56">
        <f>AK894/(AVERAGE(AK866:AK870))*100</f>
        <v>100.61641992683417</v>
      </c>
      <c r="AN894" s="45">
        <f t="shared" si="301"/>
        <v>35.92</v>
      </c>
      <c r="AO894" s="137" t="s">
        <v>1249</v>
      </c>
    </row>
    <row r="895" spans="1:41" s="39" customFormat="1" ht="45" x14ac:dyDescent="0.25">
      <c r="A895" s="30">
        <v>894</v>
      </c>
      <c r="B895" s="107" t="s">
        <v>680</v>
      </c>
      <c r="C895" s="143" t="s">
        <v>655</v>
      </c>
      <c r="D895" s="48" t="s">
        <v>135</v>
      </c>
      <c r="E895" s="103"/>
      <c r="F895" s="48" t="s">
        <v>139</v>
      </c>
      <c r="G895" s="48" t="s">
        <v>6</v>
      </c>
      <c r="H895" s="48" t="s">
        <v>717</v>
      </c>
      <c r="I895" s="48" t="s">
        <v>424</v>
      </c>
      <c r="J895" s="48">
        <v>10</v>
      </c>
      <c r="K895" s="48">
        <v>380</v>
      </c>
      <c r="L895" s="60">
        <f t="shared" si="294"/>
        <v>3.3333333333333333E-2</v>
      </c>
      <c r="M895" s="105" t="s">
        <v>431</v>
      </c>
      <c r="N895" s="105" t="s">
        <v>656</v>
      </c>
      <c r="O895" s="105" t="s">
        <v>210</v>
      </c>
      <c r="P895" s="81">
        <f t="shared" si="302"/>
        <v>6.7894690531923825</v>
      </c>
      <c r="Q895" s="95">
        <f t="shared" si="303"/>
        <v>1095</v>
      </c>
      <c r="R895" s="48">
        <v>16.5</v>
      </c>
      <c r="S895" s="58">
        <v>9.15</v>
      </c>
      <c r="T895" s="134">
        <v>500</v>
      </c>
      <c r="U895" s="93">
        <f t="shared" si="306"/>
        <v>0.22875000000000001</v>
      </c>
      <c r="V895" s="134">
        <v>50</v>
      </c>
      <c r="W895" s="135">
        <f t="shared" si="286"/>
        <v>71.35342314465818</v>
      </c>
      <c r="X895" s="145">
        <f t="shared" si="295"/>
        <v>183.29556486007405</v>
      </c>
      <c r="Y895" s="62">
        <f t="shared" si="304"/>
        <v>0.125</v>
      </c>
      <c r="Z895" s="44">
        <v>35.99</v>
      </c>
      <c r="AA895" s="46">
        <f t="shared" si="305"/>
        <v>2.5000000000000001E-3</v>
      </c>
      <c r="AB895" s="47">
        <f t="shared" si="290"/>
        <v>458.23891215018512</v>
      </c>
      <c r="AC895" s="47">
        <f t="shared" si="291"/>
        <v>504.39065729244362</v>
      </c>
      <c r="AD895" s="56">
        <f>AB895/(AVERAGE(AB866:AB870))*100</f>
        <v>86.191206054219776</v>
      </c>
      <c r="AE895" s="56">
        <f>AC895/(AVERAGE(AC866:AC870))*100</f>
        <v>94.871993455387724</v>
      </c>
      <c r="AF895" s="64"/>
      <c r="AG895" s="45">
        <f t="shared" si="299"/>
        <v>5.0650000000000004</v>
      </c>
      <c r="AH895" s="44">
        <v>43.73</v>
      </c>
      <c r="AI895" s="43">
        <v>0.1013</v>
      </c>
      <c r="AJ895" s="47">
        <f t="shared" si="292"/>
        <v>556.78765291268667</v>
      </c>
      <c r="AK895" s="47">
        <f t="shared" si="293"/>
        <v>612.86478031115746</v>
      </c>
      <c r="AL895" s="56">
        <f>AJ895/(AVERAGE(AJ866:AJ870))*100</f>
        <v>90.78264479966785</v>
      </c>
      <c r="AM895" s="56">
        <f>AK895/(AVERAGE(AK866:AK870))*100</f>
        <v>99.925861089342689</v>
      </c>
      <c r="AN895" s="45">
        <f t="shared" si="301"/>
        <v>40.520000000000003</v>
      </c>
      <c r="AO895" s="137" t="s">
        <v>1249</v>
      </c>
    </row>
    <row r="896" spans="1:41" s="39" customFormat="1" ht="45" x14ac:dyDescent="0.25">
      <c r="A896" s="30">
        <v>895</v>
      </c>
      <c r="B896" s="107" t="s">
        <v>681</v>
      </c>
      <c r="C896" s="143" t="s">
        <v>655</v>
      </c>
      <c r="D896" s="48" t="s">
        <v>135</v>
      </c>
      <c r="E896" s="103"/>
      <c r="F896" s="48" t="s">
        <v>139</v>
      </c>
      <c r="G896" s="48" t="s">
        <v>6</v>
      </c>
      <c r="H896" s="48" t="s">
        <v>717</v>
      </c>
      <c r="I896" s="48" t="s">
        <v>424</v>
      </c>
      <c r="J896" s="48">
        <v>10</v>
      </c>
      <c r="K896" s="48">
        <v>380</v>
      </c>
      <c r="L896" s="60">
        <f t="shared" si="294"/>
        <v>3.3333333333333333E-2</v>
      </c>
      <c r="M896" s="105" t="s">
        <v>431</v>
      </c>
      <c r="N896" s="105" t="s">
        <v>656</v>
      </c>
      <c r="O896" s="105" t="s">
        <v>210</v>
      </c>
      <c r="P896" s="81">
        <f t="shared" si="302"/>
        <v>7.3532069685591752</v>
      </c>
      <c r="Q896" s="95">
        <f t="shared" si="303"/>
        <v>1095</v>
      </c>
      <c r="R896" s="48">
        <v>16.5</v>
      </c>
      <c r="S896" s="58">
        <v>9.89</v>
      </c>
      <c r="T896" s="134">
        <v>500</v>
      </c>
      <c r="U896" s="93">
        <f t="shared" si="306"/>
        <v>0.24725</v>
      </c>
      <c r="V896" s="134">
        <v>50</v>
      </c>
      <c r="W896" s="135">
        <f t="shared" si="286"/>
        <v>70.772228503744074</v>
      </c>
      <c r="X896" s="145">
        <f t="shared" si="295"/>
        <v>199.33838312373709</v>
      </c>
      <c r="Y896" s="62">
        <f t="shared" si="304"/>
        <v>0.125</v>
      </c>
      <c r="Z896" s="44">
        <v>39.14</v>
      </c>
      <c r="AA896" s="46">
        <f t="shared" si="305"/>
        <v>2.5000000000000001E-3</v>
      </c>
      <c r="AB896" s="47">
        <f t="shared" si="290"/>
        <v>498.34595780934268</v>
      </c>
      <c r="AC896" s="47">
        <f t="shared" si="291"/>
        <v>553.04179093257414</v>
      </c>
      <c r="AD896" s="56">
        <f>AB896/(AVERAGE(AB866:AB870))*100</f>
        <v>93.735032091196473</v>
      </c>
      <c r="AE896" s="56">
        <f>AC896/(AVERAGE(AC866:AC870))*100</f>
        <v>104.02289656108807</v>
      </c>
      <c r="AF896" s="64"/>
      <c r="AG896" s="45">
        <f t="shared" si="299"/>
        <v>3.8249999999999997</v>
      </c>
      <c r="AH896" s="44">
        <v>47.17</v>
      </c>
      <c r="AI896" s="43">
        <v>7.6499999999999999E-2</v>
      </c>
      <c r="AJ896" s="47">
        <f t="shared" si="292"/>
        <v>600.58709325157633</v>
      </c>
      <c r="AK896" s="47">
        <f t="shared" si="293"/>
        <v>666.50437604214426</v>
      </c>
      <c r="AL896" s="56">
        <f>AJ896/(AVERAGE(AJ866:AJ870))*100</f>
        <v>97.924019099024292</v>
      </c>
      <c r="AM896" s="56">
        <f>AK896/(AVERAGE(AK866:AK870))*100</f>
        <v>108.67164476642357</v>
      </c>
      <c r="AN896" s="45">
        <f t="shared" si="301"/>
        <v>30.599999999999998</v>
      </c>
      <c r="AO896" s="137" t="s">
        <v>1249</v>
      </c>
    </row>
    <row r="897" spans="1:41" s="39" customFormat="1" ht="45" x14ac:dyDescent="0.25">
      <c r="A897" s="30">
        <v>896</v>
      </c>
      <c r="B897" s="107" t="s">
        <v>682</v>
      </c>
      <c r="C897" s="143" t="s">
        <v>655</v>
      </c>
      <c r="D897" s="48" t="s">
        <v>135</v>
      </c>
      <c r="E897" s="103"/>
      <c r="F897" s="48" t="s">
        <v>139</v>
      </c>
      <c r="G897" s="48" t="s">
        <v>6</v>
      </c>
      <c r="H897" s="48" t="s">
        <v>717</v>
      </c>
      <c r="I897" s="48" t="s">
        <v>424</v>
      </c>
      <c r="J897" s="48">
        <v>10</v>
      </c>
      <c r="K897" s="48">
        <v>380</v>
      </c>
      <c r="L897" s="60">
        <f t="shared" si="294"/>
        <v>3.3333333333333333E-2</v>
      </c>
      <c r="M897" s="105" t="s">
        <v>431</v>
      </c>
      <c r="N897" s="105" t="s">
        <v>656</v>
      </c>
      <c r="O897" s="105" t="s">
        <v>210</v>
      </c>
      <c r="P897" s="81">
        <f t="shared" si="302"/>
        <v>7.3913807058748029</v>
      </c>
      <c r="Q897" s="95">
        <f t="shared" si="303"/>
        <v>1095</v>
      </c>
      <c r="R897" s="48">
        <v>16.5</v>
      </c>
      <c r="S897" s="58">
        <v>9.94</v>
      </c>
      <c r="T897" s="134">
        <v>500</v>
      </c>
      <c r="U897" s="93">
        <f t="shared" si="306"/>
        <v>0.24849999999999997</v>
      </c>
      <c r="V897" s="134">
        <v>50</v>
      </c>
      <c r="W897" s="135">
        <f t="shared" si="286"/>
        <v>70.732958595574189</v>
      </c>
      <c r="X897" s="145">
        <f t="shared" si="295"/>
        <v>192.87032623648244</v>
      </c>
      <c r="Y897" s="62">
        <f t="shared" si="304"/>
        <v>0.125</v>
      </c>
      <c r="Z897" s="44">
        <v>37.869999999999997</v>
      </c>
      <c r="AA897" s="46">
        <f t="shared" si="305"/>
        <v>2.5000000000000001E-3</v>
      </c>
      <c r="AB897" s="47">
        <f t="shared" si="290"/>
        <v>482.17581559120612</v>
      </c>
      <c r="AC897" s="47">
        <f t="shared" si="291"/>
        <v>535.39397689452153</v>
      </c>
      <c r="AD897" s="56">
        <f>AB897/(AVERAGE(AB866:AB870))*100</f>
        <v>90.693553022320145</v>
      </c>
      <c r="AE897" s="56">
        <f>AC897/(AVERAGE(AC866:AC870))*100</f>
        <v>100.70347881670014</v>
      </c>
      <c r="AF897" s="64"/>
      <c r="AG897" s="45">
        <f t="shared" si="299"/>
        <v>4.4550000000000001</v>
      </c>
      <c r="AH897" s="44">
        <v>45.65</v>
      </c>
      <c r="AI897" s="43">
        <v>8.9099999999999999E-2</v>
      </c>
      <c r="AJ897" s="47">
        <f t="shared" si="292"/>
        <v>581.23385217160182</v>
      </c>
      <c r="AK897" s="47">
        <f t="shared" si="293"/>
        <v>645.38513454541624</v>
      </c>
      <c r="AL897" s="56">
        <f>AJ897/(AVERAGE(AJ866:AJ870))*100</f>
        <v>94.76852812954121</v>
      </c>
      <c r="AM897" s="56">
        <f>AK897/(AVERAGE(AK866:AK870))*100</f>
        <v>105.22821244674796</v>
      </c>
      <c r="AN897" s="45">
        <f t="shared" si="301"/>
        <v>35.64</v>
      </c>
      <c r="AO897" s="137" t="s">
        <v>1249</v>
      </c>
    </row>
    <row r="898" spans="1:41" s="39" customFormat="1" ht="45" x14ac:dyDescent="0.25">
      <c r="A898" s="30">
        <v>897</v>
      </c>
      <c r="B898" s="107" t="s">
        <v>683</v>
      </c>
      <c r="C898" s="143" t="s">
        <v>655</v>
      </c>
      <c r="D898" s="48" t="s">
        <v>135</v>
      </c>
      <c r="E898" s="103"/>
      <c r="F898" s="48" t="s">
        <v>139</v>
      </c>
      <c r="G898" s="48" t="s">
        <v>6</v>
      </c>
      <c r="H898" s="48" t="s">
        <v>717</v>
      </c>
      <c r="I898" s="48" t="s">
        <v>424</v>
      </c>
      <c r="J898" s="48">
        <v>10</v>
      </c>
      <c r="K898" s="48">
        <v>380</v>
      </c>
      <c r="L898" s="60">
        <f t="shared" si="294"/>
        <v>3.3333333333333333E-2</v>
      </c>
      <c r="M898" s="105" t="s">
        <v>431</v>
      </c>
      <c r="N898" s="105" t="s">
        <v>656</v>
      </c>
      <c r="O898" s="105" t="s">
        <v>210</v>
      </c>
      <c r="P898" s="81">
        <f t="shared" si="302"/>
        <v>7.4754002461506914</v>
      </c>
      <c r="Q898" s="95">
        <f t="shared" si="303"/>
        <v>1095</v>
      </c>
      <c r="R898" s="48">
        <v>16.5</v>
      </c>
      <c r="S898" s="58">
        <v>10.050000000000001</v>
      </c>
      <c r="T898" s="134">
        <v>500</v>
      </c>
      <c r="U898" s="93">
        <f t="shared" si="306"/>
        <v>0.25125000000000003</v>
      </c>
      <c r="V898" s="134">
        <v>50</v>
      </c>
      <c r="W898" s="135">
        <f t="shared" ref="W898:W926" si="307">(J898-J898*(1-SQRT(1-S898*0.01)))^2*(PI()/4)</f>
        <v>70.646564797600462</v>
      </c>
      <c r="X898" s="145">
        <f t="shared" si="295"/>
        <v>187.67550889396301</v>
      </c>
      <c r="Y898" s="62">
        <f t="shared" si="304"/>
        <v>0.125</v>
      </c>
      <c r="Z898" s="44">
        <v>36.85</v>
      </c>
      <c r="AA898" s="46">
        <f t="shared" si="305"/>
        <v>2.5000000000000001E-3</v>
      </c>
      <c r="AB898" s="47">
        <f t="shared" si="290"/>
        <v>469.1887722349075</v>
      </c>
      <c r="AC898" s="47">
        <f t="shared" si="291"/>
        <v>521.61064172863541</v>
      </c>
      <c r="AD898" s="56">
        <f>AB898/(AVERAGE(AB866:AB870))*100</f>
        <v>88.250790305584843</v>
      </c>
      <c r="AE898" s="56">
        <f>AC898/(AVERAGE(AC866:AC870))*100</f>
        <v>98.110939750511221</v>
      </c>
      <c r="AF898" s="64"/>
      <c r="AG898" s="45">
        <f t="shared" si="299"/>
        <v>4.21</v>
      </c>
      <c r="AH898" s="44">
        <v>44.42</v>
      </c>
      <c r="AI898" s="43">
        <v>8.4199999999999997E-2</v>
      </c>
      <c r="AJ898" s="47">
        <f t="shared" si="292"/>
        <v>565.57300577135936</v>
      </c>
      <c r="AK898" s="47">
        <f t="shared" si="293"/>
        <v>628.76376405932115</v>
      </c>
      <c r="AL898" s="56">
        <f>AJ898/(AVERAGE(AJ866:AJ870))*100</f>
        <v>92.215071621341096</v>
      </c>
      <c r="AM898" s="56">
        <f>AK898/(AVERAGE(AK866:AK870))*100</f>
        <v>102.51814521549872</v>
      </c>
      <c r="AN898" s="45">
        <f t="shared" si="301"/>
        <v>33.68</v>
      </c>
      <c r="AO898" s="137" t="s">
        <v>1249</v>
      </c>
    </row>
    <row r="899" spans="1:41" s="39" customFormat="1" ht="45" x14ac:dyDescent="0.25">
      <c r="A899" s="30">
        <v>898</v>
      </c>
      <c r="B899" s="107" t="s">
        <v>684</v>
      </c>
      <c r="C899" s="143" t="s">
        <v>655</v>
      </c>
      <c r="D899" s="48" t="s">
        <v>135</v>
      </c>
      <c r="E899" s="103"/>
      <c r="F899" s="48" t="s">
        <v>139</v>
      </c>
      <c r="G899" s="48" t="s">
        <v>6</v>
      </c>
      <c r="H899" s="48" t="s">
        <v>717</v>
      </c>
      <c r="I899" s="48" t="s">
        <v>424</v>
      </c>
      <c r="J899" s="48">
        <v>10</v>
      </c>
      <c r="K899" s="48">
        <v>380</v>
      </c>
      <c r="L899" s="60">
        <f t="shared" si="294"/>
        <v>3.3333333333333333E-2</v>
      </c>
      <c r="M899" s="105" t="s">
        <v>431</v>
      </c>
      <c r="N899" s="105" t="s">
        <v>656</v>
      </c>
      <c r="O899" s="105" t="s">
        <v>210</v>
      </c>
      <c r="P899" s="81">
        <f t="shared" si="302"/>
        <v>7.7201132671837946</v>
      </c>
      <c r="Q899" s="95">
        <f t="shared" si="303"/>
        <v>1095</v>
      </c>
      <c r="R899" s="48">
        <v>16.5</v>
      </c>
      <c r="S899" s="58">
        <v>10.37</v>
      </c>
      <c r="T899" s="134">
        <v>500</v>
      </c>
      <c r="U899" s="93">
        <f t="shared" si="306"/>
        <v>0.25924999999999998</v>
      </c>
      <c r="V899" s="134">
        <v>50</v>
      </c>
      <c r="W899" s="135">
        <f t="shared" si="307"/>
        <v>70.39523738531328</v>
      </c>
      <c r="X899" s="145">
        <f t="shared" si="295"/>
        <v>191.24057961922142</v>
      </c>
      <c r="Y899" s="62">
        <f t="shared" si="304"/>
        <v>0.125</v>
      </c>
      <c r="Z899" s="44">
        <v>37.549999999999997</v>
      </c>
      <c r="AA899" s="46">
        <f t="shared" si="305"/>
        <v>2.5000000000000001E-3</v>
      </c>
      <c r="AB899" s="47">
        <f t="shared" si="290"/>
        <v>478.10144904805355</v>
      </c>
      <c r="AC899" s="47">
        <f t="shared" si="291"/>
        <v>533.41676787688675</v>
      </c>
      <c r="AD899" s="56">
        <f>AB899/(AVERAGE(AB866:AB870))*100</f>
        <v>89.92719609157966</v>
      </c>
      <c r="AE899" s="56">
        <f>AC899/(AVERAGE(AC866:AC870))*100</f>
        <v>100.33158104605562</v>
      </c>
      <c r="AF899" s="64"/>
      <c r="AG899" s="45">
        <f t="shared" si="299"/>
        <v>4.37</v>
      </c>
      <c r="AH899" s="44">
        <v>45.55</v>
      </c>
      <c r="AI899" s="43">
        <v>8.7400000000000005E-2</v>
      </c>
      <c r="AJ899" s="47">
        <f t="shared" si="292"/>
        <v>579.96061262686658</v>
      </c>
      <c r="AK899" s="47">
        <f t="shared" si="293"/>
        <v>647.06081962162966</v>
      </c>
      <c r="AL899" s="56">
        <f>AJ899/(AVERAGE(AJ866:AJ870))*100</f>
        <v>94.560930039443619</v>
      </c>
      <c r="AM899" s="56">
        <f>AK899/(AVERAGE(AK866:AK870))*100</f>
        <v>105.50142813727955</v>
      </c>
      <c r="AN899" s="45">
        <f t="shared" si="301"/>
        <v>34.96</v>
      </c>
      <c r="AO899" s="137" t="s">
        <v>1249</v>
      </c>
    </row>
    <row r="900" spans="1:41" s="39" customFormat="1" ht="45" x14ac:dyDescent="0.25">
      <c r="A900" s="30">
        <v>899</v>
      </c>
      <c r="B900" s="107" t="s">
        <v>685</v>
      </c>
      <c r="C900" s="143" t="s">
        <v>655</v>
      </c>
      <c r="D900" s="48" t="s">
        <v>135</v>
      </c>
      <c r="E900" s="103"/>
      <c r="F900" s="48" t="s">
        <v>139</v>
      </c>
      <c r="G900" s="48" t="s">
        <v>6</v>
      </c>
      <c r="H900" s="48" t="s">
        <v>717</v>
      </c>
      <c r="I900" s="48" t="s">
        <v>424</v>
      </c>
      <c r="J900" s="48">
        <v>10</v>
      </c>
      <c r="K900" s="48">
        <v>380</v>
      </c>
      <c r="L900" s="60">
        <f t="shared" si="294"/>
        <v>3.3333333333333333E-2</v>
      </c>
      <c r="M900" s="105" t="s">
        <v>431</v>
      </c>
      <c r="N900" s="105" t="s">
        <v>656</v>
      </c>
      <c r="O900" s="105" t="s">
        <v>210</v>
      </c>
      <c r="P900" s="81">
        <f t="shared" si="302"/>
        <v>8.3338138631448633</v>
      </c>
      <c r="Q900" s="95">
        <f t="shared" si="303"/>
        <v>1095</v>
      </c>
      <c r="R900" s="48">
        <v>16.5</v>
      </c>
      <c r="S900" s="58">
        <v>11.17</v>
      </c>
      <c r="T900" s="134">
        <v>500</v>
      </c>
      <c r="U900" s="93">
        <f t="shared" si="306"/>
        <v>0.27925</v>
      </c>
      <c r="V900" s="134">
        <v>50</v>
      </c>
      <c r="W900" s="135">
        <f t="shared" si="307"/>
        <v>69.766918854595318</v>
      </c>
      <c r="X900" s="145">
        <f t="shared" si="295"/>
        <v>191.4952275281685</v>
      </c>
      <c r="Y900" s="62">
        <f t="shared" si="304"/>
        <v>0.125</v>
      </c>
      <c r="Z900" s="44">
        <v>37.6</v>
      </c>
      <c r="AA900" s="46">
        <f t="shared" si="305"/>
        <v>2.5000000000000001E-3</v>
      </c>
      <c r="AB900" s="47">
        <f t="shared" si="290"/>
        <v>478.73806882042123</v>
      </c>
      <c r="AC900" s="47">
        <f t="shared" si="291"/>
        <v>538.93737343287319</v>
      </c>
      <c r="AD900" s="56">
        <f>AB900/(AVERAGE(AB866:AB870))*100</f>
        <v>90.046939362007876</v>
      </c>
      <c r="AE900" s="56">
        <f>AC900/(AVERAGE(AC866:AC870))*100</f>
        <v>101.36996438366303</v>
      </c>
      <c r="AF900" s="64"/>
      <c r="AG900" s="45">
        <f t="shared" si="299"/>
        <v>3.16</v>
      </c>
      <c r="AH900" s="44">
        <v>44.64</v>
      </c>
      <c r="AI900" s="43">
        <v>6.3200000000000006E-2</v>
      </c>
      <c r="AJ900" s="47">
        <f t="shared" si="292"/>
        <v>568.37413276977668</v>
      </c>
      <c r="AK900" s="47">
        <f t="shared" si="293"/>
        <v>639.84479654370898</v>
      </c>
      <c r="AL900" s="56">
        <f>AJ900/(AVERAGE(AJ866:AJ870))*100</f>
        <v>92.671787419555741</v>
      </c>
      <c r="AM900" s="56">
        <f>AK900/(AVERAGE(AK866:AK870))*100</f>
        <v>104.32487607740148</v>
      </c>
      <c r="AN900" s="45">
        <f t="shared" si="301"/>
        <v>25.28</v>
      </c>
      <c r="AO900" s="137" t="s">
        <v>1249</v>
      </c>
    </row>
    <row r="901" spans="1:41" s="39" customFormat="1" ht="45" x14ac:dyDescent="0.25">
      <c r="A901" s="30">
        <v>900</v>
      </c>
      <c r="B901" s="107" t="s">
        <v>686</v>
      </c>
      <c r="C901" s="143" t="s">
        <v>655</v>
      </c>
      <c r="D901" s="48" t="s">
        <v>135</v>
      </c>
      <c r="E901" s="103"/>
      <c r="F901" s="48" t="s">
        <v>139</v>
      </c>
      <c r="G901" s="48" t="s">
        <v>6</v>
      </c>
      <c r="H901" s="48" t="s">
        <v>717</v>
      </c>
      <c r="I901" s="48" t="s">
        <v>424</v>
      </c>
      <c r="J901" s="48">
        <v>10</v>
      </c>
      <c r="K901" s="48">
        <v>380</v>
      </c>
      <c r="L901" s="60">
        <f t="shared" si="294"/>
        <v>3.3333333333333333E-2</v>
      </c>
      <c r="M901" s="105" t="s">
        <v>431</v>
      </c>
      <c r="N901" s="105" t="s">
        <v>656</v>
      </c>
      <c r="O901" s="105" t="s">
        <v>210</v>
      </c>
      <c r="P901" s="81">
        <f t="shared" si="302"/>
        <v>8.3799525985833334</v>
      </c>
      <c r="Q901" s="95">
        <f t="shared" si="303"/>
        <v>1095</v>
      </c>
      <c r="R901" s="48">
        <v>16.5</v>
      </c>
      <c r="S901" s="58">
        <v>11.23</v>
      </c>
      <c r="T901" s="134">
        <v>500</v>
      </c>
      <c r="U901" s="93">
        <f t="shared" si="306"/>
        <v>0.28075000000000006</v>
      </c>
      <c r="V901" s="134">
        <v>50</v>
      </c>
      <c r="W901" s="135">
        <f t="shared" si="307"/>
        <v>69.719794964791475</v>
      </c>
      <c r="X901" s="145">
        <f t="shared" si="295"/>
        <v>188.74503011154053</v>
      </c>
      <c r="Y901" s="62">
        <f t="shared" si="304"/>
        <v>0.125</v>
      </c>
      <c r="Z901" s="44">
        <v>37.06</v>
      </c>
      <c r="AA901" s="46">
        <f t="shared" si="305"/>
        <v>2.5000000000000001E-3</v>
      </c>
      <c r="AB901" s="47">
        <f t="shared" si="290"/>
        <v>471.86257527885135</v>
      </c>
      <c r="AC901" s="47">
        <f t="shared" si="291"/>
        <v>531.55635381193133</v>
      </c>
      <c r="AD901" s="56">
        <f>AB901/(AVERAGE(AB866:AB870))*100</f>
        <v>88.753712041383295</v>
      </c>
      <c r="AE901" s="56">
        <f>AC901/(AVERAGE(AC866:AC870))*100</f>
        <v>99.981651505444745</v>
      </c>
      <c r="AF901" s="64"/>
      <c r="AG901" s="45">
        <f t="shared" si="299"/>
        <v>5.24</v>
      </c>
      <c r="AH901" s="44">
        <v>45.54</v>
      </c>
      <c r="AI901" s="43">
        <v>0.1048</v>
      </c>
      <c r="AJ901" s="47">
        <f t="shared" si="292"/>
        <v>579.83328867239311</v>
      </c>
      <c r="AK901" s="47">
        <f t="shared" si="293"/>
        <v>653.18608614666357</v>
      </c>
      <c r="AL901" s="56">
        <f>AJ901/(AVERAGE(AJ866:AJ870))*100</f>
        <v>94.540170230433873</v>
      </c>
      <c r="AM901" s="56">
        <f>AK901/(AVERAGE(AK866:AK870))*100</f>
        <v>106.50013544038966</v>
      </c>
      <c r="AN901" s="45">
        <f t="shared" si="301"/>
        <v>41.92</v>
      </c>
      <c r="AO901" s="137" t="s">
        <v>1249</v>
      </c>
    </row>
    <row r="902" spans="1:41" s="39" customFormat="1" ht="45" x14ac:dyDescent="0.25">
      <c r="A902" s="30">
        <v>901</v>
      </c>
      <c r="B902" s="107" t="s">
        <v>687</v>
      </c>
      <c r="C902" s="143" t="s">
        <v>655</v>
      </c>
      <c r="D902" s="48" t="s">
        <v>135</v>
      </c>
      <c r="E902" s="103"/>
      <c r="F902" s="48" t="s">
        <v>139</v>
      </c>
      <c r="G902" s="48" t="s">
        <v>6</v>
      </c>
      <c r="H902" s="48" t="s">
        <v>717</v>
      </c>
      <c r="I902" s="48" t="s">
        <v>424</v>
      </c>
      <c r="J902" s="48">
        <v>10</v>
      </c>
      <c r="K902" s="48">
        <v>380</v>
      </c>
      <c r="L902" s="60">
        <f t="shared" si="294"/>
        <v>3.3333333333333333E-2</v>
      </c>
      <c r="M902" s="105" t="s">
        <v>431</v>
      </c>
      <c r="N902" s="105" t="s">
        <v>656</v>
      </c>
      <c r="O902" s="105" t="s">
        <v>210</v>
      </c>
      <c r="P902" s="81">
        <f t="shared" si="302"/>
        <v>8.81133496308912</v>
      </c>
      <c r="Q902" s="95">
        <f t="shared" si="303"/>
        <v>1095</v>
      </c>
      <c r="R902" s="48">
        <v>16.5</v>
      </c>
      <c r="S902" s="58">
        <v>11.79</v>
      </c>
      <c r="T902" s="134">
        <v>500</v>
      </c>
      <c r="U902" s="93">
        <f t="shared" si="306"/>
        <v>0.29474999999999996</v>
      </c>
      <c r="V902" s="134">
        <v>50</v>
      </c>
      <c r="W902" s="135">
        <f t="shared" si="307"/>
        <v>69.279971993288925</v>
      </c>
      <c r="X902" s="145">
        <f t="shared" si="295"/>
        <v>198.88001688763242</v>
      </c>
      <c r="Y902" s="62">
        <f t="shared" si="304"/>
        <v>0.125</v>
      </c>
      <c r="Z902" s="44">
        <v>39.049999999999997</v>
      </c>
      <c r="AA902" s="46">
        <f t="shared" si="305"/>
        <v>2.5000000000000001E-3</v>
      </c>
      <c r="AB902" s="47">
        <f t="shared" si="290"/>
        <v>497.20004221908101</v>
      </c>
      <c r="AC902" s="47">
        <f t="shared" si="291"/>
        <v>563.65496227080928</v>
      </c>
      <c r="AD902" s="56">
        <f>AB902/(AVERAGE(AB866:AB870))*100</f>
        <v>93.519494204425712</v>
      </c>
      <c r="AE902" s="56">
        <f>AC902/(AVERAGE(AC866:AC870))*100</f>
        <v>106.01915225532896</v>
      </c>
      <c r="AF902" s="64"/>
      <c r="AG902" s="45">
        <f t="shared" si="299"/>
        <v>4.3899999999999997</v>
      </c>
      <c r="AH902" s="44">
        <v>47.07</v>
      </c>
      <c r="AI902" s="43">
        <v>8.7799999999999989E-2</v>
      </c>
      <c r="AJ902" s="47">
        <f t="shared" si="292"/>
        <v>599.31385370684109</v>
      </c>
      <c r="AK902" s="47">
        <f t="shared" si="293"/>
        <v>679.41713377943654</v>
      </c>
      <c r="AL902" s="56">
        <f>AJ902/(AVERAGE(AJ866:AJ870))*100</f>
        <v>97.716421008926716</v>
      </c>
      <c r="AM902" s="56">
        <f>AK902/(AVERAGE(AK866:AK870))*100</f>
        <v>110.77703322630848</v>
      </c>
      <c r="AN902" s="45">
        <f t="shared" si="301"/>
        <v>35.119999999999997</v>
      </c>
      <c r="AO902" s="137" t="s">
        <v>1249</v>
      </c>
    </row>
    <row r="903" spans="1:41" s="39" customFormat="1" ht="45" x14ac:dyDescent="0.25">
      <c r="A903" s="30">
        <v>902</v>
      </c>
      <c r="B903" s="107" t="s">
        <v>688</v>
      </c>
      <c r="C903" s="143" t="s">
        <v>655</v>
      </c>
      <c r="D903" s="48" t="s">
        <v>135</v>
      </c>
      <c r="E903" s="103"/>
      <c r="F903" s="48" t="s">
        <v>139</v>
      </c>
      <c r="G903" s="48" t="s">
        <v>6</v>
      </c>
      <c r="H903" s="48" t="s">
        <v>717</v>
      </c>
      <c r="I903" s="48" t="s">
        <v>424</v>
      </c>
      <c r="J903" s="48">
        <v>10</v>
      </c>
      <c r="K903" s="48">
        <v>380</v>
      </c>
      <c r="L903" s="60">
        <f t="shared" si="294"/>
        <v>3.3333333333333333E-2</v>
      </c>
      <c r="M903" s="105" t="s">
        <v>431</v>
      </c>
      <c r="N903" s="105" t="s">
        <v>656</v>
      </c>
      <c r="O903" s="105" t="s">
        <v>210</v>
      </c>
      <c r="P903" s="81">
        <f t="shared" si="302"/>
        <v>8.9811811201012528</v>
      </c>
      <c r="Q903" s="95">
        <f t="shared" si="303"/>
        <v>1095</v>
      </c>
      <c r="R903" s="48">
        <v>16.5</v>
      </c>
      <c r="S903" s="58">
        <v>12.01</v>
      </c>
      <c r="T903" s="134">
        <v>500</v>
      </c>
      <c r="U903" s="93">
        <f t="shared" si="306"/>
        <v>0.30025000000000002</v>
      </c>
      <c r="V903" s="134">
        <v>50</v>
      </c>
      <c r="W903" s="135">
        <f t="shared" si="307"/>
        <v>69.107184397341484</v>
      </c>
      <c r="X903" s="145">
        <f t="shared" si="295"/>
        <v>182.78626904217998</v>
      </c>
      <c r="Y903" s="62">
        <f t="shared" si="304"/>
        <v>0.125</v>
      </c>
      <c r="Z903" s="44">
        <v>35.89</v>
      </c>
      <c r="AA903" s="46">
        <f t="shared" si="305"/>
        <v>2.5000000000000001E-3</v>
      </c>
      <c r="AB903" s="47">
        <f t="shared" si="290"/>
        <v>456.96567260544992</v>
      </c>
      <c r="AC903" s="47">
        <f t="shared" si="291"/>
        <v>519.33818911859282</v>
      </c>
      <c r="AD903" s="56">
        <f>AB903/(AVERAGE(AB866:AB870))*100</f>
        <v>85.951719513363358</v>
      </c>
      <c r="AE903" s="56">
        <f>AC903/(AVERAGE(AC866:AC870))*100</f>
        <v>97.683508936655699</v>
      </c>
      <c r="AF903" s="64"/>
      <c r="AG903" s="45">
        <f t="shared" si="299"/>
        <v>4.2450000000000001</v>
      </c>
      <c r="AH903" s="44">
        <v>44.38</v>
      </c>
      <c r="AI903" s="43">
        <v>8.4900000000000003E-2</v>
      </c>
      <c r="AJ903" s="47">
        <f t="shared" si="292"/>
        <v>565.06370995346526</v>
      </c>
      <c r="AK903" s="47">
        <f t="shared" si="293"/>
        <v>642.19082845035257</v>
      </c>
      <c r="AL903" s="56">
        <f>AJ903/(AVERAGE(AJ866:AJ870))*100</f>
        <v>92.132032385302068</v>
      </c>
      <c r="AM903" s="56">
        <f>AK903/(AVERAGE(AK866:AK870))*100</f>
        <v>104.70738991396983</v>
      </c>
      <c r="AN903" s="45">
        <f t="shared" si="301"/>
        <v>33.96</v>
      </c>
      <c r="AO903" s="137" t="s">
        <v>1249</v>
      </c>
    </row>
    <row r="904" spans="1:41" s="39" customFormat="1" ht="45" x14ac:dyDescent="0.25">
      <c r="A904" s="30">
        <v>903</v>
      </c>
      <c r="B904" s="107" t="s">
        <v>689</v>
      </c>
      <c r="C904" s="143" t="s">
        <v>655</v>
      </c>
      <c r="D904" s="48" t="s">
        <v>135</v>
      </c>
      <c r="E904" s="103"/>
      <c r="F904" s="48" t="s">
        <v>139</v>
      </c>
      <c r="G904" s="48" t="s">
        <v>6</v>
      </c>
      <c r="H904" s="48" t="s">
        <v>717</v>
      </c>
      <c r="I904" s="48" t="s">
        <v>424</v>
      </c>
      <c r="J904" s="48">
        <v>10</v>
      </c>
      <c r="K904" s="48">
        <v>380</v>
      </c>
      <c r="L904" s="60">
        <f t="shared" si="294"/>
        <v>3.3333333333333333E-2</v>
      </c>
      <c r="M904" s="105" t="s">
        <v>431</v>
      </c>
      <c r="N904" s="105" t="s">
        <v>656</v>
      </c>
      <c r="O904" s="105" t="s">
        <v>210</v>
      </c>
      <c r="P904" s="81">
        <f t="shared" si="302"/>
        <v>9.4222274028313109</v>
      </c>
      <c r="Q904" s="95">
        <f t="shared" si="303"/>
        <v>1095</v>
      </c>
      <c r="R904" s="48">
        <v>16.5</v>
      </c>
      <c r="S904" s="58">
        <v>12.58</v>
      </c>
      <c r="T904" s="134">
        <v>500</v>
      </c>
      <c r="U904" s="93">
        <f t="shared" si="306"/>
        <v>0.3145</v>
      </c>
      <c r="V904" s="134">
        <v>50</v>
      </c>
      <c r="W904" s="135">
        <f t="shared" si="307"/>
        <v>68.65950744420492</v>
      </c>
      <c r="X904" s="145">
        <f t="shared" si="295"/>
        <v>186.86063558533249</v>
      </c>
      <c r="Y904" s="62">
        <f t="shared" si="304"/>
        <v>0.125</v>
      </c>
      <c r="Z904" s="44">
        <v>36.69</v>
      </c>
      <c r="AA904" s="46">
        <f t="shared" si="305"/>
        <v>2.5000000000000001E-3</v>
      </c>
      <c r="AB904" s="47">
        <f t="shared" si="290"/>
        <v>467.15158896333116</v>
      </c>
      <c r="AC904" s="47">
        <f t="shared" si="291"/>
        <v>534.37610268054368</v>
      </c>
      <c r="AD904" s="56">
        <f>AB904/(AVERAGE(AB866:AB870))*100</f>
        <v>87.867611840214579</v>
      </c>
      <c r="AE904" s="56">
        <f>AC904/(AVERAGE(AC866:AC870))*100</f>
        <v>100.51202452552575</v>
      </c>
      <c r="AF904" s="64"/>
      <c r="AG904" s="45">
        <f t="shared" si="299"/>
        <v>3.66</v>
      </c>
      <c r="AH904" s="44">
        <v>44.33</v>
      </c>
      <c r="AI904" s="43">
        <v>7.3200000000000001E-2</v>
      </c>
      <c r="AJ904" s="47">
        <f t="shared" si="292"/>
        <v>564.42709018109758</v>
      </c>
      <c r="AK904" s="47">
        <f t="shared" si="293"/>
        <v>645.6498400607386</v>
      </c>
      <c r="AL904" s="56">
        <f>AJ904/(AVERAGE(AJ866:AJ870))*100</f>
        <v>92.028233340253266</v>
      </c>
      <c r="AM904" s="56">
        <f>AK904/(AVERAGE(AK866:AK870))*100</f>
        <v>105.27137192891018</v>
      </c>
      <c r="AN904" s="45">
        <f t="shared" si="301"/>
        <v>29.28</v>
      </c>
      <c r="AO904" s="137" t="s">
        <v>1249</v>
      </c>
    </row>
    <row r="905" spans="1:41" s="39" customFormat="1" ht="45" x14ac:dyDescent="0.25">
      <c r="A905" s="30">
        <v>904</v>
      </c>
      <c r="B905" s="107" t="s">
        <v>690</v>
      </c>
      <c r="C905" s="143" t="s">
        <v>655</v>
      </c>
      <c r="D905" s="48" t="s">
        <v>135</v>
      </c>
      <c r="E905" s="103"/>
      <c r="F905" s="48" t="s">
        <v>139</v>
      </c>
      <c r="G905" s="48" t="s">
        <v>6</v>
      </c>
      <c r="H905" s="48" t="s">
        <v>717</v>
      </c>
      <c r="I905" s="48" t="s">
        <v>424</v>
      </c>
      <c r="J905" s="48">
        <v>10</v>
      </c>
      <c r="K905" s="48">
        <v>380</v>
      </c>
      <c r="L905" s="60">
        <f t="shared" si="294"/>
        <v>3.3333333333333333E-2</v>
      </c>
      <c r="M905" s="105" t="s">
        <v>431</v>
      </c>
      <c r="N905" s="105" t="s">
        <v>656</v>
      </c>
      <c r="O905" s="105" t="s">
        <v>210</v>
      </c>
      <c r="P905" s="81">
        <f t="shared" si="302"/>
        <v>9.6083611566672467</v>
      </c>
      <c r="Q905" s="95">
        <f t="shared" si="303"/>
        <v>1095</v>
      </c>
      <c r="R905" s="48">
        <v>16.5</v>
      </c>
      <c r="S905" s="58">
        <v>12.82</v>
      </c>
      <c r="T905" s="134">
        <v>500</v>
      </c>
      <c r="U905" s="93">
        <f t="shared" si="306"/>
        <v>0.32050000000000001</v>
      </c>
      <c r="V905" s="134">
        <v>50</v>
      </c>
      <c r="W905" s="135">
        <f t="shared" si="307"/>
        <v>68.471011884989551</v>
      </c>
      <c r="X905" s="145">
        <f t="shared" si="295"/>
        <v>187.0134243307007</v>
      </c>
      <c r="Y905" s="62">
        <f t="shared" si="304"/>
        <v>0.125</v>
      </c>
      <c r="Z905" s="44">
        <v>36.72</v>
      </c>
      <c r="AA905" s="46">
        <f t="shared" si="305"/>
        <v>2.5000000000000001E-3</v>
      </c>
      <c r="AB905" s="47">
        <f t="shared" si="290"/>
        <v>467.53356082675174</v>
      </c>
      <c r="AC905" s="47">
        <f t="shared" si="291"/>
        <v>536.28534162279379</v>
      </c>
      <c r="AD905" s="56">
        <f>AB905/(AVERAGE(AB866:AB870))*100</f>
        <v>87.939457802471509</v>
      </c>
      <c r="AE905" s="56">
        <f>AC905/(AVERAGE(AC866:AC870))*100</f>
        <v>100.87113764908406</v>
      </c>
      <c r="AF905" s="64"/>
      <c r="AG905" s="45">
        <f t="shared" si="299"/>
        <v>4.01</v>
      </c>
      <c r="AH905" s="44">
        <v>46.23</v>
      </c>
      <c r="AI905" s="43">
        <v>8.0199999999999994E-2</v>
      </c>
      <c r="AJ905" s="47">
        <f t="shared" si="292"/>
        <v>588.61864153106569</v>
      </c>
      <c r="AK905" s="47">
        <f t="shared" si="293"/>
        <v>675.17623483719387</v>
      </c>
      <c r="AL905" s="56">
        <f>AJ905/(AVERAGE(AJ866:AJ870))*100</f>
        <v>95.972597052107105</v>
      </c>
      <c r="AM905" s="56">
        <f>AK905/(AVERAGE(AK866:AK870))*100</f>
        <v>110.08556670349519</v>
      </c>
      <c r="AN905" s="45">
        <f t="shared" si="301"/>
        <v>32.08</v>
      </c>
      <c r="AO905" s="137" t="s">
        <v>1249</v>
      </c>
    </row>
    <row r="906" spans="1:41" s="39" customFormat="1" ht="45" x14ac:dyDescent="0.25">
      <c r="A906" s="30">
        <v>905</v>
      </c>
      <c r="B906" s="107" t="s">
        <v>691</v>
      </c>
      <c r="C906" s="143" t="s">
        <v>655</v>
      </c>
      <c r="D906" s="48" t="s">
        <v>135</v>
      </c>
      <c r="E906" s="103"/>
      <c r="F906" s="48" t="s">
        <v>139</v>
      </c>
      <c r="G906" s="48" t="s">
        <v>6</v>
      </c>
      <c r="H906" s="48" t="s">
        <v>717</v>
      </c>
      <c r="I906" s="48" t="s">
        <v>424</v>
      </c>
      <c r="J906" s="48">
        <v>10</v>
      </c>
      <c r="K906" s="48">
        <v>380</v>
      </c>
      <c r="L906" s="60">
        <f t="shared" si="294"/>
        <v>3.3333333333333333E-2</v>
      </c>
      <c r="M906" s="105" t="s">
        <v>431</v>
      </c>
      <c r="N906" s="105" t="s">
        <v>656</v>
      </c>
      <c r="O906" s="105" t="s">
        <v>210</v>
      </c>
      <c r="P906" s="81">
        <f t="shared" si="302"/>
        <v>9.6083611566672467</v>
      </c>
      <c r="Q906" s="95">
        <f t="shared" si="303"/>
        <v>1095</v>
      </c>
      <c r="R906" s="48">
        <v>16.5</v>
      </c>
      <c r="S906" s="58">
        <v>12.82</v>
      </c>
      <c r="T906" s="134">
        <v>500</v>
      </c>
      <c r="U906" s="93">
        <f t="shared" si="306"/>
        <v>0.32050000000000001</v>
      </c>
      <c r="V906" s="134">
        <v>50</v>
      </c>
      <c r="W906" s="135">
        <f t="shared" si="307"/>
        <v>68.471011884989551</v>
      </c>
      <c r="X906" s="145">
        <f t="shared" si="295"/>
        <v>185.38367771343968</v>
      </c>
      <c r="Y906" s="62">
        <f t="shared" si="304"/>
        <v>0.125</v>
      </c>
      <c r="Z906" s="44">
        <v>36.4</v>
      </c>
      <c r="AA906" s="46">
        <f t="shared" si="305"/>
        <v>2.5000000000000001E-3</v>
      </c>
      <c r="AB906" s="47">
        <f t="shared" si="290"/>
        <v>463.45919428359923</v>
      </c>
      <c r="AC906" s="47">
        <f t="shared" si="291"/>
        <v>531.6118310204165</v>
      </c>
      <c r="AD906" s="56">
        <f>AB906/(AVERAGE(AB866:AB870))*100</f>
        <v>87.173100871731009</v>
      </c>
      <c r="AE906" s="56">
        <f>AC906/(AVERAGE(AC866:AC870))*100</f>
        <v>99.992086340595307</v>
      </c>
      <c r="AF906" s="64"/>
      <c r="AG906" s="45">
        <f t="shared" si="299"/>
        <v>4.22</v>
      </c>
      <c r="AH906" s="44">
        <v>43.94</v>
      </c>
      <c r="AI906" s="43">
        <v>8.4399999999999989E-2</v>
      </c>
      <c r="AJ906" s="47">
        <f t="shared" si="292"/>
        <v>559.46145595663052</v>
      </c>
      <c r="AK906" s="47">
        <f t="shared" si="293"/>
        <v>641.73142458893142</v>
      </c>
      <c r="AL906" s="56">
        <f>AJ906/(AVERAGE(AJ866:AJ870))*100</f>
        <v>91.218600788872735</v>
      </c>
      <c r="AM906" s="56">
        <f>AK906/(AVERAGE(AK866:AK870))*100</f>
        <v>104.63248541967506</v>
      </c>
      <c r="AN906" s="45">
        <f t="shared" si="301"/>
        <v>33.76</v>
      </c>
      <c r="AO906" s="137" t="s">
        <v>1249</v>
      </c>
    </row>
    <row r="907" spans="1:41" s="39" customFormat="1" ht="45" x14ac:dyDescent="0.25">
      <c r="A907" s="30">
        <v>906</v>
      </c>
      <c r="B907" s="107" t="s">
        <v>692</v>
      </c>
      <c r="C907" s="143" t="s">
        <v>655</v>
      </c>
      <c r="D907" s="48" t="s">
        <v>135</v>
      </c>
      <c r="E907" s="103"/>
      <c r="F907" s="48" t="s">
        <v>139</v>
      </c>
      <c r="G907" s="48" t="s">
        <v>6</v>
      </c>
      <c r="H907" s="48" t="s">
        <v>717</v>
      </c>
      <c r="I907" s="48" t="s">
        <v>424</v>
      </c>
      <c r="J907" s="48">
        <v>10</v>
      </c>
      <c r="K907" s="48">
        <v>380</v>
      </c>
      <c r="L907" s="60">
        <f t="shared" si="294"/>
        <v>3.3333333333333333E-2</v>
      </c>
      <c r="M907" s="105" t="s">
        <v>431</v>
      </c>
      <c r="N907" s="105" t="s">
        <v>656</v>
      </c>
      <c r="O907" s="105" t="s">
        <v>210</v>
      </c>
      <c r="P907" s="81">
        <f t="shared" si="302"/>
        <v>10.394496288608741</v>
      </c>
      <c r="Q907" s="95">
        <f t="shared" si="303"/>
        <v>1095</v>
      </c>
      <c r="R907" s="48">
        <v>16.5</v>
      </c>
      <c r="S907" s="58">
        <v>13.83</v>
      </c>
      <c r="T907" s="134">
        <v>500</v>
      </c>
      <c r="U907" s="93">
        <f t="shared" si="306"/>
        <v>0.34575</v>
      </c>
      <c r="V907" s="134">
        <v>50</v>
      </c>
      <c r="W907" s="135">
        <f t="shared" si="307"/>
        <v>67.67775973995812</v>
      </c>
      <c r="X907" s="145">
        <f t="shared" si="295"/>
        <v>179.22119831692152</v>
      </c>
      <c r="Y907" s="62">
        <f t="shared" si="304"/>
        <v>0.125</v>
      </c>
      <c r="Z907" s="44">
        <v>35.19</v>
      </c>
      <c r="AA907" s="46">
        <f t="shared" si="305"/>
        <v>2.5000000000000001E-3</v>
      </c>
      <c r="AB907" s="47">
        <f t="shared" si="290"/>
        <v>448.05299579230376</v>
      </c>
      <c r="AC907" s="47">
        <f t="shared" si="291"/>
        <v>519.96401971951218</v>
      </c>
      <c r="AD907" s="56">
        <f>AB907/(AVERAGE(AB866:AB870))*100</f>
        <v>84.275313727368527</v>
      </c>
      <c r="AE907" s="56">
        <f>AC907/(AVERAGE(AC866:AC870))*100</f>
        <v>97.801222847126041</v>
      </c>
      <c r="AF907" s="64"/>
      <c r="AG907" s="45">
        <f t="shared" si="299"/>
        <v>3.07</v>
      </c>
      <c r="AH907" s="44">
        <v>42.43</v>
      </c>
      <c r="AI907" s="43">
        <v>6.1399999999999996E-2</v>
      </c>
      <c r="AJ907" s="47">
        <f t="shared" si="292"/>
        <v>540.23553883112959</v>
      </c>
      <c r="AK907" s="47">
        <f t="shared" si="293"/>
        <v>626.94155603009108</v>
      </c>
      <c r="AL907" s="56">
        <f>AJ907/(AVERAGE(AJ866:AJ870))*100</f>
        <v>88.083869628399427</v>
      </c>
      <c r="AM907" s="56">
        <f>AK907/(AVERAGE(AK866:AK870))*100</f>
        <v>102.22103937379529</v>
      </c>
      <c r="AN907" s="45">
        <f t="shared" si="301"/>
        <v>24.56</v>
      </c>
      <c r="AO907" s="137" t="s">
        <v>1249</v>
      </c>
    </row>
    <row r="908" spans="1:41" s="39" customFormat="1" ht="45" x14ac:dyDescent="0.25">
      <c r="A908" s="30">
        <v>907</v>
      </c>
      <c r="B908" s="107" t="s">
        <v>693</v>
      </c>
      <c r="C908" s="143" t="s">
        <v>655</v>
      </c>
      <c r="D908" s="48" t="s">
        <v>135</v>
      </c>
      <c r="E908" s="103"/>
      <c r="F908" s="48" t="s">
        <v>139</v>
      </c>
      <c r="G908" s="48" t="s">
        <v>6</v>
      </c>
      <c r="H908" s="48" t="s">
        <v>717</v>
      </c>
      <c r="I908" s="48" t="s">
        <v>424</v>
      </c>
      <c r="J908" s="48">
        <v>10</v>
      </c>
      <c r="K908" s="48">
        <v>380</v>
      </c>
      <c r="L908" s="60">
        <f t="shared" si="294"/>
        <v>3.3333333333333333E-2</v>
      </c>
      <c r="M908" s="105" t="s">
        <v>431</v>
      </c>
      <c r="N908" s="105" t="s">
        <v>656</v>
      </c>
      <c r="O908" s="105" t="s">
        <v>210</v>
      </c>
      <c r="P908" s="81">
        <f t="shared" si="302"/>
        <v>10.675815685556481</v>
      </c>
      <c r="Q908" s="95">
        <f t="shared" si="303"/>
        <v>1095</v>
      </c>
      <c r="R908" s="48">
        <v>16.5</v>
      </c>
      <c r="S908" s="58">
        <v>14.19</v>
      </c>
      <c r="T908" s="134">
        <v>500</v>
      </c>
      <c r="U908" s="93">
        <f t="shared" si="306"/>
        <v>0.35475000000000001</v>
      </c>
      <c r="V908" s="134">
        <v>50</v>
      </c>
      <c r="W908" s="135">
        <f t="shared" si="307"/>
        <v>67.395016401135038</v>
      </c>
      <c r="X908" s="145">
        <f t="shared" si="295"/>
        <v>172.8040710114563</v>
      </c>
      <c r="Y908" s="62">
        <f t="shared" si="304"/>
        <v>0.125</v>
      </c>
      <c r="Z908" s="44">
        <v>33.93</v>
      </c>
      <c r="AA908" s="46">
        <f t="shared" si="305"/>
        <v>2.5000000000000001E-3</v>
      </c>
      <c r="AB908" s="47">
        <f t="shared" si="290"/>
        <v>432.01017752864072</v>
      </c>
      <c r="AC908" s="47">
        <f t="shared" si="291"/>
        <v>503.44968829814786</v>
      </c>
      <c r="AD908" s="56">
        <f>AB908/(AVERAGE(AB866:AB870))*100</f>
        <v>81.257783312577843</v>
      </c>
      <c r="AE908" s="56">
        <f>AC908/(AVERAGE(AC866:AC870))*100</f>
        <v>94.695004443046074</v>
      </c>
      <c r="AF908" s="64"/>
      <c r="AG908" s="45">
        <f t="shared" si="299"/>
        <v>3.105</v>
      </c>
      <c r="AH908" s="44">
        <v>41.99</v>
      </c>
      <c r="AI908" s="43">
        <v>6.2100000000000002E-2</v>
      </c>
      <c r="AJ908" s="47">
        <f t="shared" si="292"/>
        <v>534.63328483429484</v>
      </c>
      <c r="AK908" s="47">
        <f t="shared" si="293"/>
        <v>623.04310084406802</v>
      </c>
      <c r="AL908" s="56">
        <f>AJ908/(AVERAGE(AJ866:AJ870))*100</f>
        <v>87.170438031970107</v>
      </c>
      <c r="AM908" s="56">
        <f>AK908/(AVERAGE(AK866:AK870))*100</f>
        <v>101.58540733244388</v>
      </c>
      <c r="AN908" s="45">
        <f t="shared" si="301"/>
        <v>24.84</v>
      </c>
      <c r="AO908" s="137" t="s">
        <v>1249</v>
      </c>
    </row>
    <row r="909" spans="1:41" s="39" customFormat="1" ht="45" x14ac:dyDescent="0.25">
      <c r="A909" s="30">
        <v>908</v>
      </c>
      <c r="B909" s="107" t="s">
        <v>694</v>
      </c>
      <c r="C909" s="143" t="s">
        <v>655</v>
      </c>
      <c r="D909" s="48" t="s">
        <v>135</v>
      </c>
      <c r="E909" s="103"/>
      <c r="F909" s="48" t="s">
        <v>139</v>
      </c>
      <c r="G909" s="48" t="s">
        <v>6</v>
      </c>
      <c r="H909" s="48" t="s">
        <v>717</v>
      </c>
      <c r="I909" s="48" t="s">
        <v>424</v>
      </c>
      <c r="J909" s="48">
        <v>10</v>
      </c>
      <c r="K909" s="48">
        <v>380</v>
      </c>
      <c r="L909" s="60">
        <f t="shared" si="294"/>
        <v>3.3333333333333333E-2</v>
      </c>
      <c r="M909" s="105" t="s">
        <v>431</v>
      </c>
      <c r="N909" s="105" t="s">
        <v>656</v>
      </c>
      <c r="O909" s="105" t="s">
        <v>210</v>
      </c>
      <c r="P909" s="81">
        <f t="shared" si="302"/>
        <v>11.200957977712781</v>
      </c>
      <c r="Q909" s="95">
        <f t="shared" si="303"/>
        <v>1095</v>
      </c>
      <c r="R909" s="48">
        <v>16.5</v>
      </c>
      <c r="S909" s="58">
        <v>14.86</v>
      </c>
      <c r="T909" s="134">
        <v>500</v>
      </c>
      <c r="U909" s="93">
        <f t="shared" si="306"/>
        <v>0.37149999999999994</v>
      </c>
      <c r="V909" s="134">
        <v>50</v>
      </c>
      <c r="W909" s="135">
        <f t="shared" si="307"/>
        <v>66.868799631658732</v>
      </c>
      <c r="X909" s="145">
        <f t="shared" si="295"/>
        <v>181.41117033386598</v>
      </c>
      <c r="Y909" s="62">
        <f t="shared" si="304"/>
        <v>0.125</v>
      </c>
      <c r="Z909" s="44">
        <v>35.619999999999997</v>
      </c>
      <c r="AA909" s="46">
        <f t="shared" si="305"/>
        <v>2.5000000000000001E-3</v>
      </c>
      <c r="AB909" s="47">
        <f t="shared" si="290"/>
        <v>453.52792583466493</v>
      </c>
      <c r="AC909" s="47">
        <f t="shared" si="291"/>
        <v>532.68490231931526</v>
      </c>
      <c r="AD909" s="56">
        <f>AB909/(AVERAGE(AB866:AB870))*100</f>
        <v>85.30510585305106</v>
      </c>
      <c r="AE909" s="56">
        <f>AC909/(AVERAGE(AC866:AC870))*100</f>
        <v>100.19392277783777</v>
      </c>
      <c r="AF909" s="64"/>
      <c r="AG909" s="45">
        <f t="shared" si="299"/>
        <v>3.7249999999999996</v>
      </c>
      <c r="AH909" s="44">
        <v>43.93</v>
      </c>
      <c r="AI909" s="43">
        <v>7.4499999999999997E-2</v>
      </c>
      <c r="AJ909" s="47">
        <f t="shared" si="292"/>
        <v>559.33413200215693</v>
      </c>
      <c r="AK909" s="47">
        <f t="shared" si="293"/>
        <v>656.95810665040767</v>
      </c>
      <c r="AL909" s="56">
        <f>AJ909/(AVERAGE(AJ866:AJ870))*100</f>
        <v>91.197840979862974</v>
      </c>
      <c r="AM909" s="56">
        <f>AK909/(AVERAGE(AK866:AK870))*100</f>
        <v>107.11515266603595</v>
      </c>
      <c r="AN909" s="45">
        <f t="shared" si="301"/>
        <v>29.799999999999997</v>
      </c>
      <c r="AO909" s="137" t="s">
        <v>1249</v>
      </c>
    </row>
    <row r="910" spans="1:41" s="39" customFormat="1" ht="45" x14ac:dyDescent="0.25">
      <c r="A910" s="30">
        <v>909</v>
      </c>
      <c r="B910" s="107" t="s">
        <v>695</v>
      </c>
      <c r="C910" s="143" t="s">
        <v>655</v>
      </c>
      <c r="D910" s="48" t="s">
        <v>135</v>
      </c>
      <c r="E910" s="103"/>
      <c r="F910" s="48" t="s">
        <v>139</v>
      </c>
      <c r="G910" s="48" t="s">
        <v>6</v>
      </c>
      <c r="H910" s="48" t="s">
        <v>717</v>
      </c>
      <c r="I910" s="48" t="s">
        <v>424</v>
      </c>
      <c r="J910" s="48">
        <v>10</v>
      </c>
      <c r="K910" s="48">
        <v>380</v>
      </c>
      <c r="L910" s="60">
        <f t="shared" si="294"/>
        <v>3.3333333333333333E-2</v>
      </c>
      <c r="M910" s="105" t="s">
        <v>431</v>
      </c>
      <c r="N910" s="105" t="s">
        <v>656</v>
      </c>
      <c r="O910" s="105" t="s">
        <v>210</v>
      </c>
      <c r="P910" s="81">
        <f t="shared" si="302"/>
        <v>11.43676591687588</v>
      </c>
      <c r="Q910" s="95">
        <f t="shared" si="303"/>
        <v>1095</v>
      </c>
      <c r="R910" s="48">
        <v>16.5</v>
      </c>
      <c r="S910" s="58">
        <v>15.16</v>
      </c>
      <c r="T910" s="134">
        <v>500</v>
      </c>
      <c r="U910" s="93">
        <f t="shared" si="306"/>
        <v>0.379</v>
      </c>
      <c r="V910" s="134">
        <v>50</v>
      </c>
      <c r="W910" s="135">
        <f t="shared" si="307"/>
        <v>66.633180182639521</v>
      </c>
      <c r="X910" s="145">
        <f t="shared" si="295"/>
        <v>176.8275079728194</v>
      </c>
      <c r="Y910" s="62">
        <f t="shared" si="304"/>
        <v>0.125</v>
      </c>
      <c r="Z910" s="44">
        <v>34.72</v>
      </c>
      <c r="AA910" s="46">
        <f t="shared" si="305"/>
        <v>2.5000000000000001E-3</v>
      </c>
      <c r="AB910" s="47">
        <f t="shared" si="290"/>
        <v>442.0687699320485</v>
      </c>
      <c r="AC910" s="47">
        <f t="shared" si="291"/>
        <v>521.06172787841626</v>
      </c>
      <c r="AD910" s="56">
        <f>AB910/(AVERAGE(AB866:AB870))*100</f>
        <v>83.149726985343435</v>
      </c>
      <c r="AE910" s="56">
        <f>AC910/(AVERAGE(AC866:AC870))*100</f>
        <v>98.007693287769214</v>
      </c>
      <c r="AF910" s="64"/>
      <c r="AG910" s="45">
        <f t="shared" si="299"/>
        <v>4.5949999999999998</v>
      </c>
      <c r="AH910" s="44">
        <v>43.47</v>
      </c>
      <c r="AI910" s="43">
        <v>9.1899999999999996E-2</v>
      </c>
      <c r="AJ910" s="47">
        <f t="shared" si="292"/>
        <v>553.47723009637525</v>
      </c>
      <c r="AK910" s="47">
        <f t="shared" si="293"/>
        <v>652.37768752519457</v>
      </c>
      <c r="AL910" s="56">
        <f>AJ910/(AVERAGE(AJ866:AJ870))*100</f>
        <v>90.242889765414162</v>
      </c>
      <c r="AM910" s="56">
        <f>AK910/(AVERAGE(AK866:AK870))*100</f>
        <v>106.36832834207229</v>
      </c>
      <c r="AN910" s="45">
        <f t="shared" si="301"/>
        <v>36.76</v>
      </c>
      <c r="AO910" s="137" t="s">
        <v>1249</v>
      </c>
    </row>
    <row r="911" spans="1:41" s="39" customFormat="1" ht="45" x14ac:dyDescent="0.25">
      <c r="A911" s="30">
        <v>910</v>
      </c>
      <c r="B911" s="107" t="s">
        <v>696</v>
      </c>
      <c r="C911" s="143" t="s">
        <v>655</v>
      </c>
      <c r="D911" s="48" t="s">
        <v>135</v>
      </c>
      <c r="E911" s="103"/>
      <c r="F911" s="48" t="s">
        <v>139</v>
      </c>
      <c r="G911" s="48" t="s">
        <v>6</v>
      </c>
      <c r="H911" s="48" t="s">
        <v>717</v>
      </c>
      <c r="I911" s="48" t="s">
        <v>424</v>
      </c>
      <c r="J911" s="48">
        <v>10</v>
      </c>
      <c r="K911" s="48">
        <v>380</v>
      </c>
      <c r="L911" s="60">
        <f t="shared" si="294"/>
        <v>3.3333333333333333E-2</v>
      </c>
      <c r="M911" s="105" t="s">
        <v>431</v>
      </c>
      <c r="N911" s="105" t="s">
        <v>656</v>
      </c>
      <c r="O911" s="105" t="s">
        <v>210</v>
      </c>
      <c r="P911" s="81">
        <f t="shared" si="302"/>
        <v>11.539078817801377</v>
      </c>
      <c r="Q911" s="95">
        <f t="shared" si="303"/>
        <v>1095</v>
      </c>
      <c r="R911" s="48">
        <v>16.5</v>
      </c>
      <c r="S911" s="58">
        <v>15.29</v>
      </c>
      <c r="T911" s="134">
        <v>500</v>
      </c>
      <c r="U911" s="93">
        <f t="shared" si="306"/>
        <v>0.38224999999999998</v>
      </c>
      <c r="V911" s="134">
        <v>50</v>
      </c>
      <c r="W911" s="135">
        <f t="shared" si="307"/>
        <v>66.531078421397851</v>
      </c>
      <c r="X911" s="145">
        <f t="shared" si="295"/>
        <v>181.71674782460244</v>
      </c>
      <c r="Y911" s="62">
        <f t="shared" si="304"/>
        <v>0.125</v>
      </c>
      <c r="Z911" s="44">
        <v>35.68</v>
      </c>
      <c r="AA911" s="46">
        <f t="shared" si="305"/>
        <v>2.5000000000000001E-3</v>
      </c>
      <c r="AB911" s="47">
        <f t="shared" si="290"/>
        <v>454.29186956150608</v>
      </c>
      <c r="AC911" s="47">
        <f t="shared" si="291"/>
        <v>536.29072076674061</v>
      </c>
      <c r="AD911" s="56">
        <f>AB911/(AVERAGE(AB866:AB870))*100</f>
        <v>85.448797777564906</v>
      </c>
      <c r="AE911" s="56">
        <f>AC911/(AVERAGE(AC866:AC870))*100</f>
        <v>100.87214942458374</v>
      </c>
      <c r="AF911" s="64"/>
      <c r="AG911" s="45">
        <f t="shared" si="299"/>
        <v>3.4000000000000004</v>
      </c>
      <c r="AH911" s="44">
        <v>44.61</v>
      </c>
      <c r="AI911" s="43">
        <v>6.8000000000000005E-2</v>
      </c>
      <c r="AJ911" s="47">
        <f t="shared" si="292"/>
        <v>567.99216090635605</v>
      </c>
      <c r="AK911" s="47">
        <f t="shared" si="293"/>
        <v>670.51370665370791</v>
      </c>
      <c r="AL911" s="56">
        <f>AJ911/(AVERAGE(AJ866:AJ870))*100</f>
        <v>92.60950799252646</v>
      </c>
      <c r="AM911" s="56">
        <f>AK911/(AVERAGE(AK866:AK870))*100</f>
        <v>109.32535473087763</v>
      </c>
      <c r="AN911" s="45">
        <f t="shared" si="301"/>
        <v>27.200000000000003</v>
      </c>
      <c r="AO911" s="137" t="s">
        <v>1249</v>
      </c>
    </row>
    <row r="912" spans="1:41" s="39" customFormat="1" ht="45" x14ac:dyDescent="0.25">
      <c r="A912" s="30">
        <v>911</v>
      </c>
      <c r="B912" s="107" t="s">
        <v>697</v>
      </c>
      <c r="C912" s="143" t="s">
        <v>655</v>
      </c>
      <c r="D912" s="48" t="s">
        <v>135</v>
      </c>
      <c r="E912" s="103"/>
      <c r="F912" s="48" t="s">
        <v>139</v>
      </c>
      <c r="G912" s="48" t="s">
        <v>6</v>
      </c>
      <c r="H912" s="48" t="s">
        <v>717</v>
      </c>
      <c r="I912" s="48" t="s">
        <v>424</v>
      </c>
      <c r="J912" s="48">
        <v>10</v>
      </c>
      <c r="K912" s="48">
        <v>380</v>
      </c>
      <c r="L912" s="60">
        <f t="shared" si="294"/>
        <v>3.3333333333333333E-2</v>
      </c>
      <c r="M912" s="105" t="s">
        <v>431</v>
      </c>
      <c r="N912" s="105" t="s">
        <v>656</v>
      </c>
      <c r="O912" s="105" t="s">
        <v>210</v>
      </c>
      <c r="P912" s="81">
        <f t="shared" si="302"/>
        <v>11.617834482347828</v>
      </c>
      <c r="Q912" s="95">
        <f t="shared" si="303"/>
        <v>1095</v>
      </c>
      <c r="R912" s="48">
        <v>16.5</v>
      </c>
      <c r="S912" s="58">
        <v>15.39</v>
      </c>
      <c r="T912" s="134">
        <v>500</v>
      </c>
      <c r="U912" s="93">
        <f t="shared" si="306"/>
        <v>0.38475000000000004</v>
      </c>
      <c r="V912" s="134">
        <v>50</v>
      </c>
      <c r="W912" s="135">
        <f t="shared" si="307"/>
        <v>66.452538605058095</v>
      </c>
      <c r="X912" s="145">
        <f t="shared" si="295"/>
        <v>179.3739870622897</v>
      </c>
      <c r="Y912" s="62">
        <f t="shared" si="304"/>
        <v>0.125</v>
      </c>
      <c r="Z912" s="44">
        <v>35.22</v>
      </c>
      <c r="AA912" s="46">
        <f t="shared" si="305"/>
        <v>2.5000000000000001E-3</v>
      </c>
      <c r="AB912" s="47">
        <f t="shared" si="290"/>
        <v>448.43496765572428</v>
      </c>
      <c r="AC912" s="47">
        <f t="shared" si="291"/>
        <v>530.00232555930074</v>
      </c>
      <c r="AD912" s="56">
        <f>AB912/(AVERAGE(AB866:AB870))*100</f>
        <v>84.347159689625443</v>
      </c>
      <c r="AE912" s="56">
        <f>AC912/(AVERAGE(AC866:AC870))*100</f>
        <v>99.689350773697498</v>
      </c>
      <c r="AF912" s="64"/>
      <c r="AG912" s="45">
        <f t="shared" si="299"/>
        <v>3.5900000000000003</v>
      </c>
      <c r="AH912" s="44">
        <v>43.22</v>
      </c>
      <c r="AI912" s="43">
        <v>7.1800000000000003E-2</v>
      </c>
      <c r="AJ912" s="47">
        <f t="shared" si="292"/>
        <v>550.2941312345373</v>
      </c>
      <c r="AK912" s="47">
        <f t="shared" si="293"/>
        <v>650.38899803160075</v>
      </c>
      <c r="AL912" s="56">
        <f>AJ912/(AVERAGE(AJ866:AJ870))*100</f>
        <v>89.723894540170221</v>
      </c>
      <c r="AM912" s="56">
        <f>AK912/(AVERAGE(AK866:AK870))*100</f>
        <v>106.04407817063024</v>
      </c>
      <c r="AN912" s="45">
        <f t="shared" si="301"/>
        <v>28.720000000000002</v>
      </c>
      <c r="AO912" s="137" t="s">
        <v>1249</v>
      </c>
    </row>
    <row r="913" spans="1:41" s="39" customFormat="1" ht="45" x14ac:dyDescent="0.25">
      <c r="A913" s="30">
        <v>912</v>
      </c>
      <c r="B913" s="107" t="s">
        <v>698</v>
      </c>
      <c r="C913" s="143" t="s">
        <v>655</v>
      </c>
      <c r="D913" s="48" t="s">
        <v>135</v>
      </c>
      <c r="E913" s="103"/>
      <c r="F913" s="48" t="s">
        <v>139</v>
      </c>
      <c r="G913" s="48" t="s">
        <v>6</v>
      </c>
      <c r="H913" s="48" t="s">
        <v>717</v>
      </c>
      <c r="I913" s="48" t="s">
        <v>424</v>
      </c>
      <c r="J913" s="48">
        <v>10</v>
      </c>
      <c r="K913" s="48">
        <v>380</v>
      </c>
      <c r="L913" s="60">
        <f t="shared" si="294"/>
        <v>3.3333333333333333E-2</v>
      </c>
      <c r="M913" s="105" t="s">
        <v>431</v>
      </c>
      <c r="N913" s="105" t="s">
        <v>656</v>
      </c>
      <c r="O913" s="105" t="s">
        <v>210</v>
      </c>
      <c r="P913" s="81">
        <f t="shared" si="302"/>
        <v>11.87016586058925</v>
      </c>
      <c r="Q913" s="95">
        <f t="shared" si="303"/>
        <v>1095</v>
      </c>
      <c r="R913" s="48">
        <v>16.5</v>
      </c>
      <c r="S913" s="58">
        <v>15.71</v>
      </c>
      <c r="T913" s="134">
        <v>500</v>
      </c>
      <c r="U913" s="93">
        <f t="shared" si="306"/>
        <v>0.39275000000000004</v>
      </c>
      <c r="V913" s="134">
        <v>50</v>
      </c>
      <c r="W913" s="135">
        <f t="shared" si="307"/>
        <v>66.201211192770899</v>
      </c>
      <c r="X913" s="145">
        <f t="shared" si="295"/>
        <v>160.68283054557753</v>
      </c>
      <c r="Y913" s="62">
        <f t="shared" si="304"/>
        <v>0.125</v>
      </c>
      <c r="Z913" s="44">
        <v>31.55</v>
      </c>
      <c r="AA913" s="46">
        <f t="shared" si="305"/>
        <v>2.5000000000000001E-3</v>
      </c>
      <c r="AB913" s="47">
        <f t="shared" si="290"/>
        <v>401.70707636394383</v>
      </c>
      <c r="AC913" s="47">
        <f t="shared" si="291"/>
        <v>476.57738327671598</v>
      </c>
      <c r="AD913" s="56">
        <f>AB913/(AVERAGE(AB866:AB870))*100</f>
        <v>75.558003640195423</v>
      </c>
      <c r="AE913" s="56">
        <f>AC913/(AVERAGE(AC866:AC870))*100</f>
        <v>89.640531071533331</v>
      </c>
      <c r="AF913" s="64"/>
      <c r="AG913" s="45">
        <f t="shared" si="299"/>
        <v>2.8</v>
      </c>
      <c r="AH913" s="44">
        <v>39.99</v>
      </c>
      <c r="AI913" s="43">
        <v>5.5999999999999994E-2</v>
      </c>
      <c r="AJ913" s="47">
        <f t="shared" si="292"/>
        <v>509.1684939395916</v>
      </c>
      <c r="AK913" s="47">
        <f t="shared" si="293"/>
        <v>604.06749785216709</v>
      </c>
      <c r="AL913" s="56">
        <f>AJ913/(AVERAGE(AJ866:AJ870))*100</f>
        <v>83.018476230018692</v>
      </c>
      <c r="AM913" s="56">
        <f>AK913/(AVERAGE(AK866:AK870))*100</f>
        <v>98.491489180233344</v>
      </c>
      <c r="AN913" s="45">
        <f t="shared" si="301"/>
        <v>22.4</v>
      </c>
      <c r="AO913" s="137" t="s">
        <v>1249</v>
      </c>
    </row>
    <row r="914" spans="1:41" s="39" customFormat="1" ht="45" x14ac:dyDescent="0.25">
      <c r="A914" s="30">
        <v>913</v>
      </c>
      <c r="B914" s="107" t="s">
        <v>699</v>
      </c>
      <c r="C914" s="143" t="s">
        <v>655</v>
      </c>
      <c r="D914" s="48" t="s">
        <v>135</v>
      </c>
      <c r="E914" s="103"/>
      <c r="F914" s="48" t="s">
        <v>139</v>
      </c>
      <c r="G914" s="48" t="s">
        <v>6</v>
      </c>
      <c r="H914" s="48" t="s">
        <v>717</v>
      </c>
      <c r="I914" s="48" t="s">
        <v>424</v>
      </c>
      <c r="J914" s="48">
        <v>10</v>
      </c>
      <c r="K914" s="48">
        <v>430</v>
      </c>
      <c r="L914" s="60">
        <f t="shared" si="294"/>
        <v>3.3333333333333333E-2</v>
      </c>
      <c r="M914" s="105" t="s">
        <v>431</v>
      </c>
      <c r="N914" s="105" t="s">
        <v>656</v>
      </c>
      <c r="O914" s="105" t="s">
        <v>210</v>
      </c>
      <c r="P914" s="81">
        <f t="shared" si="302"/>
        <v>11.980711436921842</v>
      </c>
      <c r="Q914" s="95">
        <f t="shared" si="303"/>
        <v>1095</v>
      </c>
      <c r="R914" s="48">
        <v>16.5</v>
      </c>
      <c r="S914" s="58">
        <v>15.85</v>
      </c>
      <c r="T914" s="134">
        <v>550</v>
      </c>
      <c r="U914" s="93">
        <f t="shared" si="306"/>
        <v>0.39624999999999999</v>
      </c>
      <c r="V914" s="134">
        <v>50</v>
      </c>
      <c r="W914" s="135">
        <f t="shared" si="307"/>
        <v>66.091255449895272</v>
      </c>
      <c r="X914" s="145">
        <f t="shared" si="295"/>
        <v>165.72485914272877</v>
      </c>
      <c r="Y914" s="62">
        <f t="shared" si="304"/>
        <v>0.125</v>
      </c>
      <c r="Z914" s="44">
        <v>32.54</v>
      </c>
      <c r="AA914" s="46">
        <f t="shared" si="305"/>
        <v>2.5000000000000001E-3</v>
      </c>
      <c r="AB914" s="47">
        <f t="shared" si="290"/>
        <v>414.31214785682192</v>
      </c>
      <c r="AC914" s="47">
        <f t="shared" si="291"/>
        <v>492.3495518203469</v>
      </c>
      <c r="AD914" s="56">
        <f>AB914/(AVERAGE(AB866:AB870))*100</f>
        <v>77.928920394673824</v>
      </c>
      <c r="AE914" s="56">
        <f>AC914/(AVERAGE(AC866:AC870))*100</f>
        <v>92.60715436087203</v>
      </c>
      <c r="AF914" s="64"/>
      <c r="AG914" s="45">
        <f t="shared" si="299"/>
        <v>2.6749999999999998</v>
      </c>
      <c r="AH914" s="44">
        <v>40.51</v>
      </c>
      <c r="AI914" s="43">
        <v>5.3499999999999999E-2</v>
      </c>
      <c r="AJ914" s="47">
        <f t="shared" si="292"/>
        <v>515.78933957221443</v>
      </c>
      <c r="AK914" s="47">
        <f t="shared" si="293"/>
        <v>612.94039164850199</v>
      </c>
      <c r="AL914" s="56">
        <f>AJ914/(AVERAGE(AJ866:AJ870))*100</f>
        <v>84.097986298526052</v>
      </c>
      <c r="AM914" s="56">
        <f>AK914/(AVERAGE(AK866:AK870))*100</f>
        <v>99.938189303061264</v>
      </c>
      <c r="AN914" s="45">
        <f t="shared" si="301"/>
        <v>21.4</v>
      </c>
      <c r="AO914" s="137" t="s">
        <v>1249</v>
      </c>
    </row>
    <row r="915" spans="1:41" s="39" customFormat="1" ht="45" x14ac:dyDescent="0.25">
      <c r="A915" s="30">
        <v>914</v>
      </c>
      <c r="B915" s="107" t="s">
        <v>700</v>
      </c>
      <c r="C915" s="143" t="s">
        <v>655</v>
      </c>
      <c r="D915" s="48" t="s">
        <v>135</v>
      </c>
      <c r="E915" s="103"/>
      <c r="F915" s="48" t="s">
        <v>139</v>
      </c>
      <c r="G915" s="48" t="s">
        <v>6</v>
      </c>
      <c r="H915" s="48" t="s">
        <v>717</v>
      </c>
      <c r="I915" s="48" t="s">
        <v>424</v>
      </c>
      <c r="J915" s="48">
        <v>10</v>
      </c>
      <c r="K915" s="48">
        <v>380</v>
      </c>
      <c r="L915" s="60">
        <f t="shared" si="294"/>
        <v>3.3333333333333333E-2</v>
      </c>
      <c r="M915" s="105" t="s">
        <v>431</v>
      </c>
      <c r="N915" s="105" t="s">
        <v>656</v>
      </c>
      <c r="O915" s="105" t="s">
        <v>210</v>
      </c>
      <c r="P915" s="81">
        <f t="shared" si="302"/>
        <v>13.035515449815007</v>
      </c>
      <c r="Q915" s="95">
        <f t="shared" si="303"/>
        <v>1095</v>
      </c>
      <c r="R915" s="48">
        <v>16.5</v>
      </c>
      <c r="S915" s="58">
        <v>17.18</v>
      </c>
      <c r="T915" s="134">
        <v>500</v>
      </c>
      <c r="U915" s="93">
        <f t="shared" si="306"/>
        <v>0.42949999999999999</v>
      </c>
      <c r="V915" s="134">
        <v>50</v>
      </c>
      <c r="W915" s="135">
        <f t="shared" si="307"/>
        <v>65.046675892576673</v>
      </c>
      <c r="X915" s="145">
        <f t="shared" si="295"/>
        <v>165.1646337430453</v>
      </c>
      <c r="Y915" s="62">
        <f t="shared" si="304"/>
        <v>0.125</v>
      </c>
      <c r="Z915" s="44">
        <v>32.43</v>
      </c>
      <c r="AA915" s="46">
        <f t="shared" si="305"/>
        <v>2.5000000000000001E-3</v>
      </c>
      <c r="AB915" s="47">
        <f t="shared" si="290"/>
        <v>412.91158435761326</v>
      </c>
      <c r="AC915" s="47">
        <f t="shared" si="291"/>
        <v>498.56506201112438</v>
      </c>
      <c r="AD915" s="56">
        <f>AB915/(AVERAGE(AB866:AB870))*100</f>
        <v>77.665485199731776</v>
      </c>
      <c r="AE915" s="56">
        <f>AC915/(AVERAGE(AC866:AC870))*100</f>
        <v>93.776243902115155</v>
      </c>
      <c r="AF915" s="64"/>
      <c r="AG915" s="45">
        <f t="shared" si="299"/>
        <v>4.62</v>
      </c>
      <c r="AH915" s="44">
        <v>42.48</v>
      </c>
      <c r="AI915" s="43">
        <v>9.2399999999999996E-2</v>
      </c>
      <c r="AJ915" s="47">
        <f t="shared" si="292"/>
        <v>540.87215860349704</v>
      </c>
      <c r="AK915" s="47">
        <f t="shared" si="293"/>
        <v>653.06949843455322</v>
      </c>
      <c r="AL915" s="56">
        <f>AJ915/(AVERAGE(AJ866:AJ870))*100</f>
        <v>88.187668673448201</v>
      </c>
      <c r="AM915" s="56">
        <f>AK915/(AVERAGE(AK866:AK870))*100</f>
        <v>106.48112614519221</v>
      </c>
      <c r="AN915" s="45">
        <f t="shared" si="301"/>
        <v>36.96</v>
      </c>
      <c r="AO915" s="137" t="s">
        <v>1249</v>
      </c>
    </row>
    <row r="916" spans="1:41" s="39" customFormat="1" ht="45" x14ac:dyDescent="0.25">
      <c r="A916" s="30">
        <v>915</v>
      </c>
      <c r="B916" s="107" t="s">
        <v>701</v>
      </c>
      <c r="C916" s="143" t="s">
        <v>655</v>
      </c>
      <c r="D916" s="48" t="s">
        <v>135</v>
      </c>
      <c r="E916" s="103"/>
      <c r="F916" s="48" t="s">
        <v>139</v>
      </c>
      <c r="G916" s="48" t="s">
        <v>6</v>
      </c>
      <c r="H916" s="48" t="s">
        <v>717</v>
      </c>
      <c r="I916" s="48" t="s">
        <v>424</v>
      </c>
      <c r="J916" s="48">
        <v>10</v>
      </c>
      <c r="K916" s="48">
        <v>430</v>
      </c>
      <c r="L916" s="60">
        <f t="shared" si="294"/>
        <v>3.3333333333333333E-2</v>
      </c>
      <c r="M916" s="105" t="s">
        <v>431</v>
      </c>
      <c r="N916" s="105" t="s">
        <v>656</v>
      </c>
      <c r="O916" s="105" t="s">
        <v>210</v>
      </c>
      <c r="P916" s="81">
        <f t="shared" si="302"/>
        <v>13.210808492733172</v>
      </c>
      <c r="Q916" s="95">
        <f t="shared" si="303"/>
        <v>1095</v>
      </c>
      <c r="R916" s="48">
        <v>16.5</v>
      </c>
      <c r="S916" s="58">
        <v>17.399999999999999</v>
      </c>
      <c r="T916" s="134">
        <v>550</v>
      </c>
      <c r="U916" s="93">
        <f t="shared" si="306"/>
        <v>0.43499999999999994</v>
      </c>
      <c r="V916" s="134">
        <v>50</v>
      </c>
      <c r="W916" s="135">
        <f t="shared" si="307"/>
        <v>64.873888296629232</v>
      </c>
      <c r="X916" s="145">
        <f t="shared" si="295"/>
        <v>160.73376012736696</v>
      </c>
      <c r="Y916" s="62">
        <f t="shared" si="304"/>
        <v>0.125</v>
      </c>
      <c r="Z916" s="44">
        <v>31.56</v>
      </c>
      <c r="AA916" s="46">
        <f t="shared" si="305"/>
        <v>2.5000000000000001E-3</v>
      </c>
      <c r="AB916" s="47">
        <f t="shared" si="290"/>
        <v>401.83440031841735</v>
      </c>
      <c r="AC916" s="47">
        <f t="shared" si="291"/>
        <v>486.48232484069888</v>
      </c>
      <c r="AD916" s="56">
        <f>AB916/(AVERAGE(AB866:AB870))*100</f>
        <v>75.581952294281066</v>
      </c>
      <c r="AE916" s="56">
        <f>AC916/(AVERAGE(AC866:AC870))*100</f>
        <v>91.503574206151399</v>
      </c>
      <c r="AF916" s="64"/>
      <c r="AG916" s="45">
        <f t="shared" si="299"/>
        <v>2.895</v>
      </c>
      <c r="AH916" s="44">
        <v>40.380000000000003</v>
      </c>
      <c r="AI916" s="43">
        <v>5.79E-2</v>
      </c>
      <c r="AJ916" s="47">
        <f t="shared" si="292"/>
        <v>514.13412816405878</v>
      </c>
      <c r="AK916" s="47">
        <f t="shared" si="293"/>
        <v>622.4384118208942</v>
      </c>
      <c r="AL916" s="56">
        <f>AJ916/(AVERAGE(AJ866:AJ870))*100</f>
        <v>83.828108781399223</v>
      </c>
      <c r="AM916" s="56">
        <f>AK916/(AVERAGE(AK866:AK870))*100</f>
        <v>101.48681450532591</v>
      </c>
      <c r="AN916" s="45">
        <f t="shared" si="301"/>
        <v>23.16</v>
      </c>
      <c r="AO916" s="137" t="s">
        <v>1249</v>
      </c>
    </row>
    <row r="917" spans="1:41" s="39" customFormat="1" ht="45" x14ac:dyDescent="0.25">
      <c r="A917" s="30">
        <v>916</v>
      </c>
      <c r="B917" s="107" t="s">
        <v>702</v>
      </c>
      <c r="C917" s="143" t="s">
        <v>655</v>
      </c>
      <c r="D917" s="48" t="s">
        <v>135</v>
      </c>
      <c r="E917" s="103"/>
      <c r="F917" s="48" t="s">
        <v>139</v>
      </c>
      <c r="G917" s="48" t="s">
        <v>6</v>
      </c>
      <c r="H917" s="48" t="s">
        <v>717</v>
      </c>
      <c r="I917" s="48" t="s">
        <v>424</v>
      </c>
      <c r="J917" s="48">
        <v>10</v>
      </c>
      <c r="K917" s="48">
        <v>380</v>
      </c>
      <c r="L917" s="60">
        <f t="shared" si="294"/>
        <v>3.3333333333333333E-2</v>
      </c>
      <c r="M917" s="105" t="s">
        <v>431</v>
      </c>
      <c r="N917" s="105" t="s">
        <v>656</v>
      </c>
      <c r="O917" s="105" t="s">
        <v>210</v>
      </c>
      <c r="P917" s="81">
        <f t="shared" si="302"/>
        <v>14.195186448124737</v>
      </c>
      <c r="Q917" s="95">
        <f t="shared" si="303"/>
        <v>1095</v>
      </c>
      <c r="R917" s="48">
        <v>16.5</v>
      </c>
      <c r="S917" s="58">
        <v>18.63</v>
      </c>
      <c r="T917" s="134">
        <v>500</v>
      </c>
      <c r="U917" s="93">
        <f t="shared" si="306"/>
        <v>0.46575</v>
      </c>
      <c r="V917" s="134">
        <v>50</v>
      </c>
      <c r="W917" s="135">
        <f t="shared" si="307"/>
        <v>63.907848555650347</v>
      </c>
      <c r="X917" s="145">
        <f t="shared" si="295"/>
        <v>171.0724652306165</v>
      </c>
      <c r="Y917" s="62">
        <f t="shared" si="304"/>
        <v>0.125</v>
      </c>
      <c r="Z917" s="44">
        <v>33.590000000000003</v>
      </c>
      <c r="AA917" s="46">
        <f t="shared" si="305"/>
        <v>2.5000000000000001E-3</v>
      </c>
      <c r="AB917" s="47">
        <f t="shared" ref="AB917:AB979" si="308">Z917/((J917^2*PI()/4)*10^-3)</f>
        <v>427.68116307654122</v>
      </c>
      <c r="AC917" s="47">
        <f t="shared" ref="AC917:AC980" si="309">Z917/(W917*10^-3)</f>
        <v>525.60054452075872</v>
      </c>
      <c r="AD917" s="56">
        <f>AB917/(AVERAGE(AB866:AB870))*100</f>
        <v>80.44352907366607</v>
      </c>
      <c r="AE917" s="56">
        <f>AC917/(AVERAGE(AC866:AC870))*100</f>
        <v>98.8614097009538</v>
      </c>
      <c r="AF917" s="64"/>
      <c r="AG917" s="45">
        <f t="shared" si="299"/>
        <v>2.88</v>
      </c>
      <c r="AH917" s="44">
        <v>41.7</v>
      </c>
      <c r="AI917" s="43">
        <v>5.7599999999999998E-2</v>
      </c>
      <c r="AJ917" s="47">
        <f t="shared" ref="AJ917:AJ979" si="310">AH917/((J917^2*PI()/4)*10^-3)</f>
        <v>530.94089015456291</v>
      </c>
      <c r="AK917" s="47">
        <f t="shared" ref="AK917:AK980" si="311">AH917/(W917*10^-3)</f>
        <v>652.50201567477336</v>
      </c>
      <c r="AL917" s="56">
        <f>AJ917/(AVERAGE(AJ866:AJ870))*100</f>
        <v>86.568403570687153</v>
      </c>
      <c r="AM917" s="56">
        <f>AK917/(AVERAGE(AK866:AK870))*100</f>
        <v>106.38859969360598</v>
      </c>
      <c r="AN917" s="45">
        <f t="shared" si="301"/>
        <v>23.04</v>
      </c>
      <c r="AO917" s="137" t="s">
        <v>1249</v>
      </c>
    </row>
    <row r="918" spans="1:41" s="39" customFormat="1" ht="45" x14ac:dyDescent="0.25">
      <c r="A918" s="30">
        <v>917</v>
      </c>
      <c r="B918" s="107" t="s">
        <v>703</v>
      </c>
      <c r="C918" s="143" t="s">
        <v>655</v>
      </c>
      <c r="D918" s="48" t="s">
        <v>135</v>
      </c>
      <c r="E918" s="103"/>
      <c r="F918" s="48" t="s">
        <v>139</v>
      </c>
      <c r="G918" s="48" t="s">
        <v>6</v>
      </c>
      <c r="H918" s="48" t="s">
        <v>717</v>
      </c>
      <c r="I918" s="48" t="s">
        <v>424</v>
      </c>
      <c r="J918" s="48">
        <v>10</v>
      </c>
      <c r="K918" s="48">
        <v>380</v>
      </c>
      <c r="L918" s="60">
        <f t="shared" si="294"/>
        <v>3.3333333333333333E-2</v>
      </c>
      <c r="M918" s="105" t="s">
        <v>431</v>
      </c>
      <c r="N918" s="105" t="s">
        <v>656</v>
      </c>
      <c r="O918" s="105" t="s">
        <v>210</v>
      </c>
      <c r="P918" s="81">
        <f t="shared" si="302"/>
        <v>14.76679351120171</v>
      </c>
      <c r="Q918" s="95">
        <f t="shared" si="303"/>
        <v>1095</v>
      </c>
      <c r="R918" s="48">
        <v>16.5</v>
      </c>
      <c r="S918" s="58">
        <v>19.34</v>
      </c>
      <c r="T918" s="134">
        <v>500</v>
      </c>
      <c r="U918" s="93">
        <f t="shared" si="306"/>
        <v>0.48349999999999999</v>
      </c>
      <c r="V918" s="134">
        <v>50</v>
      </c>
      <c r="W918" s="135">
        <f t="shared" si="307"/>
        <v>63.350215859638183</v>
      </c>
      <c r="X918" s="145">
        <f t="shared" si="295"/>
        <v>144.53815311833566</v>
      </c>
      <c r="Y918" s="62">
        <f t="shared" si="304"/>
        <v>0.125</v>
      </c>
      <c r="Z918" s="44">
        <v>28.38</v>
      </c>
      <c r="AA918" s="46">
        <f t="shared" si="305"/>
        <v>2.5000000000000001E-3</v>
      </c>
      <c r="AB918" s="47">
        <f t="shared" si="308"/>
        <v>361.34538279583916</v>
      </c>
      <c r="AC918" s="47">
        <f t="shared" si="309"/>
        <v>447.98584527131061</v>
      </c>
      <c r="AD918" s="56">
        <f>AB918/(AVERAGE(AB866:AB870))*100</f>
        <v>67.966280295047426</v>
      </c>
      <c r="AE918" s="56">
        <f>AC918/(AVERAGE(AC866:AC870))*100</f>
        <v>84.26268323214407</v>
      </c>
      <c r="AF918" s="64"/>
      <c r="AG918" s="45">
        <f t="shared" si="299"/>
        <v>3.3149999999999999</v>
      </c>
      <c r="AH918" s="44">
        <v>36.81</v>
      </c>
      <c r="AI918" s="43">
        <v>6.6299999999999998E-2</v>
      </c>
      <c r="AJ918" s="47">
        <f t="shared" si="310"/>
        <v>468.6794764170134</v>
      </c>
      <c r="AK918" s="47">
        <f t="shared" si="311"/>
        <v>581.05563651997693</v>
      </c>
      <c r="AL918" s="56">
        <f>AJ918/(AVERAGE(AJ866:AJ870))*100</f>
        <v>76.416856964915922</v>
      </c>
      <c r="AM918" s="56">
        <f>AK918/(AVERAGE(AK866:AK870))*100</f>
        <v>94.73947057391014</v>
      </c>
      <c r="AN918" s="45">
        <f t="shared" si="301"/>
        <v>26.52</v>
      </c>
      <c r="AO918" s="137" t="s">
        <v>1249</v>
      </c>
    </row>
    <row r="919" spans="1:41" s="39" customFormat="1" ht="45" x14ac:dyDescent="0.25">
      <c r="A919" s="30">
        <v>918</v>
      </c>
      <c r="B919" s="107" t="s">
        <v>704</v>
      </c>
      <c r="C919" s="143" t="s">
        <v>655</v>
      </c>
      <c r="D919" s="48" t="s">
        <v>135</v>
      </c>
      <c r="E919" s="103"/>
      <c r="F919" s="48" t="s">
        <v>139</v>
      </c>
      <c r="G919" s="48" t="s">
        <v>6</v>
      </c>
      <c r="H919" s="48" t="s">
        <v>717</v>
      </c>
      <c r="I919" s="48" t="s">
        <v>424</v>
      </c>
      <c r="J919" s="48">
        <v>10</v>
      </c>
      <c r="K919" s="48">
        <v>380</v>
      </c>
      <c r="L919" s="60">
        <f t="shared" si="294"/>
        <v>3.3333333333333333E-2</v>
      </c>
      <c r="M919" s="105" t="s">
        <v>431</v>
      </c>
      <c r="N919" s="105" t="s">
        <v>656</v>
      </c>
      <c r="O919" s="105" t="s">
        <v>210</v>
      </c>
      <c r="P919" s="81">
        <f t="shared" si="302"/>
        <v>15.38955640835437</v>
      </c>
      <c r="Q919" s="95">
        <f t="shared" si="303"/>
        <v>1095</v>
      </c>
      <c r="R919" s="48">
        <v>16.5</v>
      </c>
      <c r="S919" s="58">
        <v>20.11</v>
      </c>
      <c r="T919" s="134">
        <v>500</v>
      </c>
      <c r="U919" s="93">
        <f t="shared" si="306"/>
        <v>0.50275000000000003</v>
      </c>
      <c r="V919" s="134">
        <v>50</v>
      </c>
      <c r="W919" s="135">
        <f t="shared" si="307"/>
        <v>62.745459273822156</v>
      </c>
      <c r="X919" s="145">
        <f t="shared" si="295"/>
        <v>154.41849198548053</v>
      </c>
      <c r="Y919" s="62">
        <f t="shared" si="304"/>
        <v>0.125</v>
      </c>
      <c r="Z919" s="44">
        <v>30.32</v>
      </c>
      <c r="AA919" s="46">
        <f t="shared" si="305"/>
        <v>2.5000000000000001E-3</v>
      </c>
      <c r="AB919" s="47">
        <f t="shared" si="308"/>
        <v>386.04622996370136</v>
      </c>
      <c r="AC919" s="47">
        <f t="shared" si="309"/>
        <v>483.22221800438257</v>
      </c>
      <c r="AD919" s="56">
        <f>AB919/(AVERAGE(AB866:AB870))*100</f>
        <v>72.612319187661669</v>
      </c>
      <c r="AE919" s="56">
        <f>AC919/(AVERAGE(AC866:AC870))*100</f>
        <v>90.890373247792766</v>
      </c>
      <c r="AF919" s="64"/>
      <c r="AG919" s="45">
        <f t="shared" si="299"/>
        <v>2.8450000000000002</v>
      </c>
      <c r="AH919" s="44">
        <v>38.880000000000003</v>
      </c>
      <c r="AI919" s="43">
        <v>5.6900000000000006E-2</v>
      </c>
      <c r="AJ919" s="47">
        <f t="shared" si="310"/>
        <v>495.03553499303132</v>
      </c>
      <c r="AK919" s="47">
        <f t="shared" si="311"/>
        <v>619.64643258609476</v>
      </c>
      <c r="AL919" s="56">
        <f>AJ919/(AVERAGE(AJ866:AJ870))*100</f>
        <v>80.714137429935647</v>
      </c>
      <c r="AM919" s="56">
        <f>AK919/(AVERAGE(AK866:AK870))*100</f>
        <v>101.0315902239775</v>
      </c>
      <c r="AN919" s="45">
        <f t="shared" si="301"/>
        <v>22.76</v>
      </c>
      <c r="AO919" s="137" t="s">
        <v>1249</v>
      </c>
    </row>
    <row r="920" spans="1:41" s="39" customFormat="1" ht="45" x14ac:dyDescent="0.25">
      <c r="A920" s="30">
        <v>919</v>
      </c>
      <c r="B920" s="107" t="s">
        <v>705</v>
      </c>
      <c r="C920" s="143" t="s">
        <v>655</v>
      </c>
      <c r="D920" s="48" t="s">
        <v>135</v>
      </c>
      <c r="E920" s="103"/>
      <c r="F920" s="48" t="s">
        <v>139</v>
      </c>
      <c r="G920" s="48" t="s">
        <v>6</v>
      </c>
      <c r="H920" s="48" t="s">
        <v>717</v>
      </c>
      <c r="I920" s="48" t="s">
        <v>424</v>
      </c>
      <c r="J920" s="48">
        <v>10</v>
      </c>
      <c r="K920" s="48">
        <v>380</v>
      </c>
      <c r="L920" s="60">
        <f t="shared" si="294"/>
        <v>3.3333333333333333E-2</v>
      </c>
      <c r="M920" s="105" t="s">
        <v>431</v>
      </c>
      <c r="N920" s="105" t="s">
        <v>656</v>
      </c>
      <c r="O920" s="105" t="s">
        <v>210</v>
      </c>
      <c r="P920" s="81">
        <f t="shared" si="302"/>
        <v>15.592397001025475</v>
      </c>
      <c r="Q920" s="95">
        <f t="shared" si="303"/>
        <v>1095</v>
      </c>
      <c r="R920" s="48">
        <v>16.5</v>
      </c>
      <c r="S920" s="58">
        <v>20.36</v>
      </c>
      <c r="T920" s="134">
        <v>500</v>
      </c>
      <c r="U920" s="93">
        <f t="shared" si="306"/>
        <v>0.50900000000000001</v>
      </c>
      <c r="V920" s="134">
        <v>50</v>
      </c>
      <c r="W920" s="135">
        <f t="shared" si="307"/>
        <v>62.549109732972781</v>
      </c>
      <c r="X920" s="145">
        <f t="shared" si="295"/>
        <v>154.46942156726993</v>
      </c>
      <c r="Y920" s="62">
        <f t="shared" si="304"/>
        <v>0.125</v>
      </c>
      <c r="Z920" s="44">
        <v>30.33</v>
      </c>
      <c r="AA920" s="46">
        <f t="shared" si="305"/>
        <v>2.5000000000000001E-3</v>
      </c>
      <c r="AB920" s="47">
        <f t="shared" si="308"/>
        <v>386.17355391817483</v>
      </c>
      <c r="AC920" s="47">
        <f t="shared" si="309"/>
        <v>484.89898784301209</v>
      </c>
      <c r="AD920" s="56">
        <f>AB920/(AVERAGE(AB866:AB870))*100</f>
        <v>72.636267841747298</v>
      </c>
      <c r="AE920" s="56">
        <f>AC920/(AVERAGE(AC866:AC870))*100</f>
        <v>91.205760725448641</v>
      </c>
      <c r="AF920" s="64"/>
      <c r="AG920" s="45">
        <f t="shared" si="299"/>
        <v>2.8450000000000002</v>
      </c>
      <c r="AH920" s="44">
        <v>39.9</v>
      </c>
      <c r="AI920" s="43">
        <v>5.6900000000000006E-2</v>
      </c>
      <c r="AJ920" s="47">
        <f t="shared" si="310"/>
        <v>508.02257834932993</v>
      </c>
      <c r="AK920" s="47">
        <f t="shared" si="311"/>
        <v>637.898767389917</v>
      </c>
      <c r="AL920" s="56">
        <f>AJ920/(AVERAGE(AJ866:AJ870))*100</f>
        <v>82.831637948930876</v>
      </c>
      <c r="AM920" s="56">
        <f>AK920/(AVERAGE(AK866:AK870))*100</f>
        <v>104.00758155315278</v>
      </c>
      <c r="AN920" s="45">
        <f t="shared" si="301"/>
        <v>22.76</v>
      </c>
      <c r="AO920" s="137" t="s">
        <v>1249</v>
      </c>
    </row>
    <row r="921" spans="1:41" s="39" customFormat="1" ht="45" x14ac:dyDescent="0.25">
      <c r="A921" s="30">
        <v>920</v>
      </c>
      <c r="B921" s="107" t="s">
        <v>706</v>
      </c>
      <c r="C921" s="143" t="s">
        <v>655</v>
      </c>
      <c r="D921" s="48" t="s">
        <v>135</v>
      </c>
      <c r="E921" s="103"/>
      <c r="F921" s="48" t="s">
        <v>139</v>
      </c>
      <c r="G921" s="48" t="s">
        <v>6</v>
      </c>
      <c r="H921" s="48" t="s">
        <v>717</v>
      </c>
      <c r="I921" s="48" t="s">
        <v>424</v>
      </c>
      <c r="J921" s="48">
        <v>10</v>
      </c>
      <c r="K921" s="48">
        <v>380</v>
      </c>
      <c r="L921" s="60">
        <f t="shared" si="294"/>
        <v>3.3333333333333333E-2</v>
      </c>
      <c r="M921" s="105" t="s">
        <v>431</v>
      </c>
      <c r="N921" s="105" t="s">
        <v>656</v>
      </c>
      <c r="O921" s="105" t="s">
        <v>210</v>
      </c>
      <c r="P921" s="81">
        <f t="shared" si="302"/>
        <v>17.383070094540297</v>
      </c>
      <c r="Q921" s="95">
        <f t="shared" si="303"/>
        <v>1095</v>
      </c>
      <c r="R921" s="48">
        <v>16.5</v>
      </c>
      <c r="S921" s="58">
        <v>22.55</v>
      </c>
      <c r="T921" s="134">
        <v>500</v>
      </c>
      <c r="U921" s="93">
        <f t="shared" si="306"/>
        <v>0.56374999999999997</v>
      </c>
      <c r="V921" s="134">
        <v>50</v>
      </c>
      <c r="W921" s="135">
        <f t="shared" si="307"/>
        <v>60.829087755132385</v>
      </c>
      <c r="X921" s="145">
        <f t="shared" si="295"/>
        <v>167.55832408714741</v>
      </c>
      <c r="Y921" s="62">
        <f t="shared" si="304"/>
        <v>0.125</v>
      </c>
      <c r="Z921" s="44">
        <v>32.9</v>
      </c>
      <c r="AA921" s="46">
        <f t="shared" si="305"/>
        <v>2.5000000000000001E-3</v>
      </c>
      <c r="AB921" s="47">
        <f t="shared" si="308"/>
        <v>418.89581021786853</v>
      </c>
      <c r="AC921" s="47">
        <f t="shared" si="309"/>
        <v>540.85966458085011</v>
      </c>
      <c r="AD921" s="56">
        <f>AB921/(AVERAGE(AB866:AB870))*100</f>
        <v>78.791071941756869</v>
      </c>
      <c r="AE921" s="56">
        <f>AC921/(AVERAGE(AC866:AC870))*100</f>
        <v>101.73153252647754</v>
      </c>
      <c r="AF921" s="64"/>
      <c r="AG921" s="45">
        <f t="shared" si="299"/>
        <v>2.5099999999999998</v>
      </c>
      <c r="AH921" s="44">
        <v>40.590000000000003</v>
      </c>
      <c r="AI921" s="43">
        <v>5.0199999999999995E-2</v>
      </c>
      <c r="AJ921" s="47">
        <f t="shared" si="310"/>
        <v>516.80793120800263</v>
      </c>
      <c r="AK921" s="47">
        <f t="shared" si="311"/>
        <v>667.27944636281791</v>
      </c>
      <c r="AL921" s="56">
        <f>AJ921/(AVERAGE(AJ866:AJ870))*100</f>
        <v>84.264064770604122</v>
      </c>
      <c r="AM921" s="56">
        <f>AK921/(AVERAGE(AK866:AK870))*100</f>
        <v>108.79801777999238</v>
      </c>
      <c r="AN921" s="45">
        <f t="shared" si="301"/>
        <v>20.079999999999998</v>
      </c>
      <c r="AO921" s="137" t="s">
        <v>1249</v>
      </c>
    </row>
    <row r="922" spans="1:41" s="39" customFormat="1" ht="45" x14ac:dyDescent="0.25">
      <c r="A922" s="30">
        <v>921</v>
      </c>
      <c r="B922" s="107" t="s">
        <v>707</v>
      </c>
      <c r="C922" s="143" t="s">
        <v>655</v>
      </c>
      <c r="D922" s="48" t="s">
        <v>135</v>
      </c>
      <c r="E922" s="108"/>
      <c r="F922" s="48" t="s">
        <v>139</v>
      </c>
      <c r="G922" s="48" t="s">
        <v>6</v>
      </c>
      <c r="H922" s="48" t="s">
        <v>717</v>
      </c>
      <c r="I922" s="48" t="s">
        <v>424</v>
      </c>
      <c r="J922" s="48">
        <v>10</v>
      </c>
      <c r="K922" s="48">
        <v>380</v>
      </c>
      <c r="L922" s="60">
        <f t="shared" si="294"/>
        <v>3.3333333333333333E-2</v>
      </c>
      <c r="M922" s="105" t="s">
        <v>431</v>
      </c>
      <c r="N922" s="105" t="s">
        <v>656</v>
      </c>
      <c r="O922" s="105" t="s">
        <v>210</v>
      </c>
      <c r="P922" s="81">
        <f t="shared" si="302"/>
        <v>18.035222377695469</v>
      </c>
      <c r="Q922" s="95">
        <f t="shared" si="303"/>
        <v>1095</v>
      </c>
      <c r="R922" s="48">
        <v>16.5</v>
      </c>
      <c r="S922" s="58">
        <v>23.34</v>
      </c>
      <c r="T922" s="134">
        <v>500</v>
      </c>
      <c r="U922" s="93">
        <f t="shared" si="306"/>
        <v>0.58350000000000002</v>
      </c>
      <c r="V922" s="134">
        <v>50</v>
      </c>
      <c r="W922" s="135">
        <f t="shared" si="307"/>
        <v>60.208623206048379</v>
      </c>
      <c r="X922" s="145">
        <f t="shared" si="295"/>
        <v>164.40069001620424</v>
      </c>
      <c r="Y922" s="62">
        <f t="shared" si="304"/>
        <v>0.125</v>
      </c>
      <c r="Z922" s="44">
        <v>32.28</v>
      </c>
      <c r="AA922" s="46">
        <f t="shared" si="305"/>
        <v>2.5000000000000001E-3</v>
      </c>
      <c r="AB922" s="47">
        <f t="shared" si="308"/>
        <v>411.00172504051056</v>
      </c>
      <c r="AC922" s="47">
        <f t="shared" si="309"/>
        <v>536.13582708128172</v>
      </c>
      <c r="AD922" s="56">
        <f>AB922/(AVERAGE(AB866:AB870))*100</f>
        <v>77.306255388447184</v>
      </c>
      <c r="AE922" s="56">
        <f>AC922/(AVERAGE(AC866:AC870))*100</f>
        <v>100.84301511668039</v>
      </c>
      <c r="AF922" s="64"/>
      <c r="AG922" s="45">
        <f t="shared" si="299"/>
        <v>2.2250000000000001</v>
      </c>
      <c r="AH922" s="44">
        <v>40.340000000000003</v>
      </c>
      <c r="AI922" s="43">
        <v>4.4500000000000005E-2</v>
      </c>
      <c r="AJ922" s="47">
        <f t="shared" si="310"/>
        <v>513.62483234616468</v>
      </c>
      <c r="AK922" s="47">
        <f t="shared" si="311"/>
        <v>670.00369468583972</v>
      </c>
      <c r="AL922" s="56">
        <f>AJ922/(AVERAGE(AJ866:AJ870))*100</f>
        <v>83.745069545360181</v>
      </c>
      <c r="AM922" s="56">
        <f>AK922/(AVERAGE(AK866:AK870))*100</f>
        <v>109.24219872862014</v>
      </c>
      <c r="AN922" s="45">
        <f t="shared" si="301"/>
        <v>17.8</v>
      </c>
      <c r="AO922" s="137" t="s">
        <v>1249</v>
      </c>
    </row>
    <row r="923" spans="1:41" s="39" customFormat="1" ht="45" x14ac:dyDescent="0.25">
      <c r="A923" s="30">
        <v>922</v>
      </c>
      <c r="B923" s="107" t="s">
        <v>708</v>
      </c>
      <c r="C923" s="143" t="s">
        <v>655</v>
      </c>
      <c r="D923" s="48" t="s">
        <v>135</v>
      </c>
      <c r="E923" s="108"/>
      <c r="F923" s="48" t="s">
        <v>139</v>
      </c>
      <c r="G923" s="48" t="s">
        <v>6</v>
      </c>
      <c r="H923" s="48" t="s">
        <v>717</v>
      </c>
      <c r="I923" s="48" t="s">
        <v>424</v>
      </c>
      <c r="J923" s="48">
        <v>10</v>
      </c>
      <c r="K923" s="48">
        <v>380</v>
      </c>
      <c r="L923" s="60">
        <f t="shared" si="294"/>
        <v>3.3333333333333333E-2</v>
      </c>
      <c r="M923" s="105" t="s">
        <v>431</v>
      </c>
      <c r="N923" s="105" t="s">
        <v>656</v>
      </c>
      <c r="O923" s="105" t="s">
        <v>210</v>
      </c>
      <c r="P923" s="81">
        <f t="shared" si="302"/>
        <v>20.281429337712932</v>
      </c>
      <c r="Q923" s="95">
        <f t="shared" si="303"/>
        <v>1095</v>
      </c>
      <c r="R923" s="48">
        <v>16.5</v>
      </c>
      <c r="S923" s="58">
        <v>26.03</v>
      </c>
      <c r="T923" s="134">
        <v>500</v>
      </c>
      <c r="U923" s="93">
        <f t="shared" si="306"/>
        <v>0.65075000000000005</v>
      </c>
      <c r="V923" s="134">
        <v>50</v>
      </c>
      <c r="W923" s="135">
        <f t="shared" si="307"/>
        <v>58.095902146509239</v>
      </c>
      <c r="X923" s="145">
        <f t="shared" si="295"/>
        <v>157.01590065674026</v>
      </c>
      <c r="Y923" s="62">
        <f t="shared" si="304"/>
        <v>0.125</v>
      </c>
      <c r="Z923" s="44">
        <v>30.83</v>
      </c>
      <c r="AA923" s="46">
        <f t="shared" si="305"/>
        <v>2.5000000000000001E-3</v>
      </c>
      <c r="AB923" s="47">
        <f t="shared" si="308"/>
        <v>392.53975164185067</v>
      </c>
      <c r="AC923" s="47">
        <f t="shared" si="309"/>
        <v>530.6742620546853</v>
      </c>
      <c r="AD923" s="56">
        <f>AB923/(AVERAGE(AB866:AB870))*100</f>
        <v>73.83370054602932</v>
      </c>
      <c r="AE923" s="56">
        <f>AC923/(AVERAGE(AC866:AC870))*100</f>
        <v>99.815736847410207</v>
      </c>
      <c r="AF923" s="64"/>
      <c r="AG923" s="45">
        <f t="shared" si="299"/>
        <v>2.3149999999999999</v>
      </c>
      <c r="AH923" s="44">
        <v>40.33</v>
      </c>
      <c r="AI923" s="43">
        <v>4.6300000000000001E-2</v>
      </c>
      <c r="AJ923" s="47">
        <f t="shared" si="310"/>
        <v>513.4975083916911</v>
      </c>
      <c r="AK923" s="47">
        <f t="shared" si="311"/>
        <v>694.19698309002456</v>
      </c>
      <c r="AL923" s="56">
        <f>AJ923/(AVERAGE(AJ866:AJ870))*100</f>
        <v>83.724309736350421</v>
      </c>
      <c r="AM923" s="56">
        <f>AK923/(AVERAGE(AK866:AK870))*100</f>
        <v>113.18684566222852</v>
      </c>
      <c r="AN923" s="45">
        <f t="shared" si="301"/>
        <v>18.52</v>
      </c>
      <c r="AO923" s="137" t="s">
        <v>1249</v>
      </c>
    </row>
    <row r="924" spans="1:41" s="39" customFormat="1" ht="45" x14ac:dyDescent="0.25">
      <c r="A924" s="30">
        <v>923</v>
      </c>
      <c r="B924" s="107" t="s">
        <v>709</v>
      </c>
      <c r="C924" s="143" t="s">
        <v>655</v>
      </c>
      <c r="D924" s="48" t="s">
        <v>135</v>
      </c>
      <c r="E924" s="103"/>
      <c r="F924" s="48" t="s">
        <v>139</v>
      </c>
      <c r="G924" s="48" t="s">
        <v>6</v>
      </c>
      <c r="H924" s="48" t="s">
        <v>717</v>
      </c>
      <c r="I924" s="48" t="s">
        <v>424</v>
      </c>
      <c r="J924" s="48">
        <v>10</v>
      </c>
      <c r="K924" s="48">
        <v>380</v>
      </c>
      <c r="L924" s="60">
        <f t="shared" si="294"/>
        <v>3.3333333333333333E-2</v>
      </c>
      <c r="M924" s="105" t="s">
        <v>431</v>
      </c>
      <c r="N924" s="105" t="s">
        <v>656</v>
      </c>
      <c r="O924" s="105" t="s">
        <v>210</v>
      </c>
      <c r="P924" s="81">
        <f t="shared" si="302"/>
        <v>20.58511548520784</v>
      </c>
      <c r="Q924" s="95">
        <f t="shared" si="303"/>
        <v>1095</v>
      </c>
      <c r="R924" s="48">
        <v>16.5</v>
      </c>
      <c r="S924" s="58">
        <v>26.39</v>
      </c>
      <c r="T924" s="134">
        <v>500</v>
      </c>
      <c r="U924" s="93">
        <f t="shared" si="306"/>
        <v>0.65975000000000006</v>
      </c>
      <c r="V924" s="134">
        <v>50</v>
      </c>
      <c r="W924" s="135">
        <f t="shared" si="307"/>
        <v>57.813158807686158</v>
      </c>
      <c r="X924" s="145">
        <f t="shared" si="295"/>
        <v>173.66987390187623</v>
      </c>
      <c r="Y924" s="62">
        <f t="shared" si="304"/>
        <v>0.125</v>
      </c>
      <c r="Z924" s="44">
        <v>34.1</v>
      </c>
      <c r="AA924" s="46">
        <f t="shared" si="305"/>
        <v>2.5000000000000001E-3</v>
      </c>
      <c r="AB924" s="47">
        <f t="shared" si="308"/>
        <v>434.17468475469053</v>
      </c>
      <c r="AC924" s="47">
        <f t="shared" si="309"/>
        <v>589.83111636284548</v>
      </c>
      <c r="AD924" s="56">
        <f>AB924/(AVERAGE(AB866:AB870))*100</f>
        <v>81.664910432033736</v>
      </c>
      <c r="AE924" s="56">
        <f>AC924/(AVERAGE(AC866:AC870))*100</f>
        <v>110.94268500480062</v>
      </c>
      <c r="AF924" s="64"/>
      <c r="AG924" s="45">
        <f t="shared" si="299"/>
        <v>1.2649999999999999</v>
      </c>
      <c r="AH924" s="44">
        <v>37.25</v>
      </c>
      <c r="AI924" s="43">
        <v>2.53E-2</v>
      </c>
      <c r="AJ924" s="47">
        <f t="shared" si="310"/>
        <v>474.28173041384809</v>
      </c>
      <c r="AK924" s="47">
        <f t="shared" si="311"/>
        <v>644.31698195061563</v>
      </c>
      <c r="AL924" s="56">
        <f>AJ924/(AVERAGE(AJ866:AJ870))*100</f>
        <v>77.330288561345228</v>
      </c>
      <c r="AM924" s="56">
        <f>AK924/(AVERAGE(AK866:AK870))*100</f>
        <v>105.05405320112109</v>
      </c>
      <c r="AN924" s="45">
        <f t="shared" si="301"/>
        <v>10.119999999999999</v>
      </c>
      <c r="AO924" s="137" t="s">
        <v>1249</v>
      </c>
    </row>
    <row r="925" spans="1:41" s="39" customFormat="1" ht="45" x14ac:dyDescent="0.25">
      <c r="A925" s="30">
        <v>924</v>
      </c>
      <c r="B925" s="107" t="s">
        <v>710</v>
      </c>
      <c r="C925" s="143" t="s">
        <v>655</v>
      </c>
      <c r="D925" s="48" t="s">
        <v>135</v>
      </c>
      <c r="E925" s="103"/>
      <c r="F925" s="48" t="s">
        <v>139</v>
      </c>
      <c r="G925" s="48" t="s">
        <v>6</v>
      </c>
      <c r="H925" s="48" t="s">
        <v>717</v>
      </c>
      <c r="I925" s="48" t="s">
        <v>424</v>
      </c>
      <c r="J925" s="48">
        <v>10</v>
      </c>
      <c r="K925" s="48">
        <v>380</v>
      </c>
      <c r="L925" s="60">
        <f t="shared" si="294"/>
        <v>3.3333333333333333E-2</v>
      </c>
      <c r="M925" s="105" t="s">
        <v>431</v>
      </c>
      <c r="N925" s="105" t="s">
        <v>656</v>
      </c>
      <c r="O925" s="105" t="s">
        <v>210</v>
      </c>
      <c r="P925" s="81">
        <f t="shared" si="302"/>
        <v>26.016281178168025</v>
      </c>
      <c r="Q925" s="95">
        <f t="shared" si="303"/>
        <v>1095</v>
      </c>
      <c r="R925" s="48">
        <v>16.5</v>
      </c>
      <c r="S925" s="58">
        <v>32.68</v>
      </c>
      <c r="T925" s="134">
        <v>500</v>
      </c>
      <c r="U925" s="93">
        <f t="shared" si="306"/>
        <v>0.81699999999999995</v>
      </c>
      <c r="V925" s="134">
        <v>50</v>
      </c>
      <c r="W925" s="135">
        <f t="shared" si="307"/>
        <v>52.873004359916216</v>
      </c>
      <c r="X925" s="145">
        <f t="shared" si="295"/>
        <v>145.40395600875559</v>
      </c>
      <c r="Y925" s="62">
        <f t="shared" si="304"/>
        <v>0.125</v>
      </c>
      <c r="Z925" s="44">
        <v>28.55</v>
      </c>
      <c r="AA925" s="46">
        <f t="shared" si="305"/>
        <v>2.5000000000000001E-3</v>
      </c>
      <c r="AB925" s="47">
        <f t="shared" si="308"/>
        <v>363.50989002188896</v>
      </c>
      <c r="AC925" s="47">
        <f t="shared" si="309"/>
        <v>539.97309866590763</v>
      </c>
      <c r="AD925" s="56">
        <f>AB925/(AVERAGE(AB866:AB870))*100</f>
        <v>68.373407414503305</v>
      </c>
      <c r="AE925" s="56">
        <f>AC925/(AVERAGE(AC866:AC870))*100</f>
        <v>101.56477631387897</v>
      </c>
      <c r="AF925" s="64"/>
      <c r="AG925" s="45">
        <f t="shared" si="299"/>
        <v>1.125</v>
      </c>
      <c r="AH925" s="44">
        <v>32.5</v>
      </c>
      <c r="AI925" s="43">
        <v>2.2499999999999999E-2</v>
      </c>
      <c r="AJ925" s="47">
        <f t="shared" si="310"/>
        <v>413.80285203892788</v>
      </c>
      <c r="AK925" s="47">
        <f t="shared" si="311"/>
        <v>614.68041003999986</v>
      </c>
      <c r="AL925" s="56">
        <f>AJ925/(AVERAGE(AJ866:AJ870))*100</f>
        <v>67.469379281710602</v>
      </c>
      <c r="AM925" s="56">
        <f>AK925/(AVERAGE(AK866:AK870))*100</f>
        <v>100.22189435785889</v>
      </c>
      <c r="AN925" s="45">
        <f t="shared" si="301"/>
        <v>9</v>
      </c>
      <c r="AO925" s="137" t="s">
        <v>1249</v>
      </c>
    </row>
    <row r="926" spans="1:41" s="39" customFormat="1" ht="45" x14ac:dyDescent="0.25">
      <c r="A926" s="30">
        <v>925</v>
      </c>
      <c r="B926" s="107" t="s">
        <v>711</v>
      </c>
      <c r="C926" s="143" t="s">
        <v>655</v>
      </c>
      <c r="D926" s="48" t="s">
        <v>135</v>
      </c>
      <c r="E926" s="103"/>
      <c r="F926" s="48" t="s">
        <v>139</v>
      </c>
      <c r="G926" s="48" t="s">
        <v>6</v>
      </c>
      <c r="H926" s="48" t="s">
        <v>717</v>
      </c>
      <c r="I926" s="48" t="s">
        <v>424</v>
      </c>
      <c r="J926" s="48">
        <v>10</v>
      </c>
      <c r="K926" s="48">
        <v>380</v>
      </c>
      <c r="L926" s="60">
        <f t="shared" si="294"/>
        <v>3.3333333333333333E-2</v>
      </c>
      <c r="M926" s="105" t="s">
        <v>431</v>
      </c>
      <c r="N926" s="105" t="s">
        <v>656</v>
      </c>
      <c r="O926" s="105" t="s">
        <v>210</v>
      </c>
      <c r="P926" s="81">
        <f t="shared" si="302"/>
        <v>26.876073436648287</v>
      </c>
      <c r="Q926" s="95">
        <f t="shared" si="303"/>
        <v>1095</v>
      </c>
      <c r="R926" s="48">
        <v>16.5</v>
      </c>
      <c r="S926" s="59">
        <v>33.65</v>
      </c>
      <c r="T926" s="134">
        <v>500</v>
      </c>
      <c r="U926" s="93">
        <f t="shared" si="306"/>
        <v>0.84124999999999994</v>
      </c>
      <c r="V926" s="134">
        <v>50</v>
      </c>
      <c r="W926" s="135">
        <f t="shared" si="307"/>
        <v>52.111168141420691</v>
      </c>
      <c r="X926" s="145">
        <f t="shared" si="295"/>
        <v>149.12181547938226</v>
      </c>
      <c r="Y926" s="62">
        <f t="shared" si="304"/>
        <v>0.125</v>
      </c>
      <c r="Z926" s="44">
        <v>29.28</v>
      </c>
      <c r="AA926" s="46">
        <f t="shared" si="305"/>
        <v>2.5000000000000001E-3</v>
      </c>
      <c r="AB926" s="47">
        <f t="shared" si="308"/>
        <v>372.80453869845564</v>
      </c>
      <c r="AC926" s="47">
        <f t="shared" si="309"/>
        <v>561.87571770679074</v>
      </c>
      <c r="AD926" s="56">
        <f>AB926/(AVERAGE(AB866:AB870))*100</f>
        <v>70.121659162755051</v>
      </c>
      <c r="AE926" s="56">
        <f>AC926/(AVERAGE(AC866:AC870))*100</f>
        <v>105.68449007197447</v>
      </c>
      <c r="AF926" s="64"/>
      <c r="AG926" s="45">
        <f t="shared" si="299"/>
        <v>1.32</v>
      </c>
      <c r="AH926" s="44">
        <v>33.590000000000003</v>
      </c>
      <c r="AI926" s="43">
        <v>2.64E-2</v>
      </c>
      <c r="AJ926" s="47">
        <f t="shared" si="310"/>
        <v>427.68116307654122</v>
      </c>
      <c r="AK926" s="47">
        <f t="shared" si="311"/>
        <v>644.58351631731909</v>
      </c>
      <c r="AL926" s="56">
        <f>AJ926/(AVERAGE(AJ866:AJ870))*100</f>
        <v>69.732198463774139</v>
      </c>
      <c r="AM926" s="56">
        <f>AK926/(AVERAGE(AK866:AK870))*100</f>
        <v>105.09751087230465</v>
      </c>
      <c r="AN926" s="45">
        <f t="shared" si="301"/>
        <v>10.56</v>
      </c>
      <c r="AO926" s="137" t="s">
        <v>1249</v>
      </c>
    </row>
    <row r="927" spans="1:41" s="39" customFormat="1" ht="30" x14ac:dyDescent="0.25">
      <c r="A927" s="30">
        <v>926</v>
      </c>
      <c r="B927" s="110" t="s">
        <v>591</v>
      </c>
      <c r="C927" s="48" t="s">
        <v>592</v>
      </c>
      <c r="D927" s="48" t="s">
        <v>135</v>
      </c>
      <c r="E927" s="48" t="s">
        <v>147</v>
      </c>
      <c r="F927" s="48" t="s">
        <v>139</v>
      </c>
      <c r="G927" s="48" t="s">
        <v>249</v>
      </c>
      <c r="H927" s="48" t="s">
        <v>62</v>
      </c>
      <c r="I927" s="48" t="s">
        <v>593</v>
      </c>
      <c r="J927" s="48">
        <v>13</v>
      </c>
      <c r="K927" s="48">
        <v>257</v>
      </c>
      <c r="L927" s="48">
        <v>1.7000000000000001E-2</v>
      </c>
      <c r="M927" s="105" t="s">
        <v>141</v>
      </c>
      <c r="N927" s="105" t="s">
        <v>1251</v>
      </c>
      <c r="O927" s="105" t="s">
        <v>150</v>
      </c>
      <c r="P927" s="81">
        <f t="shared" si="302"/>
        <v>4.2448421909311043E-2</v>
      </c>
      <c r="Q927" s="95">
        <f>54*365+(54/4)</f>
        <v>19723.5</v>
      </c>
      <c r="R927" s="48">
        <v>3.5</v>
      </c>
      <c r="S927" s="133">
        <v>0.81</v>
      </c>
      <c r="T927" s="141"/>
      <c r="U927" s="93">
        <f t="shared" si="306"/>
        <v>2.6325000000000005E-2</v>
      </c>
      <c r="V927" s="83">
        <v>50</v>
      </c>
      <c r="W927" s="82">
        <v>125.68137760226817</v>
      </c>
      <c r="X927" s="138">
        <f>(AB927*0.001)/AA927</f>
        <v>210.3860310798816</v>
      </c>
      <c r="Y927" s="84">
        <f>AA927*50</f>
        <v>5.6776146346618712E-2</v>
      </c>
      <c r="Z927" s="85">
        <v>31.709499999999998</v>
      </c>
      <c r="AA927" s="46">
        <v>1.1355229269323743E-3</v>
      </c>
      <c r="AB927" s="47">
        <f t="shared" si="308"/>
        <v>238.89816179751264</v>
      </c>
      <c r="AC927" s="47">
        <f t="shared" si="309"/>
        <v>252.3007036121773</v>
      </c>
      <c r="AD927" s="56">
        <f>AB927/250*100</f>
        <v>95.559264719005057</v>
      </c>
      <c r="AE927" s="56">
        <f>AC927/250*100</f>
        <v>100.92028144487092</v>
      </c>
      <c r="AF927" s="64"/>
      <c r="AG927" s="85">
        <f>AI927*50</f>
        <v>8.2614999999999998</v>
      </c>
      <c r="AH927" s="85">
        <v>53.703699999999998</v>
      </c>
      <c r="AI927" s="43">
        <v>0.16522999999999999</v>
      </c>
      <c r="AJ927" s="47">
        <f t="shared" si="310"/>
        <v>404.6016244887204</v>
      </c>
      <c r="AK927" s="47">
        <f t="shared" si="311"/>
        <v>427.30037675073044</v>
      </c>
      <c r="AL927" s="56">
        <f>AJ927/410*100</f>
        <v>98.683323046029372</v>
      </c>
      <c r="AM927" s="56">
        <f>AK927/410*100</f>
        <v>104.21960408554401</v>
      </c>
      <c r="AN927" s="45">
        <f>AG927/Y927</f>
        <v>145.51005187219812</v>
      </c>
      <c r="AO927" s="143"/>
    </row>
    <row r="928" spans="1:41" s="39" customFormat="1" ht="30" x14ac:dyDescent="0.25">
      <c r="A928" s="30">
        <v>927</v>
      </c>
      <c r="B928" s="110" t="s">
        <v>594</v>
      </c>
      <c r="C928" s="48" t="s">
        <v>592</v>
      </c>
      <c r="D928" s="48" t="s">
        <v>135</v>
      </c>
      <c r="E928" s="48" t="s">
        <v>147</v>
      </c>
      <c r="F928" s="48" t="s">
        <v>139</v>
      </c>
      <c r="G928" s="48" t="s">
        <v>249</v>
      </c>
      <c r="H928" s="48" t="s">
        <v>62</v>
      </c>
      <c r="I928" s="48" t="s">
        <v>593</v>
      </c>
      <c r="J928" s="48">
        <v>13</v>
      </c>
      <c r="K928" s="48">
        <v>253</v>
      </c>
      <c r="L928" s="48">
        <v>1.7000000000000001E-2</v>
      </c>
      <c r="M928" s="105" t="s">
        <v>141</v>
      </c>
      <c r="N928" s="105" t="s">
        <v>1251</v>
      </c>
      <c r="O928" s="105" t="s">
        <v>150</v>
      </c>
      <c r="P928" s="81">
        <f t="shared" si="302"/>
        <v>0.16978109471397296</v>
      </c>
      <c r="Q928" s="95">
        <f>54*365+(54/4)</f>
        <v>19723.5</v>
      </c>
      <c r="R928" s="48">
        <v>3.5</v>
      </c>
      <c r="S928" s="133">
        <v>3.22</v>
      </c>
      <c r="T928" s="141"/>
      <c r="U928" s="93">
        <f t="shared" si="306"/>
        <v>0.10464999999999999</v>
      </c>
      <c r="V928" s="83">
        <v>50</v>
      </c>
      <c r="W928" s="82">
        <v>122.52219202981827</v>
      </c>
      <c r="X928" s="138">
        <f t="shared" ref="X928:X979" si="312">(AB928*0.001)/AA928</f>
        <v>218.07060132721895</v>
      </c>
      <c r="Y928" s="84">
        <f t="shared" ref="Y928:Y979" si="313">AA928*50</f>
        <v>5.1018810813998665E-2</v>
      </c>
      <c r="Z928" s="85">
        <v>29.534800000000001</v>
      </c>
      <c r="AA928" s="46">
        <v>1.0203762162799732E-3</v>
      </c>
      <c r="AB928" s="47">
        <f t="shared" si="308"/>
        <v>222.51405506416617</v>
      </c>
      <c r="AC928" s="47">
        <f t="shared" si="309"/>
        <v>241.05673846262974</v>
      </c>
      <c r="AD928" s="56">
        <f t="shared" ref="AD928:AE948" si="314">AB928/250*100</f>
        <v>89.005622025666469</v>
      </c>
      <c r="AE928" s="56">
        <f t="shared" si="314"/>
        <v>96.422695385051895</v>
      </c>
      <c r="AF928" s="64"/>
      <c r="AG928" s="85">
        <f t="shared" ref="AG928:AG964" si="315">AI928*50</f>
        <v>7.8630000000000004</v>
      </c>
      <c r="AH928" s="85">
        <v>52.786699999999996</v>
      </c>
      <c r="AI928" s="43">
        <v>0.15726000000000001</v>
      </c>
      <c r="AJ928" s="47">
        <f t="shared" si="310"/>
        <v>397.69298151521656</v>
      </c>
      <c r="AK928" s="47">
        <f t="shared" si="311"/>
        <v>430.83378713264676</v>
      </c>
      <c r="AL928" s="56">
        <f t="shared" ref="AL928:AM948" si="316">AJ928/410*100</f>
        <v>96.998288174443061</v>
      </c>
      <c r="AM928" s="56">
        <f t="shared" si="316"/>
        <v>105.08141149576751</v>
      </c>
      <c r="AN928" s="45">
        <f t="shared" ref="AN928:AN964" si="317">AG928/Y928</f>
        <v>154.11962518425716</v>
      </c>
      <c r="AO928" s="143"/>
    </row>
    <row r="929" spans="1:41" s="39" customFormat="1" ht="30" x14ac:dyDescent="0.25">
      <c r="A929" s="30">
        <v>928</v>
      </c>
      <c r="B929" s="110" t="s">
        <v>595</v>
      </c>
      <c r="C929" s="48" t="s">
        <v>592</v>
      </c>
      <c r="D929" s="48" t="s">
        <v>135</v>
      </c>
      <c r="E929" s="48" t="s">
        <v>147</v>
      </c>
      <c r="F929" s="48" t="s">
        <v>139</v>
      </c>
      <c r="G929" s="48" t="s">
        <v>249</v>
      </c>
      <c r="H929" s="48" t="s">
        <v>62</v>
      </c>
      <c r="I929" s="48" t="s">
        <v>593</v>
      </c>
      <c r="J929" s="48">
        <v>13</v>
      </c>
      <c r="K929" s="48">
        <v>327</v>
      </c>
      <c r="L929" s="48">
        <v>1.7000000000000001E-2</v>
      </c>
      <c r="M929" s="105" t="s">
        <v>141</v>
      </c>
      <c r="N929" s="105" t="s">
        <v>1251</v>
      </c>
      <c r="O929" s="105" t="s">
        <v>150</v>
      </c>
      <c r="P929" s="81">
        <f t="shared" si="302"/>
        <v>0.20706205345787163</v>
      </c>
      <c r="Q929" s="95">
        <f t="shared" ref="Q929:Q964" si="318">54*365+(54/4)</f>
        <v>19723.5</v>
      </c>
      <c r="R929" s="48">
        <v>3.5</v>
      </c>
      <c r="S929" s="81">
        <v>3.92</v>
      </c>
      <c r="T929" s="141"/>
      <c r="U929" s="93">
        <f t="shared" si="306"/>
        <v>0.12739999999999999</v>
      </c>
      <c r="V929" s="83">
        <v>50</v>
      </c>
      <c r="W929" s="82">
        <v>121.73867882201296</v>
      </c>
      <c r="X929" s="138">
        <f t="shared" si="312"/>
        <v>141.69062849112422</v>
      </c>
      <c r="Y929" s="84">
        <f t="shared" si="313"/>
        <v>8.2817913446246588E-2</v>
      </c>
      <c r="Z929" s="85">
        <v>31.151</v>
      </c>
      <c r="AA929" s="46">
        <v>1.6563582689249317E-3</v>
      </c>
      <c r="AB929" s="47">
        <f t="shared" si="308"/>
        <v>234.69044413044409</v>
      </c>
      <c r="AC929" s="47">
        <f t="shared" si="309"/>
        <v>255.88416353313696</v>
      </c>
      <c r="AD929" s="56">
        <f t="shared" si="314"/>
        <v>93.876177652177645</v>
      </c>
      <c r="AE929" s="56">
        <f t="shared" si="314"/>
        <v>102.35366541325479</v>
      </c>
      <c r="AF929" s="64"/>
      <c r="AG929" s="85">
        <f t="shared" si="315"/>
        <v>7.7285000000000004</v>
      </c>
      <c r="AH929" s="85">
        <v>52.567099999999996</v>
      </c>
      <c r="AI929" s="43">
        <v>0.15457000000000001</v>
      </c>
      <c r="AJ929" s="47">
        <f t="shared" si="310"/>
        <v>396.03852350324121</v>
      </c>
      <c r="AK929" s="47">
        <f t="shared" si="311"/>
        <v>431.80278041997889</v>
      </c>
      <c r="AL929" s="56">
        <f t="shared" si="316"/>
        <v>96.594761830058829</v>
      </c>
      <c r="AM929" s="56">
        <f t="shared" si="316"/>
        <v>105.31775132194608</v>
      </c>
      <c r="AN929" s="45">
        <f t="shared" si="317"/>
        <v>93.319182751642558</v>
      </c>
      <c r="AO929" s="143"/>
    </row>
    <row r="930" spans="1:41" s="39" customFormat="1" ht="30" x14ac:dyDescent="0.25">
      <c r="A930" s="30">
        <v>929</v>
      </c>
      <c r="B930" s="110" t="s">
        <v>596</v>
      </c>
      <c r="C930" s="48" t="s">
        <v>592</v>
      </c>
      <c r="D930" s="48" t="s">
        <v>135</v>
      </c>
      <c r="E930" s="48" t="s">
        <v>147</v>
      </c>
      <c r="F930" s="48" t="s">
        <v>139</v>
      </c>
      <c r="G930" s="48" t="s">
        <v>249</v>
      </c>
      <c r="H930" s="48" t="s">
        <v>62</v>
      </c>
      <c r="I930" s="48" t="s">
        <v>593</v>
      </c>
      <c r="J930" s="48">
        <v>13</v>
      </c>
      <c r="K930" s="48">
        <v>238</v>
      </c>
      <c r="L930" s="48">
        <v>1.7000000000000001E-2</v>
      </c>
      <c r="M930" s="105" t="s">
        <v>141</v>
      </c>
      <c r="N930" s="105" t="s">
        <v>1251</v>
      </c>
      <c r="O930" s="105" t="s">
        <v>150</v>
      </c>
      <c r="P930" s="81">
        <f t="shared" si="302"/>
        <v>0.32512354907811875</v>
      </c>
      <c r="Q930" s="95">
        <f t="shared" si="318"/>
        <v>19723.5</v>
      </c>
      <c r="R930" s="48">
        <v>3.5</v>
      </c>
      <c r="S930" s="81">
        <v>6.12</v>
      </c>
      <c r="T930" s="141"/>
      <c r="U930" s="93">
        <f t="shared" si="306"/>
        <v>0.19890000000000002</v>
      </c>
      <c r="V930" s="83">
        <v>50</v>
      </c>
      <c r="W930" s="82">
        <v>118.0513129846783</v>
      </c>
      <c r="X930" s="138">
        <f t="shared" si="312"/>
        <v>162.01558370650886</v>
      </c>
      <c r="Y930" s="84">
        <f t="shared" si="313"/>
        <v>6.5153665965595256E-2</v>
      </c>
      <c r="Z930" s="85">
        <v>28.022200000000002</v>
      </c>
      <c r="AA930" s="46">
        <v>1.3030733193119051E-3</v>
      </c>
      <c r="AB930" s="47">
        <f t="shared" si="308"/>
        <v>211.1181844406963</v>
      </c>
      <c r="AC930" s="47">
        <f t="shared" si="309"/>
        <v>237.37304813913386</v>
      </c>
      <c r="AD930" s="56">
        <f t="shared" si="314"/>
        <v>84.447273776278521</v>
      </c>
      <c r="AE930" s="56">
        <f t="shared" si="314"/>
        <v>94.949219255653531</v>
      </c>
      <c r="AF930" s="64"/>
      <c r="AG930" s="85">
        <f t="shared" si="315"/>
        <v>7.048</v>
      </c>
      <c r="AH930" s="85">
        <v>47.2455</v>
      </c>
      <c r="AI930" s="43">
        <v>0.14096</v>
      </c>
      <c r="AJ930" s="47">
        <f t="shared" si="310"/>
        <v>355.94579237150958</v>
      </c>
      <c r="AK930" s="47">
        <f t="shared" si="311"/>
        <v>400.2115589017796</v>
      </c>
      <c r="AL930" s="56">
        <f t="shared" si="316"/>
        <v>86.816046919880392</v>
      </c>
      <c r="AM930" s="56">
        <f t="shared" si="316"/>
        <v>97.612575341897468</v>
      </c>
      <c r="AN930" s="45">
        <f t="shared" si="317"/>
        <v>108.17503352338969</v>
      </c>
      <c r="AO930" s="143"/>
    </row>
    <row r="931" spans="1:41" s="39" customFormat="1" ht="30" x14ac:dyDescent="0.25">
      <c r="A931" s="30">
        <v>930</v>
      </c>
      <c r="B931" s="110" t="s">
        <v>597</v>
      </c>
      <c r="C931" s="48" t="s">
        <v>592</v>
      </c>
      <c r="D931" s="48" t="s">
        <v>135</v>
      </c>
      <c r="E931" s="48" t="s">
        <v>147</v>
      </c>
      <c r="F931" s="48" t="s">
        <v>139</v>
      </c>
      <c r="G931" s="48" t="s">
        <v>249</v>
      </c>
      <c r="H931" s="48" t="s">
        <v>62</v>
      </c>
      <c r="I931" s="48" t="s">
        <v>593</v>
      </c>
      <c r="J931" s="48">
        <v>13</v>
      </c>
      <c r="K931" s="48">
        <v>372</v>
      </c>
      <c r="L931" s="48">
        <v>1.7000000000000001E-2</v>
      </c>
      <c r="M931" s="105" t="s">
        <v>141</v>
      </c>
      <c r="N931" s="105" t="s">
        <v>1251</v>
      </c>
      <c r="O931" s="105" t="s">
        <v>150</v>
      </c>
      <c r="P931" s="81">
        <f t="shared" si="302"/>
        <v>0.33052267626085691</v>
      </c>
      <c r="Q931" s="95">
        <f t="shared" si="318"/>
        <v>19723.5</v>
      </c>
      <c r="R931" s="48">
        <v>3.5</v>
      </c>
      <c r="S931" s="81">
        <v>6.22</v>
      </c>
      <c r="T931" s="141"/>
      <c r="U931" s="93">
        <f t="shared" si="306"/>
        <v>0.20215</v>
      </c>
      <c r="V931" s="83">
        <v>50</v>
      </c>
      <c r="W931" s="82">
        <v>118.43678640327376</v>
      </c>
      <c r="X931" s="138">
        <f t="shared" si="312"/>
        <v>188.96734886627215</v>
      </c>
      <c r="Y931" s="84">
        <f t="shared" si="313"/>
        <v>6.1151853441632126E-2</v>
      </c>
      <c r="Z931" s="85">
        <v>30.676299999999998</v>
      </c>
      <c r="AA931" s="46">
        <v>1.2230370688326424E-3</v>
      </c>
      <c r="AB931" s="47">
        <f t="shared" si="308"/>
        <v>231.11407246248086</v>
      </c>
      <c r="AC931" s="47">
        <f t="shared" si="309"/>
        <v>259.00989828910167</v>
      </c>
      <c r="AD931" s="56">
        <f t="shared" si="314"/>
        <v>92.445628984992339</v>
      </c>
      <c r="AE931" s="56">
        <f t="shared" si="314"/>
        <v>103.60395931564067</v>
      </c>
      <c r="AF931" s="64"/>
      <c r="AG931" s="85">
        <f t="shared" si="315"/>
        <v>7.1349999999999998</v>
      </c>
      <c r="AH931" s="85">
        <v>47.811300000000003</v>
      </c>
      <c r="AI931" s="43">
        <v>0.14269999999999999</v>
      </c>
      <c r="AJ931" s="47">
        <f t="shared" si="310"/>
        <v>360.20850795974133</v>
      </c>
      <c r="AK931" s="47">
        <f t="shared" si="311"/>
        <v>403.68623171861429</v>
      </c>
      <c r="AL931" s="56">
        <f t="shared" si="316"/>
        <v>87.85573364871739</v>
      </c>
      <c r="AM931" s="56">
        <f t="shared" si="316"/>
        <v>98.460056516735193</v>
      </c>
      <c r="AN931" s="45">
        <f t="shared" si="317"/>
        <v>116.67675791397188</v>
      </c>
      <c r="AO931" s="143"/>
    </row>
    <row r="932" spans="1:41" s="39" customFormat="1" ht="30" x14ac:dyDescent="0.25">
      <c r="A932" s="30">
        <v>931</v>
      </c>
      <c r="B932" s="110" t="s">
        <v>598</v>
      </c>
      <c r="C932" s="48" t="s">
        <v>592</v>
      </c>
      <c r="D932" s="48" t="s">
        <v>135</v>
      </c>
      <c r="E932" s="48" t="s">
        <v>147</v>
      </c>
      <c r="F932" s="48" t="s">
        <v>139</v>
      </c>
      <c r="G932" s="48" t="s">
        <v>249</v>
      </c>
      <c r="H932" s="48" t="s">
        <v>62</v>
      </c>
      <c r="I932" s="48" t="s">
        <v>593</v>
      </c>
      <c r="J932" s="48">
        <v>13</v>
      </c>
      <c r="K932" s="48">
        <v>286</v>
      </c>
      <c r="L932" s="48">
        <v>1.7000000000000001E-2</v>
      </c>
      <c r="M932" s="105" t="s">
        <v>141</v>
      </c>
      <c r="N932" s="105" t="s">
        <v>1251</v>
      </c>
      <c r="O932" s="105" t="s">
        <v>150</v>
      </c>
      <c r="P932" s="81">
        <f t="shared" si="302"/>
        <v>0.51143708194792981</v>
      </c>
      <c r="Q932" s="95">
        <f t="shared" si="318"/>
        <v>19723.5</v>
      </c>
      <c r="R932" s="48">
        <v>3.5</v>
      </c>
      <c r="S932" s="81">
        <v>9.5399999999999991</v>
      </c>
      <c r="T932" s="141"/>
      <c r="U932" s="93">
        <f t="shared" si="306"/>
        <v>0.31004999999999994</v>
      </c>
      <c r="V932" s="83">
        <v>50</v>
      </c>
      <c r="W932" s="82">
        <v>112.72065857006716</v>
      </c>
      <c r="X932" s="138">
        <f t="shared" si="312"/>
        <v>138.8063068615385</v>
      </c>
      <c r="Y932" s="84">
        <f t="shared" si="313"/>
        <v>7.064912202487332E-2</v>
      </c>
      <c r="Z932" s="85">
        <v>26.032900000000001</v>
      </c>
      <c r="AA932" s="46">
        <v>1.4129824404974665E-3</v>
      </c>
      <c r="AB932" s="47">
        <f t="shared" si="308"/>
        <v>196.1308742256569</v>
      </c>
      <c r="AC932" s="47">
        <f t="shared" si="309"/>
        <v>230.95056691687043</v>
      </c>
      <c r="AD932" s="56">
        <f t="shared" si="314"/>
        <v>78.452349690262764</v>
      </c>
      <c r="AE932" s="56">
        <f t="shared" si="314"/>
        <v>92.38022676674818</v>
      </c>
      <c r="AF932" s="64"/>
      <c r="AG932" s="85">
        <f t="shared" si="315"/>
        <v>6.7104999999999997</v>
      </c>
      <c r="AH932" s="85">
        <v>43.964100000000002</v>
      </c>
      <c r="AI932" s="43">
        <v>0.13421</v>
      </c>
      <c r="AJ932" s="47">
        <f t="shared" si="310"/>
        <v>331.22385011059862</v>
      </c>
      <c r="AK932" s="47">
        <f t="shared" si="311"/>
        <v>390.02699733759908</v>
      </c>
      <c r="AL932" s="56">
        <f t="shared" si="316"/>
        <v>80.786304905024053</v>
      </c>
      <c r="AM932" s="56">
        <f t="shared" si="316"/>
        <v>95.128535935999778</v>
      </c>
      <c r="AN932" s="45">
        <f t="shared" si="317"/>
        <v>94.983487517897885</v>
      </c>
      <c r="AO932" s="143"/>
    </row>
    <row r="933" spans="1:41" s="39" customFormat="1" ht="30" x14ac:dyDescent="0.25">
      <c r="A933" s="30">
        <v>932</v>
      </c>
      <c r="B933" s="110" t="s">
        <v>599</v>
      </c>
      <c r="C933" s="48" t="s">
        <v>592</v>
      </c>
      <c r="D933" s="48" t="s">
        <v>135</v>
      </c>
      <c r="E933" s="48" t="s">
        <v>147</v>
      </c>
      <c r="F933" s="48" t="s">
        <v>139</v>
      </c>
      <c r="G933" s="48" t="s">
        <v>249</v>
      </c>
      <c r="H933" s="48" t="s">
        <v>62</v>
      </c>
      <c r="I933" s="48" t="s">
        <v>593</v>
      </c>
      <c r="J933" s="48">
        <v>13</v>
      </c>
      <c r="K933" s="48">
        <v>241</v>
      </c>
      <c r="L933" s="48">
        <v>1.7000000000000001E-2</v>
      </c>
      <c r="M933" s="105" t="s">
        <v>141</v>
      </c>
      <c r="N933" s="105" t="s">
        <v>1251</v>
      </c>
      <c r="O933" s="105" t="s">
        <v>150</v>
      </c>
      <c r="P933" s="81">
        <f t="shared" si="302"/>
        <v>0.58539560605859198</v>
      </c>
      <c r="Q933" s="95">
        <f t="shared" si="318"/>
        <v>19723.5</v>
      </c>
      <c r="R933" s="48">
        <v>3.5</v>
      </c>
      <c r="S933" s="81">
        <v>10.88</v>
      </c>
      <c r="T933" s="141"/>
      <c r="U933" s="93">
        <f t="shared" si="306"/>
        <v>0.35360000000000003</v>
      </c>
      <c r="V933" s="83">
        <v>50</v>
      </c>
      <c r="W933" s="82">
        <v>108.98844649760245</v>
      </c>
      <c r="X933" s="138">
        <f t="shared" si="312"/>
        <v>155.05849637633133</v>
      </c>
      <c r="Y933" s="84">
        <f t="shared" si="313"/>
        <v>6.4485332949939647E-2</v>
      </c>
      <c r="Z933" s="85">
        <v>26.543800000000001</v>
      </c>
      <c r="AA933" s="46">
        <v>1.2897066589987929E-3</v>
      </c>
      <c r="AB933" s="47">
        <f t="shared" si="308"/>
        <v>199.97997531089473</v>
      </c>
      <c r="AC933" s="47">
        <f t="shared" si="309"/>
        <v>243.54691577867305</v>
      </c>
      <c r="AD933" s="56">
        <f t="shared" si="314"/>
        <v>79.991990124357898</v>
      </c>
      <c r="AE933" s="56">
        <f t="shared" si="314"/>
        <v>97.418766311469213</v>
      </c>
      <c r="AF933" s="64"/>
      <c r="AG933" s="85">
        <f t="shared" si="315"/>
        <v>6.6695000000000002</v>
      </c>
      <c r="AH933" s="85">
        <v>43.131900000000002</v>
      </c>
      <c r="AI933" s="43">
        <v>0.13339000000000001</v>
      </c>
      <c r="AJ933" s="47">
        <f t="shared" si="310"/>
        <v>324.9540870980033</v>
      </c>
      <c r="AK933" s="47">
        <f t="shared" si="311"/>
        <v>395.74745201041856</v>
      </c>
      <c r="AL933" s="56">
        <f t="shared" si="316"/>
        <v>79.257094414147147</v>
      </c>
      <c r="AM933" s="56">
        <f t="shared" si="316"/>
        <v>96.523768783028913</v>
      </c>
      <c r="AN933" s="45">
        <f t="shared" si="317"/>
        <v>103.42661958770645</v>
      </c>
      <c r="AO933" s="143"/>
    </row>
    <row r="934" spans="1:41" s="39" customFormat="1" ht="30" x14ac:dyDescent="0.25">
      <c r="A934" s="30">
        <v>933</v>
      </c>
      <c r="B934" s="110" t="s">
        <v>600</v>
      </c>
      <c r="C934" s="48" t="s">
        <v>592</v>
      </c>
      <c r="D934" s="48" t="s">
        <v>135</v>
      </c>
      <c r="E934" s="48" t="s">
        <v>147</v>
      </c>
      <c r="F934" s="48" t="s">
        <v>139</v>
      </c>
      <c r="G934" s="48" t="s">
        <v>249</v>
      </c>
      <c r="H934" s="48" t="s">
        <v>62</v>
      </c>
      <c r="I934" s="48" t="s">
        <v>593</v>
      </c>
      <c r="J934" s="48">
        <v>13</v>
      </c>
      <c r="K934" s="48">
        <v>402</v>
      </c>
      <c r="L934" s="48">
        <v>1.7000000000000001E-2</v>
      </c>
      <c r="M934" s="105" t="s">
        <v>141</v>
      </c>
      <c r="N934" s="105" t="s">
        <v>1251</v>
      </c>
      <c r="O934" s="105" t="s">
        <v>150</v>
      </c>
      <c r="P934" s="81">
        <f t="shared" si="302"/>
        <v>0.67611371362344941</v>
      </c>
      <c r="Q934" s="95">
        <f t="shared" si="318"/>
        <v>19723.5</v>
      </c>
      <c r="R934" s="48">
        <v>3.5</v>
      </c>
      <c r="S934" s="81">
        <v>12.51</v>
      </c>
      <c r="T934" s="141"/>
      <c r="U934" s="93">
        <f t="shared" si="306"/>
        <v>0.40657499999999996</v>
      </c>
      <c r="V934" s="83">
        <v>50</v>
      </c>
      <c r="W934" s="82">
        <v>108.80348523012235</v>
      </c>
      <c r="X934" s="138">
        <f t="shared" si="312"/>
        <v>221.05916177751473</v>
      </c>
      <c r="Y934" s="84">
        <f t="shared" si="313"/>
        <v>4.1539190643432623E-2</v>
      </c>
      <c r="Z934" s="85">
        <v>24.3766</v>
      </c>
      <c r="AA934" s="46">
        <v>8.3078381286865247E-4</v>
      </c>
      <c r="AB934" s="47">
        <f t="shared" si="308"/>
        <v>183.65237329107197</v>
      </c>
      <c r="AC934" s="47">
        <f t="shared" si="309"/>
        <v>224.04245551916671</v>
      </c>
      <c r="AD934" s="56">
        <f t="shared" si="314"/>
        <v>73.460949316428795</v>
      </c>
      <c r="AE934" s="56">
        <f t="shared" si="314"/>
        <v>89.61698220766668</v>
      </c>
      <c r="AF934" s="64"/>
      <c r="AG934" s="85">
        <f t="shared" si="315"/>
        <v>6.8125000000000009</v>
      </c>
      <c r="AH934" s="85">
        <v>41.728900000000003</v>
      </c>
      <c r="AI934" s="43">
        <v>0.13625000000000001</v>
      </c>
      <c r="AJ934" s="47">
        <f t="shared" si="310"/>
        <v>314.38393868816053</v>
      </c>
      <c r="AK934" s="47">
        <f t="shared" si="311"/>
        <v>383.52539821442514</v>
      </c>
      <c r="AL934" s="56">
        <f t="shared" si="316"/>
        <v>76.67900943613671</v>
      </c>
      <c r="AM934" s="56">
        <f t="shared" si="316"/>
        <v>93.542780052298809</v>
      </c>
      <c r="AN934" s="45">
        <f t="shared" si="317"/>
        <v>164.00175098445405</v>
      </c>
      <c r="AO934" s="143"/>
    </row>
    <row r="935" spans="1:41" s="39" customFormat="1" ht="30" x14ac:dyDescent="0.25">
      <c r="A935" s="30">
        <v>934</v>
      </c>
      <c r="B935" s="110" t="s">
        <v>601</v>
      </c>
      <c r="C935" s="48" t="s">
        <v>592</v>
      </c>
      <c r="D935" s="48" t="s">
        <v>135</v>
      </c>
      <c r="E935" s="48" t="s">
        <v>147</v>
      </c>
      <c r="F935" s="48" t="s">
        <v>139</v>
      </c>
      <c r="G935" s="48" t="s">
        <v>249</v>
      </c>
      <c r="H935" s="48" t="s">
        <v>62</v>
      </c>
      <c r="I935" s="48" t="s">
        <v>593</v>
      </c>
      <c r="J935" s="48">
        <v>13</v>
      </c>
      <c r="K935" s="48">
        <v>343</v>
      </c>
      <c r="L935" s="48">
        <v>1.7000000000000001E-2</v>
      </c>
      <c r="M935" s="105" t="s">
        <v>141</v>
      </c>
      <c r="N935" s="105" t="s">
        <v>1251</v>
      </c>
      <c r="O935" s="105" t="s">
        <v>150</v>
      </c>
      <c r="P935" s="81">
        <f t="shared" si="302"/>
        <v>0.75470802690793637</v>
      </c>
      <c r="Q935" s="95">
        <f t="shared" si="318"/>
        <v>19723.5</v>
      </c>
      <c r="R935" s="48">
        <v>3.5</v>
      </c>
      <c r="S935" s="81">
        <v>13.91</v>
      </c>
      <c r="T935" s="141"/>
      <c r="U935" s="93">
        <f t="shared" si="306"/>
        <v>0.452075</v>
      </c>
      <c r="V935" s="83">
        <v>50</v>
      </c>
      <c r="W935" s="82">
        <v>107.69701629752807</v>
      </c>
      <c r="X935" s="138">
        <f t="shared" si="312"/>
        <v>179.12545524556211</v>
      </c>
      <c r="Y935" s="84">
        <f t="shared" si="313"/>
        <v>5.4049230141550136E-2</v>
      </c>
      <c r="Z935" s="85">
        <v>25.7012</v>
      </c>
      <c r="AA935" s="46">
        <v>1.0809846028310027E-3</v>
      </c>
      <c r="AB935" s="47">
        <f t="shared" si="308"/>
        <v>193.6318590955465</v>
      </c>
      <c r="AC935" s="47">
        <f t="shared" si="309"/>
        <v>238.64356584398627</v>
      </c>
      <c r="AD935" s="56">
        <f t="shared" si="314"/>
        <v>77.452743638218607</v>
      </c>
      <c r="AE935" s="56">
        <f t="shared" si="314"/>
        <v>95.457426337594512</v>
      </c>
      <c r="AF935" s="64"/>
      <c r="AG935" s="85">
        <f t="shared" si="315"/>
        <v>6.3185000000000002</v>
      </c>
      <c r="AH935" s="85">
        <v>41.609199999999994</v>
      </c>
      <c r="AI935" s="43">
        <v>0.12637000000000001</v>
      </c>
      <c r="AJ935" s="47">
        <f t="shared" si="310"/>
        <v>313.48212346032142</v>
      </c>
      <c r="AK935" s="47">
        <f t="shared" si="311"/>
        <v>386.35425038191181</v>
      </c>
      <c r="AL935" s="56">
        <f t="shared" si="316"/>
        <v>76.459054502517418</v>
      </c>
      <c r="AM935" s="56">
        <f t="shared" si="316"/>
        <v>94.232743995588237</v>
      </c>
      <c r="AN935" s="45">
        <f t="shared" si="317"/>
        <v>116.9026826737848</v>
      </c>
      <c r="AO935" s="143"/>
    </row>
    <row r="936" spans="1:41" s="39" customFormat="1" ht="30" x14ac:dyDescent="0.25">
      <c r="A936" s="30">
        <v>935</v>
      </c>
      <c r="B936" s="110" t="s">
        <v>602</v>
      </c>
      <c r="C936" s="48" t="s">
        <v>592</v>
      </c>
      <c r="D936" s="48" t="s">
        <v>135</v>
      </c>
      <c r="E936" s="48" t="s">
        <v>147</v>
      </c>
      <c r="F936" s="48" t="s">
        <v>139</v>
      </c>
      <c r="G936" s="48" t="s">
        <v>249</v>
      </c>
      <c r="H936" s="48" t="s">
        <v>62</v>
      </c>
      <c r="I936" s="48" t="s">
        <v>593</v>
      </c>
      <c r="J936" s="48">
        <v>13</v>
      </c>
      <c r="K936" s="48">
        <v>340</v>
      </c>
      <c r="L936" s="48">
        <v>1.7000000000000001E-2</v>
      </c>
      <c r="M936" s="105" t="s">
        <v>141</v>
      </c>
      <c r="N936" s="105" t="s">
        <v>1251</v>
      </c>
      <c r="O936" s="105" t="s">
        <v>150</v>
      </c>
      <c r="P936" s="81">
        <f t="shared" ref="P936:P964" si="319">(J936*(1-SQRT(1-S936*0.01)))/(2*0.0115*Q936/365)</f>
        <v>0.83678595716211368</v>
      </c>
      <c r="Q936" s="95">
        <f t="shared" si="318"/>
        <v>19723.5</v>
      </c>
      <c r="R936" s="48">
        <v>3.5</v>
      </c>
      <c r="S936" s="81">
        <v>15.36</v>
      </c>
      <c r="T936" s="141"/>
      <c r="U936" s="93">
        <f t="shared" si="306"/>
        <v>0.49919999999999998</v>
      </c>
      <c r="V936" s="83">
        <v>50</v>
      </c>
      <c r="W936" s="82">
        <v>106.96251193511874</v>
      </c>
      <c r="X936" s="138">
        <f t="shared" si="312"/>
        <v>134.94547116745559</v>
      </c>
      <c r="Y936" s="84">
        <f t="shared" si="313"/>
        <v>6.8686690902845626E-2</v>
      </c>
      <c r="Z936" s="85">
        <v>24.605799999999999</v>
      </c>
      <c r="AA936" s="46">
        <v>1.3737338180569124E-3</v>
      </c>
      <c r="AB936" s="47">
        <f t="shared" si="308"/>
        <v>185.37915733635776</v>
      </c>
      <c r="AC936" s="47">
        <f t="shared" si="309"/>
        <v>230.04134397035637</v>
      </c>
      <c r="AD936" s="56">
        <f t="shared" si="314"/>
        <v>74.151662934543111</v>
      </c>
      <c r="AE936" s="56">
        <f t="shared" si="314"/>
        <v>92.01653758814254</v>
      </c>
      <c r="AF936" s="64"/>
      <c r="AG936" s="85">
        <f t="shared" si="315"/>
        <v>5.1414999999999997</v>
      </c>
      <c r="AH936" s="85">
        <v>40.698300000000003</v>
      </c>
      <c r="AI936" s="43">
        <v>0.10282999999999999</v>
      </c>
      <c r="AJ936" s="47">
        <f t="shared" si="310"/>
        <v>306.61943765381699</v>
      </c>
      <c r="AK936" s="47">
        <f t="shared" si="311"/>
        <v>380.49125122161263</v>
      </c>
      <c r="AL936" s="56">
        <f t="shared" si="316"/>
        <v>74.785228696052926</v>
      </c>
      <c r="AM936" s="56">
        <f t="shared" si="316"/>
        <v>92.802744200393334</v>
      </c>
      <c r="AN936" s="45">
        <f t="shared" si="317"/>
        <v>74.854384924037618</v>
      </c>
      <c r="AO936" s="143"/>
    </row>
    <row r="937" spans="1:41" s="39" customFormat="1" ht="30" x14ac:dyDescent="0.25">
      <c r="A937" s="30">
        <v>936</v>
      </c>
      <c r="B937" s="110" t="s">
        <v>603</v>
      </c>
      <c r="C937" s="48" t="s">
        <v>592</v>
      </c>
      <c r="D937" s="48" t="s">
        <v>135</v>
      </c>
      <c r="E937" s="48" t="s">
        <v>147</v>
      </c>
      <c r="F937" s="48" t="s">
        <v>139</v>
      </c>
      <c r="G937" s="48" t="s">
        <v>249</v>
      </c>
      <c r="H937" s="48" t="s">
        <v>62</v>
      </c>
      <c r="I937" s="48" t="s">
        <v>593</v>
      </c>
      <c r="J937" s="48">
        <v>13</v>
      </c>
      <c r="K937" s="48">
        <v>345</v>
      </c>
      <c r="L937" s="48">
        <v>1.7000000000000001E-2</v>
      </c>
      <c r="M937" s="105" t="s">
        <v>141</v>
      </c>
      <c r="N937" s="105" t="s">
        <v>1251</v>
      </c>
      <c r="O937" s="105" t="s">
        <v>150</v>
      </c>
      <c r="P937" s="81">
        <f t="shared" si="319"/>
        <v>0.88694191279083312</v>
      </c>
      <c r="Q937" s="95">
        <f t="shared" si="318"/>
        <v>19723.5</v>
      </c>
      <c r="R937" s="48">
        <v>3.5</v>
      </c>
      <c r="S937" s="81">
        <v>16.239999999999998</v>
      </c>
      <c r="T937" s="141"/>
      <c r="U937" s="93">
        <f t="shared" si="306"/>
        <v>0.52779999999999994</v>
      </c>
      <c r="V937" s="83">
        <v>50</v>
      </c>
      <c r="W937" s="82">
        <v>102.42880103690698</v>
      </c>
      <c r="X937" s="138">
        <f t="shared" si="312"/>
        <v>199.10725806627215</v>
      </c>
      <c r="Y937" s="84">
        <f t="shared" si="313"/>
        <v>4.8264031419570627E-2</v>
      </c>
      <c r="Z937" s="85">
        <v>25.510400000000001</v>
      </c>
      <c r="AA937" s="46">
        <v>9.6528062839141247E-4</v>
      </c>
      <c r="AB937" s="47">
        <f t="shared" si="308"/>
        <v>192.19437918350232</v>
      </c>
      <c r="AC937" s="47">
        <f t="shared" si="309"/>
        <v>249.05495077315348</v>
      </c>
      <c r="AD937" s="56">
        <f t="shared" si="314"/>
        <v>76.877751673400923</v>
      </c>
      <c r="AE937" s="56">
        <f t="shared" si="314"/>
        <v>99.621980309261389</v>
      </c>
      <c r="AF937" s="64"/>
      <c r="AG937" s="85">
        <f t="shared" si="315"/>
        <v>3.4649999999999999</v>
      </c>
      <c r="AH937" s="85">
        <v>40.0809</v>
      </c>
      <c r="AI937" s="43">
        <v>6.93E-2</v>
      </c>
      <c r="AJ937" s="47">
        <f t="shared" si="310"/>
        <v>301.96796963654185</v>
      </c>
      <c r="AK937" s="47">
        <f t="shared" si="311"/>
        <v>391.30498057434176</v>
      </c>
      <c r="AL937" s="56">
        <f t="shared" si="316"/>
        <v>73.650724301595574</v>
      </c>
      <c r="AM937" s="56">
        <f t="shared" si="316"/>
        <v>95.440239164473596</v>
      </c>
      <c r="AN937" s="45">
        <f t="shared" si="317"/>
        <v>71.792593740832302</v>
      </c>
      <c r="AO937" s="143"/>
    </row>
    <row r="938" spans="1:41" s="39" customFormat="1" ht="30" x14ac:dyDescent="0.25">
      <c r="A938" s="30">
        <v>937</v>
      </c>
      <c r="B938" s="110" t="s">
        <v>604</v>
      </c>
      <c r="C938" s="48" t="s">
        <v>592</v>
      </c>
      <c r="D938" s="48" t="s">
        <v>135</v>
      </c>
      <c r="E938" s="48" t="s">
        <v>147</v>
      </c>
      <c r="F938" s="48" t="s">
        <v>139</v>
      </c>
      <c r="G938" s="48" t="s">
        <v>249</v>
      </c>
      <c r="H938" s="48" t="s">
        <v>62</v>
      </c>
      <c r="I938" s="48" t="s">
        <v>593</v>
      </c>
      <c r="J938" s="48">
        <v>13</v>
      </c>
      <c r="K938" s="48">
        <v>437</v>
      </c>
      <c r="L938" s="48">
        <v>1.7000000000000001E-2</v>
      </c>
      <c r="M938" s="105" t="s">
        <v>141</v>
      </c>
      <c r="N938" s="105" t="s">
        <v>1251</v>
      </c>
      <c r="O938" s="105" t="s">
        <v>150</v>
      </c>
      <c r="P938" s="81">
        <f t="shared" si="319"/>
        <v>1.1171457896633499</v>
      </c>
      <c r="Q938" s="95">
        <f t="shared" si="318"/>
        <v>19723.5</v>
      </c>
      <c r="R938" s="48">
        <v>3.5</v>
      </c>
      <c r="S938" s="81">
        <v>20.22</v>
      </c>
      <c r="T938" s="141"/>
      <c r="U938" s="93">
        <f t="shared" si="306"/>
        <v>0.65715000000000001</v>
      </c>
      <c r="V938" s="83">
        <v>50</v>
      </c>
      <c r="W938" s="82">
        <f>11.23^2*PI()/4</f>
        <v>99.048840040726063</v>
      </c>
      <c r="X938" s="138">
        <f t="shared" si="312"/>
        <v>145.9424745071006</v>
      </c>
      <c r="Y938" s="84">
        <f t="shared" si="313"/>
        <v>6.2798125667454366E-2</v>
      </c>
      <c r="Z938" s="85">
        <v>24.329599999999999</v>
      </c>
      <c r="AA938" s="46">
        <v>1.2559625133490872E-3</v>
      </c>
      <c r="AB938" s="47">
        <f t="shared" si="308"/>
        <v>183.29827708632314</v>
      </c>
      <c r="AC938" s="47">
        <f t="shared" si="309"/>
        <v>245.63235662322103</v>
      </c>
      <c r="AD938" s="56">
        <f t="shared" si="314"/>
        <v>73.319310834529261</v>
      </c>
      <c r="AE938" s="56">
        <f t="shared" si="314"/>
        <v>98.252942649288414</v>
      </c>
      <c r="AF938" s="64"/>
      <c r="AG938" s="85">
        <f t="shared" si="315"/>
        <v>4.375</v>
      </c>
      <c r="AH938" s="85">
        <v>38.101699999999994</v>
      </c>
      <c r="AI938" s="43">
        <v>8.7499999999999994E-2</v>
      </c>
      <c r="AJ938" s="47">
        <f t="shared" si="310"/>
        <v>287.05675243571443</v>
      </c>
      <c r="AK938" s="47">
        <f t="shared" si="311"/>
        <v>384.67588297181129</v>
      </c>
      <c r="AL938" s="56">
        <f t="shared" si="316"/>
        <v>70.013842057491331</v>
      </c>
      <c r="AM938" s="56">
        <f t="shared" si="316"/>
        <v>93.823386090685673</v>
      </c>
      <c r="AN938" s="45">
        <f t="shared" si="317"/>
        <v>69.667684401405296</v>
      </c>
      <c r="AO938" s="143"/>
    </row>
    <row r="939" spans="1:41" s="39" customFormat="1" ht="30" x14ac:dyDescent="0.25">
      <c r="A939" s="30">
        <v>938</v>
      </c>
      <c r="B939" s="110" t="s">
        <v>605</v>
      </c>
      <c r="C939" s="48" t="s">
        <v>592</v>
      </c>
      <c r="D939" s="48" t="s">
        <v>135</v>
      </c>
      <c r="E939" s="48" t="s">
        <v>147</v>
      </c>
      <c r="F939" s="48" t="s">
        <v>139</v>
      </c>
      <c r="G939" s="48" t="s">
        <v>249</v>
      </c>
      <c r="H939" s="48" t="s">
        <v>62</v>
      </c>
      <c r="I939" s="48" t="s">
        <v>593</v>
      </c>
      <c r="J939" s="48">
        <v>13</v>
      </c>
      <c r="K939" s="48">
        <v>347</v>
      </c>
      <c r="L939" s="48">
        <v>1.7000000000000001E-2</v>
      </c>
      <c r="M939" s="105" t="s">
        <v>141</v>
      </c>
      <c r="N939" s="105" t="s">
        <v>1251</v>
      </c>
      <c r="O939" s="105" t="s">
        <v>150</v>
      </c>
      <c r="P939" s="81">
        <f t="shared" si="319"/>
        <v>1.3471619983759597</v>
      </c>
      <c r="Q939" s="95">
        <f t="shared" si="318"/>
        <v>19723.5</v>
      </c>
      <c r="R939" s="48">
        <v>3.5</v>
      </c>
      <c r="S939" s="81">
        <v>24.1</v>
      </c>
      <c r="T939" s="141"/>
      <c r="U939" s="93">
        <f t="shared" si="306"/>
        <v>0.78325000000000011</v>
      </c>
      <c r="V939" s="83">
        <v>50</v>
      </c>
      <c r="W939" s="82">
        <v>94.860468714960149</v>
      </c>
      <c r="X939" s="138">
        <f t="shared" si="312"/>
        <v>105.68187282485206</v>
      </c>
      <c r="Y939" s="84">
        <f t="shared" si="313"/>
        <v>7.8741622831203187E-2</v>
      </c>
      <c r="Z939" s="85">
        <v>22.090799999999998</v>
      </c>
      <c r="AA939" s="46">
        <v>1.5748324566240638E-3</v>
      </c>
      <c r="AB939" s="47">
        <f t="shared" si="308"/>
        <v>166.43124340139366</v>
      </c>
      <c r="AC939" s="47">
        <f t="shared" si="309"/>
        <v>232.87677469082678</v>
      </c>
      <c r="AD939" s="56">
        <f t="shared" si="314"/>
        <v>66.572497360557463</v>
      </c>
      <c r="AE939" s="56">
        <f t="shared" si="314"/>
        <v>93.150709876330708</v>
      </c>
      <c r="AF939" s="64"/>
      <c r="AG939" s="85">
        <f t="shared" si="315"/>
        <v>3.2450000000000001</v>
      </c>
      <c r="AH939" s="85">
        <v>36.635899999999999</v>
      </c>
      <c r="AI939" s="43">
        <v>6.4899999999999999E-2</v>
      </c>
      <c r="AJ939" s="47">
        <f t="shared" si="310"/>
        <v>276.01347122463278</v>
      </c>
      <c r="AK939" s="47">
        <f t="shared" si="311"/>
        <v>386.20829620908529</v>
      </c>
      <c r="AL939" s="56">
        <f t="shared" si="316"/>
        <v>67.320358835276281</v>
      </c>
      <c r="AM939" s="56">
        <f t="shared" si="316"/>
        <v>94.197145416850077</v>
      </c>
      <c r="AN939" s="45">
        <f t="shared" si="317"/>
        <v>41.210733070059284</v>
      </c>
      <c r="AO939" s="143"/>
    </row>
    <row r="940" spans="1:41" s="39" customFormat="1" ht="30" x14ac:dyDescent="0.25">
      <c r="A940" s="30">
        <v>939</v>
      </c>
      <c r="B940" s="110" t="s">
        <v>606</v>
      </c>
      <c r="C940" s="48" t="s">
        <v>592</v>
      </c>
      <c r="D940" s="48" t="s">
        <v>135</v>
      </c>
      <c r="E940" s="48" t="s">
        <v>147</v>
      </c>
      <c r="F940" s="48" t="s">
        <v>139</v>
      </c>
      <c r="G940" s="48" t="s">
        <v>249</v>
      </c>
      <c r="H940" s="48" t="s">
        <v>62</v>
      </c>
      <c r="I940" s="48" t="s">
        <v>593</v>
      </c>
      <c r="J940" s="48">
        <v>13</v>
      </c>
      <c r="K940" s="48">
        <v>437</v>
      </c>
      <c r="L940" s="48">
        <v>1.7000000000000001E-2</v>
      </c>
      <c r="M940" s="105" t="s">
        <v>141</v>
      </c>
      <c r="N940" s="105" t="s">
        <v>1251</v>
      </c>
      <c r="O940" s="105" t="s">
        <v>150</v>
      </c>
      <c r="P940" s="81">
        <f t="shared" si="319"/>
        <v>1.4528283789835241</v>
      </c>
      <c r="Q940" s="95">
        <f t="shared" si="318"/>
        <v>19723.5</v>
      </c>
      <c r="R940" s="48">
        <v>3.5</v>
      </c>
      <c r="S940" s="81">
        <v>25.85</v>
      </c>
      <c r="T940" s="141"/>
      <c r="U940" s="93">
        <f t="shared" si="306"/>
        <v>0.84012500000000001</v>
      </c>
      <c r="V940" s="83">
        <v>50</v>
      </c>
      <c r="W940" s="82">
        <v>92.629545231829681</v>
      </c>
      <c r="X940" s="138">
        <f t="shared" si="312"/>
        <v>138.46388186982244</v>
      </c>
      <c r="Y940" s="84">
        <f t="shared" si="313"/>
        <v>5.5540054249038157E-2</v>
      </c>
      <c r="Z940" s="85">
        <v>20.414999999999999</v>
      </c>
      <c r="AA940" s="46">
        <v>1.1108010849807631E-3</v>
      </c>
      <c r="AB940" s="47">
        <f t="shared" si="308"/>
        <v>153.80583021164699</v>
      </c>
      <c r="AC940" s="47">
        <f t="shared" si="309"/>
        <v>220.39404327103321</v>
      </c>
      <c r="AD940" s="56">
        <f t="shared" si="314"/>
        <v>61.522332084658792</v>
      </c>
      <c r="AE940" s="56">
        <f t="shared" si="314"/>
        <v>88.157617308413279</v>
      </c>
      <c r="AF940" s="64"/>
      <c r="AG940" s="85">
        <f t="shared" si="315"/>
        <v>2.7010000000000001</v>
      </c>
      <c r="AH940" s="85">
        <v>33.607500000000002</v>
      </c>
      <c r="AI940" s="43">
        <v>5.4019999999999999E-2</v>
      </c>
      <c r="AJ940" s="47">
        <f t="shared" si="310"/>
        <v>253.19762129992296</v>
      </c>
      <c r="AK940" s="47">
        <f t="shared" si="311"/>
        <v>362.8162042239162</v>
      </c>
      <c r="AL940" s="56">
        <f t="shared" si="316"/>
        <v>61.755517390225108</v>
      </c>
      <c r="AM940" s="56">
        <f t="shared" si="316"/>
        <v>88.491757127784439</v>
      </c>
      <c r="AN940" s="45">
        <f t="shared" si="317"/>
        <v>48.631569351532924</v>
      </c>
      <c r="AO940" s="143"/>
    </row>
    <row r="941" spans="1:41" s="39" customFormat="1" ht="30" x14ac:dyDescent="0.25">
      <c r="A941" s="30">
        <v>940</v>
      </c>
      <c r="B941" s="110" t="s">
        <v>607</v>
      </c>
      <c r="C941" s="48" t="s">
        <v>592</v>
      </c>
      <c r="D941" s="48" t="s">
        <v>135</v>
      </c>
      <c r="E941" s="48" t="s">
        <v>147</v>
      </c>
      <c r="F941" s="48" t="s">
        <v>139</v>
      </c>
      <c r="G941" s="48" t="s">
        <v>249</v>
      </c>
      <c r="H941" s="48" t="s">
        <v>62</v>
      </c>
      <c r="I941" s="48" t="s">
        <v>593</v>
      </c>
      <c r="J941" s="48">
        <v>13</v>
      </c>
      <c r="K941" s="48">
        <v>383</v>
      </c>
      <c r="L941" s="48">
        <v>1.7000000000000001E-2</v>
      </c>
      <c r="M941" s="105" t="s">
        <v>141</v>
      </c>
      <c r="N941" s="105" t="s">
        <v>1251</v>
      </c>
      <c r="O941" s="105" t="s">
        <v>150</v>
      </c>
      <c r="P941" s="81">
        <f t="shared" si="319"/>
        <v>1.6617503037336696</v>
      </c>
      <c r="Q941" s="95">
        <f t="shared" si="318"/>
        <v>19723.5</v>
      </c>
      <c r="R941" s="48">
        <v>3.5</v>
      </c>
      <c r="S941" s="81">
        <v>29.25</v>
      </c>
      <c r="T941" s="141"/>
      <c r="U941" s="93">
        <f t="shared" si="306"/>
        <v>0.95062499999999994</v>
      </c>
      <c r="V941" s="83">
        <v>50</v>
      </c>
      <c r="W941" s="82">
        <v>88.914611918959764</v>
      </c>
      <c r="X941" s="138">
        <f t="shared" si="312"/>
        <v>139.81787527573962</v>
      </c>
      <c r="Y941" s="84">
        <f t="shared" si="313"/>
        <v>5.5479618731585488E-2</v>
      </c>
      <c r="Z941" s="85">
        <v>20.592200000000002</v>
      </c>
      <c r="AA941" s="46">
        <v>1.1095923746317097E-3</v>
      </c>
      <c r="AB941" s="47">
        <f t="shared" si="308"/>
        <v>155.14084824316814</v>
      </c>
      <c r="AC941" s="47">
        <f t="shared" si="309"/>
        <v>231.59523002550509</v>
      </c>
      <c r="AD941" s="56">
        <f t="shared" si="314"/>
        <v>62.056339297267257</v>
      </c>
      <c r="AE941" s="56">
        <f t="shared" si="314"/>
        <v>92.63809201020203</v>
      </c>
      <c r="AF941" s="64"/>
      <c r="AG941" s="85">
        <f t="shared" si="315"/>
        <v>3.2454999999999998</v>
      </c>
      <c r="AH941" s="85">
        <v>33.597099999999998</v>
      </c>
      <c r="AI941" s="43">
        <v>6.4909999999999995E-2</v>
      </c>
      <c r="AJ941" s="47">
        <f t="shared" si="310"/>
        <v>253.11926809716999</v>
      </c>
      <c r="AK941" s="47">
        <f t="shared" si="311"/>
        <v>377.85802889880125</v>
      </c>
      <c r="AL941" s="56">
        <f t="shared" si="316"/>
        <v>61.736406852968294</v>
      </c>
      <c r="AM941" s="56">
        <f t="shared" si="316"/>
        <v>92.16049485336616</v>
      </c>
      <c r="AN941" s="45">
        <f t="shared" si="317"/>
        <v>58.498960054177189</v>
      </c>
      <c r="AO941" s="143"/>
    </row>
    <row r="942" spans="1:41" s="39" customFormat="1" ht="30" x14ac:dyDescent="0.25">
      <c r="A942" s="30">
        <v>941</v>
      </c>
      <c r="B942" s="110" t="s">
        <v>608</v>
      </c>
      <c r="C942" s="48" t="s">
        <v>592</v>
      </c>
      <c r="D942" s="48" t="s">
        <v>135</v>
      </c>
      <c r="E942" s="48" t="s">
        <v>147</v>
      </c>
      <c r="F942" s="48" t="s">
        <v>139</v>
      </c>
      <c r="G942" s="48" t="s">
        <v>249</v>
      </c>
      <c r="H942" s="48" t="s">
        <v>62</v>
      </c>
      <c r="I942" s="48" t="s">
        <v>593</v>
      </c>
      <c r="J942" s="48">
        <v>13</v>
      </c>
      <c r="K942" s="48">
        <v>320</v>
      </c>
      <c r="L942" s="48">
        <v>1.7000000000000001E-2</v>
      </c>
      <c r="M942" s="105" t="s">
        <v>141</v>
      </c>
      <c r="N942" s="105" t="s">
        <v>1251</v>
      </c>
      <c r="O942" s="105" t="s">
        <v>150</v>
      </c>
      <c r="P942" s="81">
        <f t="shared" si="319"/>
        <v>2.9549459680937487</v>
      </c>
      <c r="Q942" s="95">
        <f t="shared" si="318"/>
        <v>19723.5</v>
      </c>
      <c r="R942" s="48">
        <v>3.5</v>
      </c>
      <c r="S942" s="81">
        <v>48.52</v>
      </c>
      <c r="T942" s="141"/>
      <c r="U942" s="93">
        <f t="shared" ref="U942:U1005" si="320">S942/100*J942/4</f>
        <v>1.5769</v>
      </c>
      <c r="V942" s="83">
        <v>50</v>
      </c>
      <c r="W942" s="82">
        <v>64.753251138731372</v>
      </c>
      <c r="X942" s="138">
        <f t="shared" si="312"/>
        <v>84.865152965680451</v>
      </c>
      <c r="Y942" s="84">
        <f t="shared" si="313"/>
        <v>5.3426536854370689E-2</v>
      </c>
      <c r="Z942" s="85">
        <v>12.036299999999999</v>
      </c>
      <c r="AA942" s="46">
        <v>1.0685307370874137E-3</v>
      </c>
      <c r="AB942" s="47">
        <f t="shared" si="308"/>
        <v>90.681024451454647</v>
      </c>
      <c r="AC942" s="47">
        <f t="shared" si="309"/>
        <v>185.87946996225233</v>
      </c>
      <c r="AD942" s="56">
        <f t="shared" si="314"/>
        <v>36.27240978058186</v>
      </c>
      <c r="AE942" s="56">
        <f t="shared" si="314"/>
        <v>74.351787984900923</v>
      </c>
      <c r="AF942" s="64"/>
      <c r="AG942" s="85">
        <f t="shared" si="315"/>
        <v>2.7685</v>
      </c>
      <c r="AH942" s="85">
        <v>23.022200000000002</v>
      </c>
      <c r="AI942" s="43">
        <v>5.5370000000000003E-2</v>
      </c>
      <c r="AJ942" s="47">
        <f t="shared" si="310"/>
        <v>173.44837542486309</v>
      </c>
      <c r="AK942" s="47">
        <f t="shared" si="311"/>
        <v>355.5373605979384</v>
      </c>
      <c r="AL942" s="56">
        <f t="shared" si="316"/>
        <v>42.304481810942221</v>
      </c>
      <c r="AM942" s="56">
        <f t="shared" si="316"/>
        <v>86.716429414131312</v>
      </c>
      <c r="AN942" s="45">
        <f t="shared" si="317"/>
        <v>51.818818194155817</v>
      </c>
      <c r="AO942" s="143"/>
    </row>
    <row r="943" spans="1:41" s="39" customFormat="1" ht="30" x14ac:dyDescent="0.25">
      <c r="A943" s="30">
        <v>942</v>
      </c>
      <c r="B943" s="110" t="s">
        <v>609</v>
      </c>
      <c r="C943" s="48" t="s">
        <v>592</v>
      </c>
      <c r="D943" s="48" t="s">
        <v>135</v>
      </c>
      <c r="E943" s="48" t="s">
        <v>147</v>
      </c>
      <c r="F943" s="48" t="s">
        <v>139</v>
      </c>
      <c r="G943" s="48" t="s">
        <v>249</v>
      </c>
      <c r="H943" s="48" t="s">
        <v>62</v>
      </c>
      <c r="I943" s="48" t="s">
        <v>593</v>
      </c>
      <c r="J943" s="48">
        <v>13</v>
      </c>
      <c r="K943" s="48">
        <v>301</v>
      </c>
      <c r="L943" s="48">
        <v>1.7000000000000001E-2</v>
      </c>
      <c r="M943" s="105" t="s">
        <v>141</v>
      </c>
      <c r="N943" s="105" t="s">
        <v>1251</v>
      </c>
      <c r="O943" s="105" t="s">
        <v>150</v>
      </c>
      <c r="P943" s="81">
        <f t="shared" si="319"/>
        <v>3.0984559332302348</v>
      </c>
      <c r="Q943" s="95">
        <f t="shared" si="318"/>
        <v>19723.5</v>
      </c>
      <c r="R943" s="48">
        <v>3.5</v>
      </c>
      <c r="S943" s="81">
        <v>50.47</v>
      </c>
      <c r="T943" s="141"/>
      <c r="U943" s="93">
        <f t="shared" si="320"/>
        <v>1.6402750000000001</v>
      </c>
      <c r="V943" s="83">
        <v>50</v>
      </c>
      <c r="W943" s="82">
        <v>45.364597917836612</v>
      </c>
      <c r="X943" s="138">
        <f t="shared" si="312"/>
        <v>73.288212071005901</v>
      </c>
      <c r="Y943" s="84">
        <f t="shared" si="313"/>
        <v>6.5714834847071329E-2</v>
      </c>
      <c r="Z943" s="85">
        <v>12.7851</v>
      </c>
      <c r="AA943" s="46">
        <v>1.3142966969414266E-3</v>
      </c>
      <c r="AB943" s="47">
        <f t="shared" si="308"/>
        <v>96.322455049665834</v>
      </c>
      <c r="AC943" s="47">
        <f t="shared" si="309"/>
        <v>281.82989791193785</v>
      </c>
      <c r="AD943" s="56">
        <f t="shared" si="314"/>
        <v>38.528982019866334</v>
      </c>
      <c r="AE943" s="56">
        <f t="shared" si="314"/>
        <v>112.73195916477515</v>
      </c>
      <c r="AF943" s="64"/>
      <c r="AG943" s="85">
        <f t="shared" si="315"/>
        <v>2.5964999999999998</v>
      </c>
      <c r="AH943" s="85">
        <v>21.904400000000003</v>
      </c>
      <c r="AI943" s="43">
        <v>5.1929999999999997E-2</v>
      </c>
      <c r="AJ943" s="47">
        <f t="shared" si="310"/>
        <v>165.02691292128341</v>
      </c>
      <c r="AK943" s="47">
        <f t="shared" si="311"/>
        <v>482.85229023020952</v>
      </c>
      <c r="AL943" s="56">
        <f t="shared" si="316"/>
        <v>40.250466566166686</v>
      </c>
      <c r="AM943" s="56">
        <f t="shared" si="316"/>
        <v>117.76885127566086</v>
      </c>
      <c r="AN943" s="45">
        <f t="shared" si="317"/>
        <v>39.511626348030248</v>
      </c>
      <c r="AO943" s="143"/>
    </row>
    <row r="944" spans="1:41" s="39" customFormat="1" ht="30" x14ac:dyDescent="0.25">
      <c r="A944" s="30">
        <v>943</v>
      </c>
      <c r="B944" s="110" t="s">
        <v>610</v>
      </c>
      <c r="C944" s="48" t="s">
        <v>592</v>
      </c>
      <c r="D944" s="48" t="s">
        <v>135</v>
      </c>
      <c r="E944" s="48" t="s">
        <v>147</v>
      </c>
      <c r="F944" s="48" t="s">
        <v>139</v>
      </c>
      <c r="G944" s="48" t="s">
        <v>249</v>
      </c>
      <c r="H944" s="48" t="s">
        <v>62</v>
      </c>
      <c r="I944" s="48" t="s">
        <v>593</v>
      </c>
      <c r="J944" s="48">
        <v>13</v>
      </c>
      <c r="K944" s="48">
        <v>302</v>
      </c>
      <c r="L944" s="48">
        <v>1.7000000000000001E-2</v>
      </c>
      <c r="M944" s="105" t="s">
        <v>141</v>
      </c>
      <c r="N944" s="105" t="s">
        <v>1251</v>
      </c>
      <c r="O944" s="105" t="s">
        <v>150</v>
      </c>
      <c r="P944" s="81">
        <f t="shared" si="319"/>
        <v>3.3310109253437861</v>
      </c>
      <c r="Q944" s="95">
        <f t="shared" si="318"/>
        <v>19723.5</v>
      </c>
      <c r="R944" s="48">
        <v>3.5</v>
      </c>
      <c r="S944" s="81">
        <v>53.55</v>
      </c>
      <c r="T944" s="141"/>
      <c r="U944" s="93">
        <f t="shared" si="320"/>
        <v>1.740375</v>
      </c>
      <c r="V944" s="83">
        <v>50</v>
      </c>
      <c r="W944" s="82">
        <v>45.843376638243697</v>
      </c>
      <c r="X944" s="138">
        <f t="shared" si="312"/>
        <v>52.34613358579881</v>
      </c>
      <c r="Y944" s="84">
        <f t="shared" si="313"/>
        <v>9.2524891960820713E-2</v>
      </c>
      <c r="Z944" s="85">
        <v>12.857299999999999</v>
      </c>
      <c r="AA944" s="46">
        <v>1.8504978392164142E-3</v>
      </c>
      <c r="AB944" s="47">
        <f t="shared" si="308"/>
        <v>96.86640709185447</v>
      </c>
      <c r="AC944" s="47">
        <f t="shared" si="309"/>
        <v>280.46145251163972</v>
      </c>
      <c r="AD944" s="56">
        <f t="shared" si="314"/>
        <v>38.746562836741788</v>
      </c>
      <c r="AE944" s="56">
        <f t="shared" si="314"/>
        <v>112.1845810046559</v>
      </c>
      <c r="AF944" s="64"/>
      <c r="AG944" s="85">
        <f t="shared" si="315"/>
        <v>1.7330000000000001</v>
      </c>
      <c r="AH944" s="85">
        <v>19.605700000000002</v>
      </c>
      <c r="AI944" s="43">
        <v>3.4660000000000003E-2</v>
      </c>
      <c r="AJ944" s="47">
        <f t="shared" si="310"/>
        <v>147.70859492434425</v>
      </c>
      <c r="AK944" s="47">
        <f t="shared" si="311"/>
        <v>427.6670140315195</v>
      </c>
      <c r="AL944" s="56">
        <f t="shared" si="316"/>
        <v>36.026486566913235</v>
      </c>
      <c r="AM944" s="56">
        <f t="shared" si="316"/>
        <v>104.30902781256573</v>
      </c>
      <c r="AN944" s="45">
        <f t="shared" si="317"/>
        <v>18.730094823929456</v>
      </c>
      <c r="AO944" s="143"/>
    </row>
    <row r="945" spans="1:41" s="39" customFormat="1" ht="30" x14ac:dyDescent="0.25">
      <c r="A945" s="30">
        <v>944</v>
      </c>
      <c r="B945" s="110" t="s">
        <v>611</v>
      </c>
      <c r="C945" s="48" t="s">
        <v>592</v>
      </c>
      <c r="D945" s="48" t="s">
        <v>135</v>
      </c>
      <c r="E945" s="48" t="s">
        <v>147</v>
      </c>
      <c r="F945" s="48" t="s">
        <v>139</v>
      </c>
      <c r="G945" s="48" t="s">
        <v>249</v>
      </c>
      <c r="H945" s="48" t="s">
        <v>62</v>
      </c>
      <c r="I945" s="48" t="s">
        <v>593</v>
      </c>
      <c r="J945" s="48">
        <v>13</v>
      </c>
      <c r="K945" s="48">
        <v>287</v>
      </c>
      <c r="L945" s="48">
        <v>1.7000000000000001E-2</v>
      </c>
      <c r="M945" s="105" t="s">
        <v>141</v>
      </c>
      <c r="N945" s="105" t="s">
        <v>1251</v>
      </c>
      <c r="O945" s="105" t="s">
        <v>150</v>
      </c>
      <c r="P945" s="81">
        <f t="shared" si="319"/>
        <v>3.5357682851949233</v>
      </c>
      <c r="Q945" s="95">
        <f t="shared" si="318"/>
        <v>19723.5</v>
      </c>
      <c r="R945" s="48">
        <v>3.5</v>
      </c>
      <c r="S945" s="81">
        <v>56.18</v>
      </c>
      <c r="T945" s="141"/>
      <c r="U945" s="93">
        <f t="shared" si="320"/>
        <v>1.82585</v>
      </c>
      <c r="V945" s="83">
        <v>50</v>
      </c>
      <c r="W945" s="82">
        <v>37.501270045717703</v>
      </c>
      <c r="X945" s="138">
        <f t="shared" si="312"/>
        <v>61.080556159171586</v>
      </c>
      <c r="Y945" s="84">
        <f t="shared" si="313"/>
        <v>7.0485318784595186E-2</v>
      </c>
      <c r="Z945" s="85">
        <v>11.429</v>
      </c>
      <c r="AA945" s="46">
        <v>1.4097063756919037E-3</v>
      </c>
      <c r="AB945" s="47">
        <f t="shared" si="308"/>
        <v>86.10564944839156</v>
      </c>
      <c r="AC945" s="47">
        <f t="shared" si="309"/>
        <v>304.76301165445693</v>
      </c>
      <c r="AD945" s="56">
        <f t="shared" si="314"/>
        <v>34.442259779356625</v>
      </c>
      <c r="AE945" s="56">
        <f t="shared" si="314"/>
        <v>121.90520466178276</v>
      </c>
      <c r="AF945" s="64"/>
      <c r="AG945" s="85">
        <f t="shared" si="315"/>
        <v>2.1385000000000001</v>
      </c>
      <c r="AH945" s="85">
        <v>18.840499999999999</v>
      </c>
      <c r="AI945" s="43">
        <v>4.2770000000000002E-2</v>
      </c>
      <c r="AJ945" s="47">
        <f t="shared" si="310"/>
        <v>141.94360735256112</v>
      </c>
      <c r="AK945" s="47">
        <f t="shared" si="311"/>
        <v>502.39631823219833</v>
      </c>
      <c r="AL945" s="56">
        <f t="shared" si="316"/>
        <v>34.620392037210031</v>
      </c>
      <c r="AM945" s="56">
        <f t="shared" si="316"/>
        <v>122.53568737370691</v>
      </c>
      <c r="AN945" s="45">
        <f t="shared" si="317"/>
        <v>30.339651389466038</v>
      </c>
      <c r="AO945" s="143"/>
    </row>
    <row r="946" spans="1:41" s="39" customFormat="1" ht="30" x14ac:dyDescent="0.25">
      <c r="A946" s="30">
        <v>945</v>
      </c>
      <c r="B946" s="110" t="s">
        <v>612</v>
      </c>
      <c r="C946" s="48" t="s">
        <v>592</v>
      </c>
      <c r="D946" s="48" t="s">
        <v>135</v>
      </c>
      <c r="E946" s="48" t="s">
        <v>147</v>
      </c>
      <c r="F946" s="48" t="s">
        <v>139</v>
      </c>
      <c r="G946" s="48" t="s">
        <v>249</v>
      </c>
      <c r="H946" s="48" t="s">
        <v>62</v>
      </c>
      <c r="I946" s="48" t="s">
        <v>593</v>
      </c>
      <c r="J946" s="48">
        <v>13</v>
      </c>
      <c r="K946" s="48">
        <v>442</v>
      </c>
      <c r="L946" s="48">
        <v>1.7000000000000001E-2</v>
      </c>
      <c r="M946" s="105" t="s">
        <v>141</v>
      </c>
      <c r="N946" s="105" t="s">
        <v>1251</v>
      </c>
      <c r="O946" s="105" t="s">
        <v>150</v>
      </c>
      <c r="P946" s="81">
        <f t="shared" si="319"/>
        <v>3.7999465420899172</v>
      </c>
      <c r="Q946" s="95">
        <f t="shared" si="318"/>
        <v>19723.5</v>
      </c>
      <c r="R946" s="48">
        <v>3.5</v>
      </c>
      <c r="S946" s="81">
        <v>59.46</v>
      </c>
      <c r="T946" s="141"/>
      <c r="U946" s="93">
        <f t="shared" si="320"/>
        <v>1.93245</v>
      </c>
      <c r="V946" s="83">
        <v>50</v>
      </c>
      <c r="W946" s="82">
        <v>19.322051456638665</v>
      </c>
      <c r="X946" s="138">
        <f t="shared" si="312"/>
        <v>26.598696747928983</v>
      </c>
      <c r="Y946" s="84">
        <f t="shared" si="313"/>
        <v>0.15302481067185034</v>
      </c>
      <c r="Z946" s="85">
        <v>10.805099999999999</v>
      </c>
      <c r="AA946" s="46">
        <v>3.0604962134370066E-3</v>
      </c>
      <c r="AB946" s="47">
        <f t="shared" si="308"/>
        <v>81.405210679395879</v>
      </c>
      <c r="AC946" s="47">
        <f t="shared" si="309"/>
        <v>559.2108076229963</v>
      </c>
      <c r="AD946" s="56">
        <f t="shared" si="314"/>
        <v>32.562084271758351</v>
      </c>
      <c r="AE946" s="56">
        <f t="shared" si="314"/>
        <v>223.68432304919855</v>
      </c>
      <c r="AF946" s="64"/>
      <c r="AG946" s="85">
        <f t="shared" si="315"/>
        <v>1.2124999999999999</v>
      </c>
      <c r="AH946" s="85">
        <v>15.319600000000001</v>
      </c>
      <c r="AI946" s="43">
        <v>2.4249999999999997E-2</v>
      </c>
      <c r="AJ946" s="47">
        <f t="shared" si="310"/>
        <v>115.41728123979171</v>
      </c>
      <c r="AK946" s="47">
        <f t="shared" si="311"/>
        <v>792.85577074356138</v>
      </c>
      <c r="AL946" s="56">
        <f t="shared" si="316"/>
        <v>28.150556399949195</v>
      </c>
      <c r="AM946" s="56">
        <f t="shared" si="316"/>
        <v>193.37945627891742</v>
      </c>
      <c r="AN946" s="45">
        <f t="shared" si="317"/>
        <v>7.9235517082266531</v>
      </c>
      <c r="AO946" s="143"/>
    </row>
    <row r="947" spans="1:41" s="39" customFormat="1" ht="30" x14ac:dyDescent="0.25">
      <c r="A947" s="30">
        <v>946</v>
      </c>
      <c r="B947" s="110" t="s">
        <v>613</v>
      </c>
      <c r="C947" s="48" t="s">
        <v>592</v>
      </c>
      <c r="D947" s="48" t="s">
        <v>135</v>
      </c>
      <c r="E947" s="48" t="s">
        <v>147</v>
      </c>
      <c r="F947" s="48" t="s">
        <v>139</v>
      </c>
      <c r="G947" s="48" t="s">
        <v>249</v>
      </c>
      <c r="H947" s="48" t="s">
        <v>62</v>
      </c>
      <c r="I947" s="48" t="s">
        <v>593</v>
      </c>
      <c r="J947" s="48">
        <v>13</v>
      </c>
      <c r="K947" s="48">
        <v>371</v>
      </c>
      <c r="L947" s="48">
        <v>1.7000000000000001E-2</v>
      </c>
      <c r="M947" s="105" t="s">
        <v>141</v>
      </c>
      <c r="N947" s="105" t="s">
        <v>1251</v>
      </c>
      <c r="O947" s="105" t="s">
        <v>150</v>
      </c>
      <c r="P947" s="81">
        <f t="shared" si="319"/>
        <v>4.974646240175459</v>
      </c>
      <c r="Q947" s="95">
        <f t="shared" si="318"/>
        <v>19723.5</v>
      </c>
      <c r="R947" s="48">
        <v>3.5</v>
      </c>
      <c r="S947" s="81">
        <v>72.5</v>
      </c>
      <c r="T947" s="141"/>
      <c r="U947" s="93">
        <f t="shared" si="320"/>
        <v>2.3562499999999997</v>
      </c>
      <c r="V947" s="83">
        <v>50</v>
      </c>
      <c r="W947" s="82">
        <v>12.441021067480941</v>
      </c>
      <c r="X947" s="138">
        <f t="shared" si="312"/>
        <v>12.63670253254438</v>
      </c>
      <c r="Y947" s="84">
        <f t="shared" si="313"/>
        <v>0.23299371533791255</v>
      </c>
      <c r="Z947" s="85">
        <v>7.8159999999999998</v>
      </c>
      <c r="AA947" s="46">
        <v>4.6598743067582512E-3</v>
      </c>
      <c r="AB947" s="47">
        <f t="shared" si="308"/>
        <v>58.885445453550474</v>
      </c>
      <c r="AC947" s="47">
        <f t="shared" si="309"/>
        <v>628.24425403714747</v>
      </c>
      <c r="AD947" s="56">
        <f t="shared" si="314"/>
        <v>23.554178181420191</v>
      </c>
      <c r="AE947" s="56">
        <f t="shared" si="314"/>
        <v>251.29770161485899</v>
      </c>
      <c r="AF947" s="64"/>
      <c r="AG947" s="85">
        <f t="shared" si="315"/>
        <v>0.88600000000000001</v>
      </c>
      <c r="AH947" s="85">
        <v>9.7523999999999997</v>
      </c>
      <c r="AI947" s="43">
        <v>1.772E-2</v>
      </c>
      <c r="AJ947" s="47">
        <f t="shared" si="310"/>
        <v>73.474209089202361</v>
      </c>
      <c r="AK947" s="47">
        <f t="shared" si="311"/>
        <v>783.89064266528624</v>
      </c>
      <c r="AL947" s="56">
        <f t="shared" si="316"/>
        <v>17.920538802244479</v>
      </c>
      <c r="AM947" s="56">
        <f t="shared" si="316"/>
        <v>191.19283967446006</v>
      </c>
      <c r="AN947" s="45">
        <f t="shared" si="317"/>
        <v>3.8026776761554597</v>
      </c>
      <c r="AO947" s="143"/>
    </row>
    <row r="948" spans="1:41" s="39" customFormat="1" ht="30" x14ac:dyDescent="0.25">
      <c r="A948" s="30">
        <v>947</v>
      </c>
      <c r="B948" s="110" t="s">
        <v>614</v>
      </c>
      <c r="C948" s="48" t="s">
        <v>592</v>
      </c>
      <c r="D948" s="48" t="s">
        <v>135</v>
      </c>
      <c r="E948" s="48" t="s">
        <v>147</v>
      </c>
      <c r="F948" s="48" t="s">
        <v>139</v>
      </c>
      <c r="G948" s="48" t="s">
        <v>249</v>
      </c>
      <c r="H948" s="48" t="s">
        <v>62</v>
      </c>
      <c r="I948" s="48" t="s">
        <v>593</v>
      </c>
      <c r="J948" s="48">
        <v>13</v>
      </c>
      <c r="K948" s="48">
        <v>329</v>
      </c>
      <c r="L948" s="48">
        <v>1.7000000000000001E-2</v>
      </c>
      <c r="M948" s="105" t="s">
        <v>141</v>
      </c>
      <c r="N948" s="105" t="s">
        <v>1251</v>
      </c>
      <c r="O948" s="105" t="s">
        <v>150</v>
      </c>
      <c r="P948" s="81">
        <f t="shared" si="319"/>
        <v>5.7401365398936486</v>
      </c>
      <c r="Q948" s="95">
        <f t="shared" si="318"/>
        <v>19723.5</v>
      </c>
      <c r="R948" s="48">
        <v>3.5</v>
      </c>
      <c r="S948" s="81">
        <v>79.64</v>
      </c>
      <c r="T948" s="141"/>
      <c r="U948" s="93">
        <f t="shared" si="320"/>
        <v>2.5882999999999998</v>
      </c>
      <c r="V948" s="83">
        <v>50</v>
      </c>
      <c r="W948" s="82">
        <v>11.762829753387244</v>
      </c>
      <c r="X948" s="138">
        <f t="shared" si="312"/>
        <v>24.146484869822483</v>
      </c>
      <c r="Y948" s="84">
        <f t="shared" si="313"/>
        <v>7.3648567210335483E-2</v>
      </c>
      <c r="Z948" s="85">
        <v>4.7208999999999994</v>
      </c>
      <c r="AA948" s="46">
        <v>1.4729713442067096E-3</v>
      </c>
      <c r="AB948" s="47">
        <f t="shared" si="308"/>
        <v>35.567080276569399</v>
      </c>
      <c r="AC948" s="47">
        <f t="shared" si="309"/>
        <v>401.34050215600217</v>
      </c>
      <c r="AD948" s="56">
        <f t="shared" si="314"/>
        <v>14.226832110627759</v>
      </c>
      <c r="AE948" s="56">
        <f t="shared" si="314"/>
        <v>160.53620086240088</v>
      </c>
      <c r="AF948" s="64"/>
      <c r="AG948" s="85">
        <f t="shared" si="315"/>
        <v>0.64800000000000002</v>
      </c>
      <c r="AH948" s="85">
        <v>6.1393000000000004</v>
      </c>
      <c r="AI948" s="43">
        <v>1.2960000000000001E-2</v>
      </c>
      <c r="AJ948" s="47">
        <f t="shared" si="310"/>
        <v>46.253251698180975</v>
      </c>
      <c r="AK948" s="47">
        <f t="shared" si="311"/>
        <v>521.92373167962558</v>
      </c>
      <c r="AL948" s="56">
        <f t="shared" si="316"/>
        <v>11.281280901995359</v>
      </c>
      <c r="AM948" s="56">
        <f t="shared" si="316"/>
        <v>127.29847114137209</v>
      </c>
      <c r="AN948" s="45">
        <f t="shared" si="317"/>
        <v>8.7985418392370693</v>
      </c>
      <c r="AO948" s="143"/>
    </row>
    <row r="949" spans="1:41" s="39" customFormat="1" ht="30" x14ac:dyDescent="0.25">
      <c r="A949" s="30">
        <v>948</v>
      </c>
      <c r="B949" s="110" t="s">
        <v>615</v>
      </c>
      <c r="C949" s="48" t="s">
        <v>592</v>
      </c>
      <c r="D949" s="48" t="s">
        <v>135</v>
      </c>
      <c r="E949" s="48" t="s">
        <v>147</v>
      </c>
      <c r="F949" s="48" t="s">
        <v>139</v>
      </c>
      <c r="G949" s="48" t="s">
        <v>249</v>
      </c>
      <c r="H949" s="48" t="s">
        <v>62</v>
      </c>
      <c r="I949" s="48" t="s">
        <v>616</v>
      </c>
      <c r="J949" s="48">
        <v>13</v>
      </c>
      <c r="K949" s="48">
        <v>305</v>
      </c>
      <c r="L949" s="48">
        <v>1.7000000000000001E-2</v>
      </c>
      <c r="M949" s="105" t="s">
        <v>141</v>
      </c>
      <c r="N949" s="105" t="s">
        <v>1251</v>
      </c>
      <c r="O949" s="105" t="s">
        <v>150</v>
      </c>
      <c r="P949" s="81">
        <f t="shared" si="319"/>
        <v>0.21026387389020842</v>
      </c>
      <c r="Q949" s="95">
        <f t="shared" si="318"/>
        <v>19723.5</v>
      </c>
      <c r="R949" s="48">
        <v>3.5</v>
      </c>
      <c r="S949" s="133">
        <v>3.98</v>
      </c>
      <c r="T949" s="141"/>
      <c r="U949" s="93">
        <f t="shared" si="320"/>
        <v>0.12935000000000002</v>
      </c>
      <c r="V949" s="83">
        <v>50</v>
      </c>
      <c r="W949" s="82">
        <v>121.54319321914333</v>
      </c>
      <c r="X949" s="138">
        <f t="shared" si="312"/>
        <v>158.17283042840234</v>
      </c>
      <c r="Y949" s="84">
        <f t="shared" si="313"/>
        <v>9.8878561786306093E-2</v>
      </c>
      <c r="Z949" s="47">
        <v>41.5184</v>
      </c>
      <c r="AA949" s="46">
        <v>1.9775712357261218E-3</v>
      </c>
      <c r="AB949" s="47">
        <f t="shared" si="308"/>
        <v>312.79803972859395</v>
      </c>
      <c r="AC949" s="47">
        <f t="shared" si="309"/>
        <v>341.59378983191596</v>
      </c>
      <c r="AD949" s="56">
        <f>AB949/350*100</f>
        <v>89.370868493883975</v>
      </c>
      <c r="AE949" s="56">
        <f>AC949/350*100</f>
        <v>97.598225666261712</v>
      </c>
      <c r="AF949" s="64"/>
      <c r="AG949" s="85">
        <f t="shared" si="315"/>
        <v>5.6185</v>
      </c>
      <c r="AH949" s="50">
        <v>64.18180000000001</v>
      </c>
      <c r="AI949" s="43">
        <v>0.11237</v>
      </c>
      <c r="AJ949" s="47">
        <f t="shared" si="310"/>
        <v>483.54322965848087</v>
      </c>
      <c r="AK949" s="47">
        <f t="shared" si="311"/>
        <v>528.0575431672238</v>
      </c>
      <c r="AL949" s="56">
        <f>AJ949/540*100</f>
        <v>89.545042529348308</v>
      </c>
      <c r="AM949" s="56">
        <f>AK949/540*100</f>
        <v>97.78843391985626</v>
      </c>
      <c r="AN949" s="45">
        <f t="shared" si="317"/>
        <v>56.822226158007474</v>
      </c>
      <c r="AO949" s="143"/>
    </row>
    <row r="950" spans="1:41" s="39" customFormat="1" ht="30" x14ac:dyDescent="0.25">
      <c r="A950" s="30">
        <v>949</v>
      </c>
      <c r="B950" s="110" t="s">
        <v>617</v>
      </c>
      <c r="C950" s="48" t="s">
        <v>592</v>
      </c>
      <c r="D950" s="48" t="s">
        <v>135</v>
      </c>
      <c r="E950" s="48" t="s">
        <v>147</v>
      </c>
      <c r="F950" s="48" t="s">
        <v>139</v>
      </c>
      <c r="G950" s="48" t="s">
        <v>249</v>
      </c>
      <c r="H950" s="48" t="s">
        <v>62</v>
      </c>
      <c r="I950" s="48" t="s">
        <v>616</v>
      </c>
      <c r="J950" s="48">
        <v>13</v>
      </c>
      <c r="K950" s="48">
        <v>280</v>
      </c>
      <c r="L950" s="48">
        <v>1.7000000000000001E-2</v>
      </c>
      <c r="M950" s="105" t="s">
        <v>141</v>
      </c>
      <c r="N950" s="105" t="s">
        <v>1251</v>
      </c>
      <c r="O950" s="105" t="s">
        <v>150</v>
      </c>
      <c r="P950" s="81">
        <f t="shared" si="319"/>
        <v>0.29817094333548383</v>
      </c>
      <c r="Q950" s="95">
        <f t="shared" si="318"/>
        <v>19723.5</v>
      </c>
      <c r="R950" s="48">
        <v>3.5</v>
      </c>
      <c r="S950" s="81">
        <v>5.62</v>
      </c>
      <c r="T950" s="141"/>
      <c r="U950" s="93">
        <f t="shared" si="320"/>
        <v>0.18265000000000001</v>
      </c>
      <c r="V950" s="83">
        <v>50</v>
      </c>
      <c r="W950" s="82">
        <v>119.59697657024448</v>
      </c>
      <c r="X950" s="138">
        <f t="shared" si="312"/>
        <v>203.84296605680473</v>
      </c>
      <c r="Y950" s="84">
        <f t="shared" si="313"/>
        <v>7.4740145282893994E-2</v>
      </c>
      <c r="Z950" s="47">
        <v>40.444199999999995</v>
      </c>
      <c r="AA950" s="46">
        <v>1.49480290565788E-3</v>
      </c>
      <c r="AB950" s="47">
        <f t="shared" si="308"/>
        <v>304.70505795963231</v>
      </c>
      <c r="AC950" s="47">
        <f t="shared" si="309"/>
        <v>338.17075614988784</v>
      </c>
      <c r="AD950" s="56">
        <f t="shared" ref="AD950:AE964" si="321">AB950/350*100</f>
        <v>87.058587988466371</v>
      </c>
      <c r="AE950" s="56">
        <f t="shared" si="321"/>
        <v>96.620216042825092</v>
      </c>
      <c r="AF950" s="64"/>
      <c r="AG950" s="85">
        <f t="shared" si="315"/>
        <v>5.5505000000000004</v>
      </c>
      <c r="AH950" s="50">
        <v>63.134900000000002</v>
      </c>
      <c r="AI950" s="43">
        <v>0.11101000000000001</v>
      </c>
      <c r="AJ950" s="47">
        <f t="shared" si="310"/>
        <v>475.65592504674566</v>
      </c>
      <c r="AK950" s="47">
        <f t="shared" si="311"/>
        <v>527.89712424643233</v>
      </c>
      <c r="AL950" s="56">
        <f t="shared" ref="AL950:AM964" si="322">AJ950/540*100</f>
        <v>88.084430564212155</v>
      </c>
      <c r="AM950" s="56">
        <f t="shared" si="322"/>
        <v>97.758726712302277</v>
      </c>
      <c r="AN950" s="45">
        <f t="shared" si="317"/>
        <v>74.263971243180876</v>
      </c>
      <c r="AO950" s="143"/>
    </row>
    <row r="951" spans="1:41" s="39" customFormat="1" ht="30" x14ac:dyDescent="0.25">
      <c r="A951" s="30">
        <v>950</v>
      </c>
      <c r="B951" s="110" t="s">
        <v>618</v>
      </c>
      <c r="C951" s="48" t="s">
        <v>592</v>
      </c>
      <c r="D951" s="48" t="s">
        <v>135</v>
      </c>
      <c r="E951" s="48" t="s">
        <v>147</v>
      </c>
      <c r="F951" s="48" t="s">
        <v>139</v>
      </c>
      <c r="G951" s="48" t="s">
        <v>249</v>
      </c>
      <c r="H951" s="48" t="s">
        <v>62</v>
      </c>
      <c r="I951" s="48" t="s">
        <v>616</v>
      </c>
      <c r="J951" s="48">
        <v>13</v>
      </c>
      <c r="K951" s="48">
        <v>460</v>
      </c>
      <c r="L951" s="48">
        <v>1.7000000000000001E-2</v>
      </c>
      <c r="M951" s="105" t="s">
        <v>141</v>
      </c>
      <c r="N951" s="105" t="s">
        <v>1251</v>
      </c>
      <c r="O951" s="105" t="s">
        <v>150</v>
      </c>
      <c r="P951" s="81">
        <f t="shared" si="319"/>
        <v>0.38847451082146561</v>
      </c>
      <c r="Q951" s="95">
        <f t="shared" si="318"/>
        <v>19723.5</v>
      </c>
      <c r="R951" s="48">
        <v>3.5</v>
      </c>
      <c r="S951" s="81">
        <v>7.29</v>
      </c>
      <c r="T951" s="141"/>
      <c r="U951" s="93">
        <f t="shared" si="320"/>
        <v>0.23692500000000002</v>
      </c>
      <c r="V951" s="83">
        <v>50</v>
      </c>
      <c r="W951" s="82">
        <v>116.89866264007618</v>
      </c>
      <c r="X951" s="138">
        <f t="shared" si="312"/>
        <v>173.90500828402361</v>
      </c>
      <c r="Y951" s="84">
        <f t="shared" si="313"/>
        <v>8.4588271807105819E-2</v>
      </c>
      <c r="Z951" s="47">
        <v>39.050699999999999</v>
      </c>
      <c r="AA951" s="46">
        <v>1.6917654361421164E-3</v>
      </c>
      <c r="AB951" s="47">
        <f t="shared" si="308"/>
        <v>294.20648218691957</v>
      </c>
      <c r="AC951" s="47">
        <f t="shared" si="309"/>
        <v>334.05600302062231</v>
      </c>
      <c r="AD951" s="56">
        <f t="shared" si="321"/>
        <v>84.058994910548449</v>
      </c>
      <c r="AE951" s="56">
        <f t="shared" si="321"/>
        <v>95.444572291606377</v>
      </c>
      <c r="AF951" s="64"/>
      <c r="AG951" s="85">
        <f t="shared" si="315"/>
        <v>6.8555000000000001</v>
      </c>
      <c r="AH951" s="50">
        <v>60.585999999999999</v>
      </c>
      <c r="AI951" s="43">
        <v>0.13711000000000001</v>
      </c>
      <c r="AJ951" s="47">
        <f t="shared" si="310"/>
        <v>456.45260980665421</v>
      </c>
      <c r="AK951" s="47">
        <f t="shared" si="311"/>
        <v>518.27795657971365</v>
      </c>
      <c r="AL951" s="56">
        <f t="shared" si="322"/>
        <v>84.528261075306332</v>
      </c>
      <c r="AM951" s="56">
        <f t="shared" si="322"/>
        <v>95.977399366613639</v>
      </c>
      <c r="AN951" s="45">
        <f t="shared" si="317"/>
        <v>81.045514390378003</v>
      </c>
      <c r="AO951" s="143"/>
    </row>
    <row r="952" spans="1:41" s="39" customFormat="1" ht="30" x14ac:dyDescent="0.25">
      <c r="A952" s="30">
        <v>951</v>
      </c>
      <c r="B952" s="110" t="s">
        <v>619</v>
      </c>
      <c r="C952" s="48" t="s">
        <v>592</v>
      </c>
      <c r="D952" s="48" t="s">
        <v>135</v>
      </c>
      <c r="E952" s="48" t="s">
        <v>147</v>
      </c>
      <c r="F952" s="48" t="s">
        <v>139</v>
      </c>
      <c r="G952" s="48" t="s">
        <v>249</v>
      </c>
      <c r="H952" s="48" t="s">
        <v>62</v>
      </c>
      <c r="I952" s="48" t="s">
        <v>616</v>
      </c>
      <c r="J952" s="48">
        <v>13</v>
      </c>
      <c r="K952" s="48">
        <v>380</v>
      </c>
      <c r="L952" s="48">
        <v>1.7000000000000001E-2</v>
      </c>
      <c r="M952" s="105" t="s">
        <v>141</v>
      </c>
      <c r="N952" s="105" t="s">
        <v>1251</v>
      </c>
      <c r="O952" s="105" t="s">
        <v>150</v>
      </c>
      <c r="P952" s="81">
        <f t="shared" si="319"/>
        <v>0.45222649426417905</v>
      </c>
      <c r="Q952" s="95">
        <f t="shared" si="318"/>
        <v>19723.5</v>
      </c>
      <c r="R952" s="48">
        <v>3.5</v>
      </c>
      <c r="S952" s="81">
        <v>8.4600000000000009</v>
      </c>
      <c r="T952" s="141"/>
      <c r="U952" s="93">
        <f t="shared" si="320"/>
        <v>0.27495000000000003</v>
      </c>
      <c r="V952" s="83">
        <v>50</v>
      </c>
      <c r="W952" s="82">
        <v>115.18028999837891</v>
      </c>
      <c r="X952" s="138">
        <f t="shared" si="312"/>
        <v>198.049756112426</v>
      </c>
      <c r="Y952" s="84">
        <f t="shared" si="313"/>
        <v>7.2357696200779031E-2</v>
      </c>
      <c r="Z952" s="47">
        <v>38.042199999999994</v>
      </c>
      <c r="AA952" s="46">
        <v>1.4471539240155807E-3</v>
      </c>
      <c r="AB952" s="47">
        <f t="shared" si="308"/>
        <v>286.60848170842598</v>
      </c>
      <c r="AC952" s="47">
        <f t="shared" si="309"/>
        <v>330.283940078076</v>
      </c>
      <c r="AD952" s="56">
        <f t="shared" si="321"/>
        <v>81.888137630978846</v>
      </c>
      <c r="AE952" s="56">
        <f t="shared" si="321"/>
        <v>94.366840022307429</v>
      </c>
      <c r="AF952" s="64"/>
      <c r="AG952" s="85">
        <f t="shared" si="315"/>
        <v>5.742</v>
      </c>
      <c r="AH952" s="50">
        <v>55.890900000000002</v>
      </c>
      <c r="AI952" s="43">
        <v>0.11484</v>
      </c>
      <c r="AJ952" s="47">
        <f t="shared" si="310"/>
        <v>421.07990574460649</v>
      </c>
      <c r="AK952" s="47">
        <f t="shared" si="311"/>
        <v>485.24708525032042</v>
      </c>
      <c r="AL952" s="56">
        <f t="shared" si="322"/>
        <v>77.977760323075273</v>
      </c>
      <c r="AM952" s="56">
        <f t="shared" si="322"/>
        <v>89.860571342651923</v>
      </c>
      <c r="AN952" s="45">
        <f t="shared" si="317"/>
        <v>79.355760361234104</v>
      </c>
      <c r="AO952" s="143"/>
    </row>
    <row r="953" spans="1:41" s="39" customFormat="1" ht="30" x14ac:dyDescent="0.25">
      <c r="A953" s="30">
        <v>952</v>
      </c>
      <c r="B953" s="110" t="s">
        <v>620</v>
      </c>
      <c r="C953" s="48" t="s">
        <v>592</v>
      </c>
      <c r="D953" s="48" t="s">
        <v>135</v>
      </c>
      <c r="E953" s="48" t="s">
        <v>147</v>
      </c>
      <c r="F953" s="48" t="s">
        <v>139</v>
      </c>
      <c r="G953" s="48" t="s">
        <v>249</v>
      </c>
      <c r="H953" s="48" t="s">
        <v>62</v>
      </c>
      <c r="I953" s="48" t="s">
        <v>616</v>
      </c>
      <c r="J953" s="48">
        <v>13</v>
      </c>
      <c r="K953" s="48">
        <v>395</v>
      </c>
      <c r="L953" s="48">
        <v>1.7000000000000001E-2</v>
      </c>
      <c r="M953" s="105" t="s">
        <v>141</v>
      </c>
      <c r="N953" s="105" t="s">
        <v>1251</v>
      </c>
      <c r="O953" s="105" t="s">
        <v>150</v>
      </c>
      <c r="P953" s="81">
        <f t="shared" si="319"/>
        <v>0.46918621874212274</v>
      </c>
      <c r="Q953" s="95">
        <f t="shared" si="318"/>
        <v>19723.5</v>
      </c>
      <c r="R953" s="48">
        <v>3.5</v>
      </c>
      <c r="S953" s="81">
        <v>8.77</v>
      </c>
      <c r="T953" s="141"/>
      <c r="U953" s="93">
        <f t="shared" si="320"/>
        <v>0.28502499999999997</v>
      </c>
      <c r="V953" s="83">
        <v>50</v>
      </c>
      <c r="W953" s="82">
        <v>111.4072372214176</v>
      </c>
      <c r="X953" s="138">
        <f t="shared" si="312"/>
        <v>180.89409770414207</v>
      </c>
      <c r="Y953" s="84">
        <f t="shared" si="313"/>
        <v>8.1898794358848517E-2</v>
      </c>
      <c r="Z953" s="47">
        <v>39.328600000000002</v>
      </c>
      <c r="AA953" s="46">
        <v>1.6379758871769704E-3</v>
      </c>
      <c r="AB953" s="47">
        <f t="shared" si="308"/>
        <v>296.30017017201965</v>
      </c>
      <c r="AC953" s="47">
        <f t="shared" si="309"/>
        <v>353.0165632043807</v>
      </c>
      <c r="AD953" s="56">
        <f t="shared" si="321"/>
        <v>84.657191477719891</v>
      </c>
      <c r="AE953" s="56">
        <f t="shared" si="321"/>
        <v>100.86187520125162</v>
      </c>
      <c r="AF953" s="64"/>
      <c r="AG953" s="85">
        <f t="shared" si="315"/>
        <v>5.6064999999999996</v>
      </c>
      <c r="AH953" s="50">
        <v>60.835800000000006</v>
      </c>
      <c r="AI953" s="43">
        <v>0.11212999999999999</v>
      </c>
      <c r="AJ953" s="47">
        <f t="shared" si="310"/>
        <v>458.33459346508528</v>
      </c>
      <c r="AK953" s="47">
        <f t="shared" si="311"/>
        <v>546.06685810807062</v>
      </c>
      <c r="AL953" s="56">
        <f t="shared" si="322"/>
        <v>84.876776567608374</v>
      </c>
      <c r="AM953" s="56">
        <f t="shared" si="322"/>
        <v>101.12349224223529</v>
      </c>
      <c r="AN953" s="45">
        <f t="shared" si="317"/>
        <v>68.456441195391804</v>
      </c>
      <c r="AO953" s="143"/>
    </row>
    <row r="954" spans="1:41" s="39" customFormat="1" ht="30" x14ac:dyDescent="0.25">
      <c r="A954" s="30">
        <v>953</v>
      </c>
      <c r="B954" s="110" t="s">
        <v>621</v>
      </c>
      <c r="C954" s="48" t="s">
        <v>592</v>
      </c>
      <c r="D954" s="48" t="s">
        <v>135</v>
      </c>
      <c r="E954" s="48" t="s">
        <v>147</v>
      </c>
      <c r="F954" s="48" t="s">
        <v>139</v>
      </c>
      <c r="G954" s="48" t="s">
        <v>249</v>
      </c>
      <c r="H954" s="48" t="s">
        <v>62</v>
      </c>
      <c r="I954" s="48" t="s">
        <v>616</v>
      </c>
      <c r="J954" s="48">
        <v>13</v>
      </c>
      <c r="K954" s="48">
        <v>380</v>
      </c>
      <c r="L954" s="48">
        <v>1.7000000000000001E-2</v>
      </c>
      <c r="M954" s="105" t="s">
        <v>141</v>
      </c>
      <c r="N954" s="105" t="s">
        <v>1251</v>
      </c>
      <c r="O954" s="105" t="s">
        <v>150</v>
      </c>
      <c r="P954" s="81">
        <f t="shared" si="319"/>
        <v>0.61257883772388833</v>
      </c>
      <c r="Q954" s="95">
        <f t="shared" si="318"/>
        <v>19723.5</v>
      </c>
      <c r="R954" s="48">
        <v>3.5</v>
      </c>
      <c r="S954" s="81">
        <v>11.37</v>
      </c>
      <c r="T954" s="141"/>
      <c r="U954" s="93">
        <f t="shared" si="320"/>
        <v>0.36952499999999999</v>
      </c>
      <c r="V954" s="83">
        <v>50</v>
      </c>
      <c r="W954" s="82">
        <v>111.5943976037552</v>
      </c>
      <c r="X954" s="138">
        <f t="shared" si="312"/>
        <v>178.08722631952662</v>
      </c>
      <c r="Y954" s="84">
        <f t="shared" si="313"/>
        <v>8.1063586403894397E-2</v>
      </c>
      <c r="Z954" s="47">
        <v>38.323500000000003</v>
      </c>
      <c r="AA954" s="46">
        <v>1.621271728077888E-3</v>
      </c>
      <c r="AB954" s="47">
        <f t="shared" si="308"/>
        <v>288.72778516365685</v>
      </c>
      <c r="AC954" s="47">
        <f t="shared" si="309"/>
        <v>343.41777744145821</v>
      </c>
      <c r="AD954" s="56">
        <f t="shared" si="321"/>
        <v>82.49365290390196</v>
      </c>
      <c r="AE954" s="56">
        <f t="shared" si="321"/>
        <v>98.119364983273769</v>
      </c>
      <c r="AF954" s="64"/>
      <c r="AG954" s="85">
        <f t="shared" si="315"/>
        <v>5.1890000000000001</v>
      </c>
      <c r="AH954" s="50">
        <v>54.422599999999996</v>
      </c>
      <c r="AI954" s="43">
        <v>0.10378</v>
      </c>
      <c r="AJ954" s="47">
        <f t="shared" si="310"/>
        <v>410.01778962901687</v>
      </c>
      <c r="AK954" s="47">
        <f t="shared" si="311"/>
        <v>487.68218807221422</v>
      </c>
      <c r="AL954" s="56">
        <f t="shared" si="322"/>
        <v>75.929220301669787</v>
      </c>
      <c r="AM954" s="56">
        <f t="shared" si="322"/>
        <v>90.311516309669301</v>
      </c>
      <c r="AN954" s="45">
        <f t="shared" si="317"/>
        <v>64.011478275166894</v>
      </c>
      <c r="AO954" s="143"/>
    </row>
    <row r="955" spans="1:41" s="39" customFormat="1" ht="30" x14ac:dyDescent="0.25">
      <c r="A955" s="30">
        <v>954</v>
      </c>
      <c r="B955" s="110" t="s">
        <v>622</v>
      </c>
      <c r="C955" s="48" t="s">
        <v>592</v>
      </c>
      <c r="D955" s="48" t="s">
        <v>135</v>
      </c>
      <c r="E955" s="48" t="s">
        <v>147</v>
      </c>
      <c r="F955" s="48" t="s">
        <v>139</v>
      </c>
      <c r="G955" s="48" t="s">
        <v>249</v>
      </c>
      <c r="H955" s="48" t="s">
        <v>62</v>
      </c>
      <c r="I955" s="48" t="s">
        <v>616</v>
      </c>
      <c r="J955" s="48">
        <v>13</v>
      </c>
      <c r="K955" s="48">
        <v>421</v>
      </c>
      <c r="L955" s="48">
        <v>1.7000000000000001E-2</v>
      </c>
      <c r="M955" s="105" t="s">
        <v>141</v>
      </c>
      <c r="N955" s="105" t="s">
        <v>1251</v>
      </c>
      <c r="O955" s="105" t="s">
        <v>150</v>
      </c>
      <c r="P955" s="81">
        <f t="shared" si="319"/>
        <v>0.61924740211858809</v>
      </c>
      <c r="Q955" s="95">
        <f t="shared" si="318"/>
        <v>19723.5</v>
      </c>
      <c r="R955" s="48">
        <v>3.5</v>
      </c>
      <c r="S955" s="81">
        <v>11.49</v>
      </c>
      <c r="T955" s="141"/>
      <c r="U955" s="93">
        <f t="shared" si="320"/>
        <v>0.37342500000000001</v>
      </c>
      <c r="V955" s="83">
        <v>50</v>
      </c>
      <c r="W955" s="82">
        <v>112.1568212285641</v>
      </c>
      <c r="X955" s="138">
        <f t="shared" si="312"/>
        <v>226.93767707100585</v>
      </c>
      <c r="Y955" s="84">
        <f t="shared" si="313"/>
        <v>6.3155590118275998E-2</v>
      </c>
      <c r="Z955" s="47">
        <v>38.047400000000003</v>
      </c>
      <c r="AA955" s="46">
        <v>1.2631118023655201E-3</v>
      </c>
      <c r="AB955" s="47">
        <f t="shared" si="308"/>
        <v>286.64765830980252</v>
      </c>
      <c r="AC955" s="47">
        <f t="shared" si="309"/>
        <v>339.23393676130769</v>
      </c>
      <c r="AD955" s="56">
        <f t="shared" si="321"/>
        <v>81.899330945657866</v>
      </c>
      <c r="AE955" s="56">
        <f t="shared" si="321"/>
        <v>96.923981931802189</v>
      </c>
      <c r="AF955" s="64"/>
      <c r="AG955" s="85">
        <f t="shared" si="315"/>
        <v>5.0380000000000003</v>
      </c>
      <c r="AH955" s="50">
        <v>58.060900000000004</v>
      </c>
      <c r="AI955" s="43">
        <v>0.10076</v>
      </c>
      <c r="AJ955" s="47">
        <f t="shared" si="310"/>
        <v>437.42860285747815</v>
      </c>
      <c r="AK955" s="47">
        <f t="shared" si="311"/>
        <v>517.67604826885952</v>
      </c>
      <c r="AL955" s="56">
        <f t="shared" si="322"/>
        <v>81.005296825458913</v>
      </c>
      <c r="AM955" s="56">
        <f t="shared" si="322"/>
        <v>95.865934864603616</v>
      </c>
      <c r="AN955" s="45">
        <f t="shared" si="317"/>
        <v>79.771244169597281</v>
      </c>
      <c r="AO955" s="143"/>
    </row>
    <row r="956" spans="1:41" s="39" customFormat="1" ht="30" x14ac:dyDescent="0.25">
      <c r="A956" s="30">
        <v>955</v>
      </c>
      <c r="B956" s="110" t="s">
        <v>623</v>
      </c>
      <c r="C956" s="48" t="s">
        <v>592</v>
      </c>
      <c r="D956" s="48" t="s">
        <v>135</v>
      </c>
      <c r="E956" s="48" t="s">
        <v>147</v>
      </c>
      <c r="F956" s="48" t="s">
        <v>139</v>
      </c>
      <c r="G956" s="48" t="s">
        <v>249</v>
      </c>
      <c r="H956" s="48" t="s">
        <v>62</v>
      </c>
      <c r="I956" s="48" t="s">
        <v>616</v>
      </c>
      <c r="J956" s="48">
        <v>13</v>
      </c>
      <c r="K956" s="48">
        <v>262</v>
      </c>
      <c r="L956" s="48">
        <v>1.7000000000000001E-2</v>
      </c>
      <c r="M956" s="105" t="s">
        <v>141</v>
      </c>
      <c r="N956" s="105" t="s">
        <v>1251</v>
      </c>
      <c r="O956" s="105" t="s">
        <v>150</v>
      </c>
      <c r="P956" s="81">
        <f t="shared" si="319"/>
        <v>0.90696350029569517</v>
      </c>
      <c r="Q956" s="95">
        <f t="shared" si="318"/>
        <v>19723.5</v>
      </c>
      <c r="R956" s="48">
        <v>3.5</v>
      </c>
      <c r="S956" s="81">
        <v>16.59</v>
      </c>
      <c r="T956" s="141"/>
      <c r="U956" s="93">
        <f t="shared" si="320"/>
        <v>0.53917499999999996</v>
      </c>
      <c r="V956" s="83">
        <v>50</v>
      </c>
      <c r="W956" s="82">
        <v>105.31906627820958</v>
      </c>
      <c r="X956" s="138">
        <f t="shared" si="312"/>
        <v>152.31446712426037</v>
      </c>
      <c r="Y956" s="84">
        <f t="shared" si="313"/>
        <v>8.7076511033771301E-2</v>
      </c>
      <c r="Z956" s="47">
        <v>35.208599999999997</v>
      </c>
      <c r="AA956" s="46">
        <v>1.7415302206754259E-3</v>
      </c>
      <c r="AB956" s="47">
        <f t="shared" si="308"/>
        <v>265.26024754297305</v>
      </c>
      <c r="AC956" s="47">
        <f t="shared" si="309"/>
        <v>334.30414116085478</v>
      </c>
      <c r="AD956" s="56">
        <f t="shared" si="321"/>
        <v>75.78864215513515</v>
      </c>
      <c r="AE956" s="56">
        <f t="shared" si="321"/>
        <v>95.515468903101365</v>
      </c>
      <c r="AF956" s="64"/>
      <c r="AG956" s="85">
        <f t="shared" si="315"/>
        <v>4.5075000000000003</v>
      </c>
      <c r="AH956" s="50">
        <v>52.964199999999998</v>
      </c>
      <c r="AI956" s="43">
        <v>9.0150000000000008E-2</v>
      </c>
      <c r="AJ956" s="47">
        <f t="shared" si="310"/>
        <v>399.03025973527866</v>
      </c>
      <c r="AK956" s="47">
        <f t="shared" si="311"/>
        <v>502.89279872734915</v>
      </c>
      <c r="AL956" s="56">
        <f t="shared" si="322"/>
        <v>73.894492543570124</v>
      </c>
      <c r="AM956" s="56">
        <f t="shared" si="322"/>
        <v>93.128296060620215</v>
      </c>
      <c r="AN956" s="45">
        <f t="shared" si="317"/>
        <v>51.764820919981908</v>
      </c>
      <c r="AO956" s="143"/>
    </row>
    <row r="957" spans="1:41" s="39" customFormat="1" ht="30" x14ac:dyDescent="0.25">
      <c r="A957" s="30">
        <v>956</v>
      </c>
      <c r="B957" s="110" t="s">
        <v>624</v>
      </c>
      <c r="C957" s="48" t="s">
        <v>592</v>
      </c>
      <c r="D957" s="48" t="s">
        <v>135</v>
      </c>
      <c r="E957" s="48" t="s">
        <v>147</v>
      </c>
      <c r="F957" s="48" t="s">
        <v>139</v>
      </c>
      <c r="G957" s="48" t="s">
        <v>249</v>
      </c>
      <c r="H957" s="48" t="s">
        <v>62</v>
      </c>
      <c r="I957" s="48" t="s">
        <v>616</v>
      </c>
      <c r="J957" s="48">
        <v>13</v>
      </c>
      <c r="K957" s="48">
        <v>282</v>
      </c>
      <c r="L957" s="48">
        <v>1.7000000000000001E-2</v>
      </c>
      <c r="M957" s="105" t="s">
        <v>141</v>
      </c>
      <c r="N957" s="105" t="s">
        <v>1251</v>
      </c>
      <c r="O957" s="105" t="s">
        <v>150</v>
      </c>
      <c r="P957" s="81">
        <f t="shared" si="319"/>
        <v>0.96209649965147359</v>
      </c>
      <c r="Q957" s="95">
        <f t="shared" si="318"/>
        <v>19723.5</v>
      </c>
      <c r="R957" s="48">
        <v>3.5</v>
      </c>
      <c r="S957" s="81">
        <v>17.55</v>
      </c>
      <c r="T957" s="141"/>
      <c r="U957" s="93">
        <f t="shared" si="320"/>
        <v>0.57037500000000008</v>
      </c>
      <c r="V957" s="83">
        <v>50</v>
      </c>
      <c r="W957" s="82">
        <v>103.68834407154748</v>
      </c>
      <c r="X957" s="138">
        <f t="shared" si="312"/>
        <v>161.37699560946749</v>
      </c>
      <c r="Y957" s="84">
        <f t="shared" si="313"/>
        <v>7.913304840744817E-2</v>
      </c>
      <c r="Z957" s="47">
        <v>33.900500000000001</v>
      </c>
      <c r="AA957" s="46">
        <v>1.5826609681489634E-3</v>
      </c>
      <c r="AB957" s="47">
        <f t="shared" si="308"/>
        <v>255.40507210825078</v>
      </c>
      <c r="AC957" s="47">
        <f t="shared" si="309"/>
        <v>326.94610280021283</v>
      </c>
      <c r="AD957" s="56">
        <f t="shared" si="321"/>
        <v>72.972877745214504</v>
      </c>
      <c r="AE957" s="56">
        <f t="shared" si="321"/>
        <v>93.413172228632234</v>
      </c>
      <c r="AF957" s="64"/>
      <c r="AG957" s="85">
        <f t="shared" si="315"/>
        <v>4.4135</v>
      </c>
      <c r="AH957" s="50">
        <v>54.777300000000004</v>
      </c>
      <c r="AI957" s="43">
        <v>8.8270000000000001E-2</v>
      </c>
      <c r="AJ957" s="47">
        <f t="shared" si="310"/>
        <v>412.69008588060018</v>
      </c>
      <c r="AK957" s="47">
        <f t="shared" si="311"/>
        <v>528.28792368602524</v>
      </c>
      <c r="AL957" s="56">
        <f t="shared" si="322"/>
        <v>76.424089977888926</v>
      </c>
      <c r="AM957" s="56">
        <f t="shared" si="322"/>
        <v>97.831096978893555</v>
      </c>
      <c r="AN957" s="45">
        <f t="shared" si="317"/>
        <v>55.773157850248971</v>
      </c>
      <c r="AO957" s="143"/>
    </row>
    <row r="958" spans="1:41" s="39" customFormat="1" ht="30" x14ac:dyDescent="0.25">
      <c r="A958" s="30">
        <v>957</v>
      </c>
      <c r="B958" s="110" t="s">
        <v>625</v>
      </c>
      <c r="C958" s="48" t="s">
        <v>592</v>
      </c>
      <c r="D958" s="48" t="s">
        <v>135</v>
      </c>
      <c r="E958" s="48" t="s">
        <v>147</v>
      </c>
      <c r="F958" s="48" t="s">
        <v>139</v>
      </c>
      <c r="G958" s="48" t="s">
        <v>249</v>
      </c>
      <c r="H958" s="48" t="s">
        <v>62</v>
      </c>
      <c r="I958" s="48" t="s">
        <v>616</v>
      </c>
      <c r="J958" s="48">
        <v>13</v>
      </c>
      <c r="K958" s="48">
        <v>302</v>
      </c>
      <c r="L958" s="48">
        <v>1.7000000000000001E-2</v>
      </c>
      <c r="M958" s="105" t="s">
        <v>141</v>
      </c>
      <c r="N958" s="105" t="s">
        <v>1251</v>
      </c>
      <c r="O958" s="105" t="s">
        <v>150</v>
      </c>
      <c r="P958" s="81">
        <f t="shared" si="319"/>
        <v>1.5070456820863236</v>
      </c>
      <c r="Q958" s="95">
        <f t="shared" si="318"/>
        <v>19723.5</v>
      </c>
      <c r="R958" s="48">
        <v>3.5</v>
      </c>
      <c r="S958" s="81">
        <v>26.74</v>
      </c>
      <c r="T958" s="141"/>
      <c r="U958" s="93">
        <f t="shared" si="320"/>
        <v>0.86904999999999988</v>
      </c>
      <c r="V958" s="83">
        <v>50</v>
      </c>
      <c r="W958" s="82">
        <v>90.931514402564403</v>
      </c>
      <c r="X958" s="138">
        <f t="shared" si="312"/>
        <v>166.42516194082839</v>
      </c>
      <c r="Y958" s="84">
        <f t="shared" si="313"/>
        <v>6.5772316612380408E-2</v>
      </c>
      <c r="Z958" s="47">
        <v>29.058199999999999</v>
      </c>
      <c r="AA958" s="46">
        <v>1.3154463322476082E-3</v>
      </c>
      <c r="AB958" s="47">
        <f t="shared" si="308"/>
        <v>218.92336886877692</v>
      </c>
      <c r="AC958" s="47">
        <f t="shared" si="309"/>
        <v>319.56137749291145</v>
      </c>
      <c r="AD958" s="56">
        <f t="shared" si="321"/>
        <v>62.549533962507688</v>
      </c>
      <c r="AE958" s="56">
        <f t="shared" si="321"/>
        <v>91.303250712260407</v>
      </c>
      <c r="AF958" s="64"/>
      <c r="AG958" s="85">
        <f t="shared" si="315"/>
        <v>3.8045000000000004</v>
      </c>
      <c r="AH958" s="50">
        <v>43.873599999999996</v>
      </c>
      <c r="AI958" s="43">
        <v>7.6090000000000005E-2</v>
      </c>
      <c r="AJ958" s="47">
        <f t="shared" si="310"/>
        <v>330.54202656741199</v>
      </c>
      <c r="AK958" s="47">
        <f t="shared" si="311"/>
        <v>482.4905896295366</v>
      </c>
      <c r="AL958" s="56">
        <f t="shared" si="322"/>
        <v>61.211486401372596</v>
      </c>
      <c r="AM958" s="56">
        <f t="shared" si="322"/>
        <v>89.350109190654919</v>
      </c>
      <c r="AN958" s="45">
        <f t="shared" si="317"/>
        <v>57.843484857333955</v>
      </c>
      <c r="AO958" s="143"/>
    </row>
    <row r="959" spans="1:41" s="39" customFormat="1" ht="30" x14ac:dyDescent="0.25">
      <c r="A959" s="30">
        <v>958</v>
      </c>
      <c r="B959" s="110" t="s">
        <v>626</v>
      </c>
      <c r="C959" s="48" t="s">
        <v>592</v>
      </c>
      <c r="D959" s="48" t="s">
        <v>135</v>
      </c>
      <c r="E959" s="48" t="s">
        <v>147</v>
      </c>
      <c r="F959" s="48" t="s">
        <v>139</v>
      </c>
      <c r="G959" s="48" t="s">
        <v>249</v>
      </c>
      <c r="H959" s="48" t="s">
        <v>62</v>
      </c>
      <c r="I959" s="48" t="s">
        <v>616</v>
      </c>
      <c r="J959" s="48">
        <v>13</v>
      </c>
      <c r="K959" s="48">
        <v>474</v>
      </c>
      <c r="L959" s="48">
        <v>1.7000000000000001E-2</v>
      </c>
      <c r="M959" s="105" t="s">
        <v>141</v>
      </c>
      <c r="N959" s="105" t="s">
        <v>1251</v>
      </c>
      <c r="O959" s="105" t="s">
        <v>150</v>
      </c>
      <c r="P959" s="81">
        <f t="shared" si="319"/>
        <v>2.3522796426036829</v>
      </c>
      <c r="Q959" s="95">
        <f t="shared" si="318"/>
        <v>19723.5</v>
      </c>
      <c r="R959" s="48">
        <v>3.5</v>
      </c>
      <c r="S959" s="81">
        <v>39.92</v>
      </c>
      <c r="T959" s="141"/>
      <c r="U959" s="93">
        <f t="shared" si="320"/>
        <v>1.2974000000000001</v>
      </c>
      <c r="V959" s="83">
        <v>50</v>
      </c>
      <c r="W959" s="82">
        <v>75.122077691904479</v>
      </c>
      <c r="X959" s="138">
        <f t="shared" si="312"/>
        <v>102.45528347218931</v>
      </c>
      <c r="Y959" s="84">
        <f t="shared" si="313"/>
        <v>8.2626643480285727E-2</v>
      </c>
      <c r="Z959" s="47">
        <v>22.472999999999999</v>
      </c>
      <c r="AA959" s="46">
        <v>1.6525328696057147E-3</v>
      </c>
      <c r="AB959" s="47">
        <f t="shared" si="308"/>
        <v>169.31072360256394</v>
      </c>
      <c r="AC959" s="47">
        <f t="shared" si="309"/>
        <v>299.15306778611364</v>
      </c>
      <c r="AD959" s="56">
        <f t="shared" si="321"/>
        <v>48.374492457875412</v>
      </c>
      <c r="AE959" s="56">
        <f t="shared" si="321"/>
        <v>85.472305081746754</v>
      </c>
      <c r="AF959" s="64"/>
      <c r="AG959" s="85">
        <f t="shared" si="315"/>
        <v>4.3929999999999998</v>
      </c>
      <c r="AH959" s="50">
        <v>34.478499999999997</v>
      </c>
      <c r="AI959" s="43">
        <v>8.7859999999999994E-2</v>
      </c>
      <c r="AJ959" s="47">
        <f t="shared" si="310"/>
        <v>259.75970203048104</v>
      </c>
      <c r="AK959" s="47">
        <f t="shared" si="311"/>
        <v>458.96627275679788</v>
      </c>
      <c r="AL959" s="56">
        <f t="shared" si="322"/>
        <v>48.103648524163155</v>
      </c>
      <c r="AM959" s="56">
        <f t="shared" si="322"/>
        <v>84.993754214221823</v>
      </c>
      <c r="AN959" s="45">
        <f t="shared" si="317"/>
        <v>53.166869849289547</v>
      </c>
      <c r="AO959" s="143"/>
    </row>
    <row r="960" spans="1:41" s="39" customFormat="1" ht="30" x14ac:dyDescent="0.25">
      <c r="A960" s="30">
        <v>959</v>
      </c>
      <c r="B960" s="110" t="s">
        <v>627</v>
      </c>
      <c r="C960" s="48" t="s">
        <v>592</v>
      </c>
      <c r="D960" s="48" t="s">
        <v>135</v>
      </c>
      <c r="E960" s="48" t="s">
        <v>147</v>
      </c>
      <c r="F960" s="48" t="s">
        <v>139</v>
      </c>
      <c r="G960" s="48" t="s">
        <v>249</v>
      </c>
      <c r="H960" s="48" t="s">
        <v>62</v>
      </c>
      <c r="I960" s="48" t="s">
        <v>616</v>
      </c>
      <c r="J960" s="48">
        <v>13</v>
      </c>
      <c r="K960" s="48">
        <v>164</v>
      </c>
      <c r="L960" s="48">
        <v>1.7000000000000001E-2</v>
      </c>
      <c r="M960" s="105" t="s">
        <v>141</v>
      </c>
      <c r="N960" s="105" t="s">
        <v>1251</v>
      </c>
      <c r="O960" s="105" t="s">
        <v>150</v>
      </c>
      <c r="P960" s="81">
        <f t="shared" si="319"/>
        <v>2.4391099350547001</v>
      </c>
      <c r="Q960" s="95">
        <f t="shared" si="318"/>
        <v>19723.5</v>
      </c>
      <c r="R960" s="48">
        <v>3.5</v>
      </c>
      <c r="S960" s="81">
        <v>41.2</v>
      </c>
      <c r="T960" s="141"/>
      <c r="U960" s="93">
        <f t="shared" si="320"/>
        <v>1.3390000000000002</v>
      </c>
      <c r="V960" s="83">
        <v>50</v>
      </c>
      <c r="W960" s="82">
        <v>74.203161840729479</v>
      </c>
      <c r="X960" s="138">
        <f t="shared" si="312"/>
        <v>105.88289325443785</v>
      </c>
      <c r="Y960" s="84">
        <f t="shared" si="313"/>
        <v>7.8105083336305489E-2</v>
      </c>
      <c r="Z960" s="47">
        <v>21.953900000000001</v>
      </c>
      <c r="AA960" s="46">
        <v>1.5621016667261099E-3</v>
      </c>
      <c r="AB960" s="47">
        <f t="shared" si="308"/>
        <v>165.39984403054015</v>
      </c>
      <c r="AC960" s="47">
        <f t="shared" si="309"/>
        <v>295.86205567792524</v>
      </c>
      <c r="AD960" s="56">
        <f t="shared" si="321"/>
        <v>47.257098294440041</v>
      </c>
      <c r="AE960" s="56">
        <f t="shared" si="321"/>
        <v>84.532015907978646</v>
      </c>
      <c r="AF960" s="64"/>
      <c r="AG960" s="85">
        <f t="shared" si="315"/>
        <v>2.1309999999999998</v>
      </c>
      <c r="AH960" s="50">
        <v>34.3797</v>
      </c>
      <c r="AI960" s="43">
        <v>4.2619999999999998E-2</v>
      </c>
      <c r="AJ960" s="47">
        <f t="shared" si="310"/>
        <v>259.01534660432822</v>
      </c>
      <c r="AK960" s="47">
        <f t="shared" si="311"/>
        <v>463.31853181395405</v>
      </c>
      <c r="AL960" s="56">
        <f t="shared" si="322"/>
        <v>47.965804926727444</v>
      </c>
      <c r="AM960" s="56">
        <f t="shared" si="322"/>
        <v>85.799728113695195</v>
      </c>
      <c r="AN960" s="45">
        <f t="shared" si="317"/>
        <v>27.283755537707105</v>
      </c>
      <c r="AO960" s="143"/>
    </row>
    <row r="961" spans="1:41" s="39" customFormat="1" ht="30" x14ac:dyDescent="0.25">
      <c r="A961" s="30">
        <v>960</v>
      </c>
      <c r="B961" s="110" t="s">
        <v>628</v>
      </c>
      <c r="C961" s="48" t="s">
        <v>592</v>
      </c>
      <c r="D961" s="48" t="s">
        <v>135</v>
      </c>
      <c r="E961" s="48" t="s">
        <v>147</v>
      </c>
      <c r="F961" s="48" t="s">
        <v>139</v>
      </c>
      <c r="G961" s="48" t="s">
        <v>249</v>
      </c>
      <c r="H961" s="48" t="s">
        <v>62</v>
      </c>
      <c r="I961" s="48" t="s">
        <v>616</v>
      </c>
      <c r="J961" s="48">
        <v>13</v>
      </c>
      <c r="K961" s="48">
        <v>376</v>
      </c>
      <c r="L961" s="48">
        <v>1.7000000000000001E-2</v>
      </c>
      <c r="M961" s="105" t="s">
        <v>141</v>
      </c>
      <c r="N961" s="105" t="s">
        <v>1251</v>
      </c>
      <c r="O961" s="105" t="s">
        <v>150</v>
      </c>
      <c r="P961" s="81">
        <f t="shared" si="319"/>
        <v>2.5676806928454985</v>
      </c>
      <c r="Q961" s="95">
        <f t="shared" si="318"/>
        <v>19723.5</v>
      </c>
      <c r="R961" s="48">
        <v>3.5</v>
      </c>
      <c r="S961" s="81">
        <v>43.07</v>
      </c>
      <c r="T961" s="141"/>
      <c r="U961" s="93">
        <f t="shared" si="320"/>
        <v>1.399775</v>
      </c>
      <c r="V961" s="83">
        <v>50</v>
      </c>
      <c r="W961" s="82">
        <v>65.181842916497359</v>
      </c>
      <c r="X961" s="138">
        <f t="shared" si="312"/>
        <v>84.686317426035473</v>
      </c>
      <c r="Y961" s="84">
        <f t="shared" si="313"/>
        <v>8.8175828967064274E-2</v>
      </c>
      <c r="Z961" s="47">
        <v>19.823</v>
      </c>
      <c r="AA961" s="46">
        <v>1.7635165793412854E-3</v>
      </c>
      <c r="AB961" s="47">
        <f t="shared" si="308"/>
        <v>149.34572482417235</v>
      </c>
      <c r="AC961" s="47">
        <f t="shared" si="309"/>
        <v>304.11843410740465</v>
      </c>
      <c r="AD961" s="56">
        <f t="shared" si="321"/>
        <v>42.670207092620672</v>
      </c>
      <c r="AE961" s="56">
        <f t="shared" si="321"/>
        <v>86.890981173544191</v>
      </c>
      <c r="AF961" s="64"/>
      <c r="AG961" s="85">
        <f t="shared" si="315"/>
        <v>2.4249999999999998</v>
      </c>
      <c r="AH961" s="50">
        <v>31.817599999999999</v>
      </c>
      <c r="AI961" s="43">
        <v>4.8499999999999995E-2</v>
      </c>
      <c r="AJ961" s="47">
        <f t="shared" si="310"/>
        <v>239.71258306843495</v>
      </c>
      <c r="AK961" s="47">
        <f t="shared" si="311"/>
        <v>488.13593749965986</v>
      </c>
      <c r="AL961" s="56">
        <f t="shared" si="322"/>
        <v>44.391219086747213</v>
      </c>
      <c r="AM961" s="56">
        <f t="shared" si="322"/>
        <v>90.395543981418484</v>
      </c>
      <c r="AN961" s="45">
        <f t="shared" si="317"/>
        <v>27.501867897446065</v>
      </c>
      <c r="AO961" s="143"/>
    </row>
    <row r="962" spans="1:41" s="39" customFormat="1" ht="30" x14ac:dyDescent="0.25">
      <c r="A962" s="30">
        <v>961</v>
      </c>
      <c r="B962" s="110" t="s">
        <v>629</v>
      </c>
      <c r="C962" s="48" t="s">
        <v>592</v>
      </c>
      <c r="D962" s="48" t="s">
        <v>135</v>
      </c>
      <c r="E962" s="48" t="s">
        <v>147</v>
      </c>
      <c r="F962" s="48" t="s">
        <v>139</v>
      </c>
      <c r="G962" s="48" t="s">
        <v>249</v>
      </c>
      <c r="H962" s="48" t="s">
        <v>62</v>
      </c>
      <c r="I962" s="48" t="s">
        <v>616</v>
      </c>
      <c r="J962" s="48">
        <v>13</v>
      </c>
      <c r="K962" s="48">
        <v>419</v>
      </c>
      <c r="L962" s="48">
        <v>1.7000000000000001E-2</v>
      </c>
      <c r="M962" s="105" t="s">
        <v>141</v>
      </c>
      <c r="N962" s="105" t="s">
        <v>1251</v>
      </c>
      <c r="O962" s="105" t="s">
        <v>150</v>
      </c>
      <c r="P962" s="81">
        <f t="shared" si="319"/>
        <v>3.3617718608104683</v>
      </c>
      <c r="Q962" s="95">
        <f t="shared" si="318"/>
        <v>19723.5</v>
      </c>
      <c r="R962" s="48">
        <v>3.5</v>
      </c>
      <c r="S962" s="81">
        <v>53.95</v>
      </c>
      <c r="T962" s="141"/>
      <c r="U962" s="93">
        <f t="shared" si="320"/>
        <v>1.7533749999999999</v>
      </c>
      <c r="V962" s="83">
        <v>50</v>
      </c>
      <c r="W962" s="82">
        <v>57.953038220587253</v>
      </c>
      <c r="X962" s="138">
        <f t="shared" si="312"/>
        <v>89.335994917159752</v>
      </c>
      <c r="Y962" s="84">
        <f t="shared" si="313"/>
        <v>6.5349549268325757E-2</v>
      </c>
      <c r="Z962" s="47">
        <v>15.497999999999999</v>
      </c>
      <c r="AA962" s="46">
        <v>1.3069909853665152E-3</v>
      </c>
      <c r="AB962" s="47">
        <f t="shared" si="308"/>
        <v>116.76134002547663</v>
      </c>
      <c r="AC962" s="47">
        <f t="shared" si="309"/>
        <v>267.42342551584267</v>
      </c>
      <c r="AD962" s="56">
        <f t="shared" si="321"/>
        <v>33.360382864421894</v>
      </c>
      <c r="AE962" s="56">
        <f t="shared" si="321"/>
        <v>76.406693004526474</v>
      </c>
      <c r="AF962" s="64"/>
      <c r="AG962" s="85">
        <f t="shared" si="315"/>
        <v>2.1435</v>
      </c>
      <c r="AH962" s="50">
        <v>25.1435</v>
      </c>
      <c r="AI962" s="43">
        <v>4.2869999999999998E-2</v>
      </c>
      <c r="AJ962" s="47">
        <f t="shared" si="310"/>
        <v>189.43016859792047</v>
      </c>
      <c r="AK962" s="47">
        <f t="shared" si="311"/>
        <v>433.85991092125374</v>
      </c>
      <c r="AL962" s="56">
        <f t="shared" si="322"/>
        <v>35.079660851466755</v>
      </c>
      <c r="AM962" s="56">
        <f t="shared" si="322"/>
        <v>80.344427948380329</v>
      </c>
      <c r="AN962" s="45">
        <f t="shared" si="317"/>
        <v>32.800532276034104</v>
      </c>
      <c r="AO962" s="143"/>
    </row>
    <row r="963" spans="1:41" s="39" customFormat="1" ht="30" x14ac:dyDescent="0.25">
      <c r="A963" s="30">
        <v>962</v>
      </c>
      <c r="B963" s="110" t="s">
        <v>630</v>
      </c>
      <c r="C963" s="48" t="s">
        <v>592</v>
      </c>
      <c r="D963" s="48" t="s">
        <v>135</v>
      </c>
      <c r="E963" s="48" t="s">
        <v>147</v>
      </c>
      <c r="F963" s="48" t="s">
        <v>139</v>
      </c>
      <c r="G963" s="48" t="s">
        <v>249</v>
      </c>
      <c r="H963" s="48" t="s">
        <v>62</v>
      </c>
      <c r="I963" s="48" t="s">
        <v>616</v>
      </c>
      <c r="J963" s="48">
        <v>13</v>
      </c>
      <c r="K963" s="48">
        <v>210</v>
      </c>
      <c r="L963" s="48">
        <v>1.7000000000000001E-2</v>
      </c>
      <c r="M963" s="105" t="s">
        <v>141</v>
      </c>
      <c r="N963" s="105" t="s">
        <v>1251</v>
      </c>
      <c r="O963" s="105" t="s">
        <v>150</v>
      </c>
      <c r="P963" s="81">
        <f t="shared" si="319"/>
        <v>4.169129153541892</v>
      </c>
      <c r="Q963" s="95">
        <f t="shared" si="318"/>
        <v>19723.5</v>
      </c>
      <c r="R963" s="48">
        <v>3.5</v>
      </c>
      <c r="S963" s="81">
        <v>63.83</v>
      </c>
      <c r="T963" s="141"/>
      <c r="U963" s="93">
        <f t="shared" si="320"/>
        <v>2.0744750000000001</v>
      </c>
      <c r="V963" s="83">
        <v>50</v>
      </c>
      <c r="W963" s="82">
        <v>38.264912679989045</v>
      </c>
      <c r="X963" s="138">
        <f t="shared" si="312"/>
        <v>43.482236284023685</v>
      </c>
      <c r="Y963" s="84">
        <f t="shared" si="313"/>
        <v>8.7570004681141456E-2</v>
      </c>
      <c r="Z963" s="47">
        <v>10.1082</v>
      </c>
      <c r="AA963" s="46">
        <v>1.7514000936228291E-3</v>
      </c>
      <c r="AB963" s="47">
        <f t="shared" si="308"/>
        <v>76.154792698769057</v>
      </c>
      <c r="AC963" s="47">
        <f t="shared" si="309"/>
        <v>264.16367612113135</v>
      </c>
      <c r="AD963" s="56">
        <f t="shared" si="321"/>
        <v>21.758512199648301</v>
      </c>
      <c r="AE963" s="56">
        <f t="shared" si="321"/>
        <v>75.475336034608958</v>
      </c>
      <c r="AF963" s="64"/>
      <c r="AG963" s="85">
        <f t="shared" si="315"/>
        <v>1.9415000000000002</v>
      </c>
      <c r="AH963" s="50">
        <v>16.796900000000001</v>
      </c>
      <c r="AI963" s="43">
        <v>3.8830000000000003E-2</v>
      </c>
      <c r="AJ963" s="47">
        <f t="shared" si="310"/>
        <v>126.54720301160978</v>
      </c>
      <c r="AK963" s="47">
        <f t="shared" si="311"/>
        <v>438.96350007311207</v>
      </c>
      <c r="AL963" s="56">
        <f t="shared" si="322"/>
        <v>23.434667224372184</v>
      </c>
      <c r="AM963" s="56">
        <f t="shared" si="322"/>
        <v>81.289537050576314</v>
      </c>
      <c r="AN963" s="45">
        <f t="shared" si="317"/>
        <v>22.170833575598859</v>
      </c>
      <c r="AO963" s="143"/>
    </row>
    <row r="964" spans="1:41" s="39" customFormat="1" ht="30" x14ac:dyDescent="0.25">
      <c r="A964" s="30">
        <v>963</v>
      </c>
      <c r="B964" s="110" t="s">
        <v>631</v>
      </c>
      <c r="C964" s="48" t="s">
        <v>592</v>
      </c>
      <c r="D964" s="48" t="s">
        <v>135</v>
      </c>
      <c r="E964" s="48" t="s">
        <v>147</v>
      </c>
      <c r="F964" s="48" t="s">
        <v>139</v>
      </c>
      <c r="G964" s="48" t="s">
        <v>249</v>
      </c>
      <c r="H964" s="48" t="s">
        <v>62</v>
      </c>
      <c r="I964" s="48" t="s">
        <v>616</v>
      </c>
      <c r="J964" s="48">
        <v>13</v>
      </c>
      <c r="K964" s="48">
        <v>402</v>
      </c>
      <c r="L964" s="48">
        <v>1.7000000000000001E-2</v>
      </c>
      <c r="M964" s="105" t="s">
        <v>141</v>
      </c>
      <c r="N964" s="105" t="s">
        <v>1251</v>
      </c>
      <c r="O964" s="105" t="s">
        <v>150</v>
      </c>
      <c r="P964" s="81">
        <f t="shared" si="319"/>
        <v>5.4217058418400086</v>
      </c>
      <c r="Q964" s="95">
        <f t="shared" si="318"/>
        <v>19723.5</v>
      </c>
      <c r="R964" s="48">
        <v>3.5</v>
      </c>
      <c r="S964" s="81">
        <v>76.8</v>
      </c>
      <c r="T964" s="141"/>
      <c r="U964" s="93">
        <f t="shared" si="320"/>
        <v>2.496</v>
      </c>
      <c r="V964" s="83">
        <v>50</v>
      </c>
      <c r="W964" s="82">
        <v>12.441021067480941</v>
      </c>
      <c r="X964" s="138">
        <f t="shared" si="312"/>
        <v>15.366125301775149</v>
      </c>
      <c r="Y964" s="84">
        <f t="shared" si="313"/>
        <v>0.13203202070338246</v>
      </c>
      <c r="Z964" s="47">
        <v>5.3858000000000006</v>
      </c>
      <c r="AA964" s="46">
        <v>2.6406404140676492E-3</v>
      </c>
      <c r="AB964" s="47">
        <f t="shared" si="308"/>
        <v>40.576411479494908</v>
      </c>
      <c r="AC964" s="47">
        <f t="shared" si="309"/>
        <v>432.90658948225041</v>
      </c>
      <c r="AD964" s="56">
        <f t="shared" si="321"/>
        <v>11.593260422712831</v>
      </c>
      <c r="AE964" s="56">
        <f t="shared" si="321"/>
        <v>123.68759699492868</v>
      </c>
      <c r="AF964" s="64"/>
      <c r="AG964" s="85">
        <f t="shared" si="315"/>
        <v>0.36049999999999999</v>
      </c>
      <c r="AH964" s="50">
        <v>6.0301999999999998</v>
      </c>
      <c r="AI964" s="43">
        <v>7.2099999999999994E-3</v>
      </c>
      <c r="AJ964" s="47">
        <f t="shared" si="310"/>
        <v>45.431296465455489</v>
      </c>
      <c r="AK964" s="47">
        <f t="shared" si="311"/>
        <v>484.70298115337852</v>
      </c>
      <c r="AL964" s="56">
        <f t="shared" si="322"/>
        <v>8.4132030491584242</v>
      </c>
      <c r="AM964" s="56">
        <f t="shared" si="322"/>
        <v>89.759811324699726</v>
      </c>
      <c r="AN964" s="45">
        <f t="shared" si="317"/>
        <v>2.7303982630841044</v>
      </c>
      <c r="AO964" s="143"/>
    </row>
    <row r="965" spans="1:41" s="39" customFormat="1" x14ac:dyDescent="0.25">
      <c r="A965" s="30">
        <v>964</v>
      </c>
      <c r="B965" s="110" t="s">
        <v>632</v>
      </c>
      <c r="C965" s="30" t="s">
        <v>7</v>
      </c>
      <c r="D965" s="48" t="s">
        <v>318</v>
      </c>
      <c r="E965" s="48" t="s">
        <v>148</v>
      </c>
      <c r="F965" s="48" t="s">
        <v>139</v>
      </c>
      <c r="G965" s="48" t="s">
        <v>6</v>
      </c>
      <c r="H965" s="48" t="s">
        <v>62</v>
      </c>
      <c r="I965" s="48" t="s">
        <v>633</v>
      </c>
      <c r="J965" s="48">
        <v>16</v>
      </c>
      <c r="K965" s="48">
        <v>334</v>
      </c>
      <c r="L965" s="48">
        <v>1.7000000000000001E-2</v>
      </c>
      <c r="M965" s="105" t="s">
        <v>2</v>
      </c>
      <c r="N965" s="105" t="s">
        <v>2</v>
      </c>
      <c r="O965" s="105" t="s">
        <v>4</v>
      </c>
      <c r="P965" s="81">
        <v>0</v>
      </c>
      <c r="Q965" s="95">
        <v>0</v>
      </c>
      <c r="R965" s="48">
        <v>0</v>
      </c>
      <c r="S965" s="133">
        <v>0</v>
      </c>
      <c r="T965" s="134">
        <v>0</v>
      </c>
      <c r="U965" s="93">
        <f t="shared" si="320"/>
        <v>0</v>
      </c>
      <c r="V965" s="83">
        <v>50</v>
      </c>
      <c r="W965" s="82">
        <v>201.06192982974676</v>
      </c>
      <c r="X965" s="138">
        <f t="shared" si="312"/>
        <v>192.6</v>
      </c>
      <c r="Y965" s="84">
        <f t="shared" si="313"/>
        <v>0.14813737811426078</v>
      </c>
      <c r="Z965" s="47">
        <v>114.73099999999999</v>
      </c>
      <c r="AA965" s="46">
        <v>2.9627475622852157E-3</v>
      </c>
      <c r="AB965" s="47">
        <f t="shared" si="308"/>
        <v>570.62518049613254</v>
      </c>
      <c r="AC965" s="47">
        <f t="shared" si="309"/>
        <v>570.62518049613254</v>
      </c>
      <c r="AD965" s="56">
        <f>AB965/AB965*100</f>
        <v>100</v>
      </c>
      <c r="AE965" s="56">
        <f>AC965/AC965*100</f>
        <v>100</v>
      </c>
      <c r="AF965" s="64"/>
      <c r="AG965" s="52"/>
      <c r="AH965" s="47">
        <v>131.17599999999999</v>
      </c>
      <c r="AI965" s="53"/>
      <c r="AJ965" s="47">
        <f t="shared" si="310"/>
        <v>652.41590046945191</v>
      </c>
      <c r="AK965" s="47">
        <f t="shared" si="311"/>
        <v>652.41590046945191</v>
      </c>
      <c r="AL965" s="56">
        <f>AJ965/AJ965*100</f>
        <v>100</v>
      </c>
      <c r="AM965" s="56">
        <f>AK965/AK965*100</f>
        <v>100</v>
      </c>
      <c r="AN965" s="52"/>
      <c r="AO965" s="143"/>
    </row>
    <row r="966" spans="1:41" s="39" customFormat="1" x14ac:dyDescent="0.25">
      <c r="A966" s="30">
        <v>965</v>
      </c>
      <c r="B966" s="110" t="s">
        <v>634</v>
      </c>
      <c r="C966" s="30" t="s">
        <v>7</v>
      </c>
      <c r="D966" s="48" t="s">
        <v>318</v>
      </c>
      <c r="E966" s="48" t="s">
        <v>148</v>
      </c>
      <c r="F966" s="48" t="s">
        <v>139</v>
      </c>
      <c r="G966" s="48" t="s">
        <v>6</v>
      </c>
      <c r="H966" s="48" t="s">
        <v>62</v>
      </c>
      <c r="I966" s="48" t="s">
        <v>633</v>
      </c>
      <c r="J966" s="48">
        <v>16</v>
      </c>
      <c r="K966" s="48">
        <v>310</v>
      </c>
      <c r="L966" s="48">
        <v>1.7000000000000001E-2</v>
      </c>
      <c r="M966" s="105" t="s">
        <v>2</v>
      </c>
      <c r="N966" s="105" t="s">
        <v>2</v>
      </c>
      <c r="O966" s="105" t="s">
        <v>4</v>
      </c>
      <c r="P966" s="81">
        <v>0</v>
      </c>
      <c r="Q966" s="95">
        <v>0</v>
      </c>
      <c r="R966" s="48">
        <v>0</v>
      </c>
      <c r="S966" s="133">
        <v>0</v>
      </c>
      <c r="T966" s="134">
        <v>0</v>
      </c>
      <c r="U966" s="93">
        <f t="shared" si="320"/>
        <v>0</v>
      </c>
      <c r="V966" s="83">
        <v>50</v>
      </c>
      <c r="W966" s="82">
        <v>201.06192982974676</v>
      </c>
      <c r="X966" s="138">
        <f t="shared" si="312"/>
        <v>207.8</v>
      </c>
      <c r="Y966" s="84">
        <f t="shared" si="313"/>
        <v>0.13788912756357044</v>
      </c>
      <c r="Z966" s="47">
        <v>115.22199999999999</v>
      </c>
      <c r="AA966" s="46">
        <v>2.757782551271409E-3</v>
      </c>
      <c r="AB966" s="47">
        <f t="shared" si="308"/>
        <v>573.06721415419884</v>
      </c>
      <c r="AC966" s="47">
        <f t="shared" si="309"/>
        <v>573.06721415419884</v>
      </c>
      <c r="AD966" s="56">
        <f t="shared" ref="AD966:AE967" si="323">AB966/AB966*100</f>
        <v>100</v>
      </c>
      <c r="AE966" s="56">
        <f t="shared" si="323"/>
        <v>100</v>
      </c>
      <c r="AF966" s="64"/>
      <c r="AG966" s="52"/>
      <c r="AH966" s="47">
        <v>131.09399999999999</v>
      </c>
      <c r="AI966" s="53"/>
      <c r="AJ966" s="47">
        <f t="shared" si="310"/>
        <v>652.00806592777894</v>
      </c>
      <c r="AK966" s="47">
        <f t="shared" si="311"/>
        <v>652.00806592777894</v>
      </c>
      <c r="AL966" s="56">
        <f t="shared" ref="AL966:AM967" si="324">AJ966/AJ966*100</f>
        <v>100</v>
      </c>
      <c r="AM966" s="56">
        <f t="shared" si="324"/>
        <v>100</v>
      </c>
      <c r="AN966" s="52"/>
      <c r="AO966" s="143"/>
    </row>
    <row r="967" spans="1:41" s="39" customFormat="1" x14ac:dyDescent="0.25">
      <c r="A967" s="30">
        <v>966</v>
      </c>
      <c r="B967" s="110" t="s">
        <v>635</v>
      </c>
      <c r="C967" s="30" t="s">
        <v>7</v>
      </c>
      <c r="D967" s="48" t="s">
        <v>318</v>
      </c>
      <c r="E967" s="48" t="s">
        <v>148</v>
      </c>
      <c r="F967" s="48" t="s">
        <v>139</v>
      </c>
      <c r="G967" s="48" t="s">
        <v>6</v>
      </c>
      <c r="H967" s="48" t="s">
        <v>62</v>
      </c>
      <c r="I967" s="48" t="s">
        <v>633</v>
      </c>
      <c r="J967" s="48">
        <v>16</v>
      </c>
      <c r="K967" s="48">
        <v>338</v>
      </c>
      <c r="L967" s="48">
        <v>1.7000000000000001E-2</v>
      </c>
      <c r="M967" s="105" t="s">
        <v>2</v>
      </c>
      <c r="N967" s="105" t="s">
        <v>2</v>
      </c>
      <c r="O967" s="105" t="s">
        <v>4</v>
      </c>
      <c r="P967" s="81">
        <v>0</v>
      </c>
      <c r="Q967" s="95">
        <v>0</v>
      </c>
      <c r="R967" s="48">
        <v>0</v>
      </c>
      <c r="S967" s="133">
        <v>0</v>
      </c>
      <c r="T967" s="134">
        <v>0</v>
      </c>
      <c r="U967" s="93">
        <f t="shared" si="320"/>
        <v>0</v>
      </c>
      <c r="V967" s="83">
        <v>50</v>
      </c>
      <c r="W967" s="82">
        <v>201.06192982974676</v>
      </c>
      <c r="X967" s="138">
        <f t="shared" si="312"/>
        <v>204.2</v>
      </c>
      <c r="Y967" s="84">
        <f t="shared" si="313"/>
        <v>0.13448061720134005</v>
      </c>
      <c r="Z967" s="47">
        <v>110.42700000000001</v>
      </c>
      <c r="AA967" s="46">
        <v>2.689612344026801E-3</v>
      </c>
      <c r="AB967" s="47">
        <f t="shared" si="308"/>
        <v>549.21884065027268</v>
      </c>
      <c r="AC967" s="47">
        <f t="shared" si="309"/>
        <v>549.21884065027268</v>
      </c>
      <c r="AD967" s="56">
        <f t="shared" si="323"/>
        <v>100</v>
      </c>
      <c r="AE967" s="56">
        <f t="shared" si="323"/>
        <v>100</v>
      </c>
      <c r="AF967" s="64"/>
      <c r="AG967" s="52"/>
      <c r="AH967" s="47">
        <v>126.214</v>
      </c>
      <c r="AI967" s="53"/>
      <c r="AJ967" s="47">
        <f t="shared" si="310"/>
        <v>627.73693710626492</v>
      </c>
      <c r="AK967" s="47">
        <f t="shared" si="311"/>
        <v>627.73693710626492</v>
      </c>
      <c r="AL967" s="56">
        <f t="shared" si="324"/>
        <v>100</v>
      </c>
      <c r="AM967" s="56">
        <f t="shared" si="324"/>
        <v>100</v>
      </c>
      <c r="AN967" s="52"/>
      <c r="AO967" s="143"/>
    </row>
    <row r="968" spans="1:41" s="39" customFormat="1" ht="30" x14ac:dyDescent="0.25">
      <c r="A968" s="30">
        <v>967</v>
      </c>
      <c r="B968" s="110" t="s">
        <v>636</v>
      </c>
      <c r="C968" s="30"/>
      <c r="D968" s="48" t="s">
        <v>318</v>
      </c>
      <c r="E968" s="48" t="s">
        <v>148</v>
      </c>
      <c r="F968" s="48" t="s">
        <v>139</v>
      </c>
      <c r="G968" s="48" t="s">
        <v>6</v>
      </c>
      <c r="H968" s="48" t="s">
        <v>62</v>
      </c>
      <c r="I968" s="48" t="s">
        <v>633</v>
      </c>
      <c r="J968" s="48">
        <v>16</v>
      </c>
      <c r="K968" s="48">
        <v>286</v>
      </c>
      <c r="L968" s="48">
        <v>1.7000000000000001E-2</v>
      </c>
      <c r="M968" s="105" t="s">
        <v>140</v>
      </c>
      <c r="N968" s="105" t="s">
        <v>158</v>
      </c>
      <c r="O968" s="105" t="s">
        <v>150</v>
      </c>
      <c r="P968" s="81">
        <v>4421</v>
      </c>
      <c r="Q968" s="113">
        <f>68.2/24</f>
        <v>2.8416666666666668</v>
      </c>
      <c r="R968" s="48">
        <v>3.5</v>
      </c>
      <c r="S968" s="81">
        <v>9.9499999999999993</v>
      </c>
      <c r="T968" s="134">
        <v>450</v>
      </c>
      <c r="U968" s="93">
        <f t="shared" si="320"/>
        <v>0.39799999999999996</v>
      </c>
      <c r="V968" s="83">
        <v>50</v>
      </c>
      <c r="W968" s="82">
        <v>180.50460414171658</v>
      </c>
      <c r="X968" s="138">
        <f>(AB968*0.001)/AA968</f>
        <v>186.19464625000001</v>
      </c>
      <c r="Y968" s="84">
        <f>AA968*50</f>
        <v>0.1265551105669851</v>
      </c>
      <c r="Z968" s="47">
        <v>94.756</v>
      </c>
      <c r="AA968" s="46">
        <v>2.5311022113397022E-3</v>
      </c>
      <c r="AB968" s="47">
        <f t="shared" si="308"/>
        <v>471.27768086298857</v>
      </c>
      <c r="AC968" s="47">
        <f t="shared" si="309"/>
        <v>524.95059863185418</v>
      </c>
      <c r="AD968" s="56">
        <f>AB968/(AVERAGE(AB965:AB967))*100</f>
        <v>83.514895117221926</v>
      </c>
      <c r="AE968" s="56">
        <f>AC968/(AVERAGE(AC965:AC967))*100</f>
        <v>93.02624751119464</v>
      </c>
      <c r="AF968" s="64"/>
      <c r="AG968" s="52"/>
      <c r="AH968" s="47">
        <v>115.291</v>
      </c>
      <c r="AI968" s="53"/>
      <c r="AJ968" s="47">
        <f t="shared" si="310"/>
        <v>573.41039200024079</v>
      </c>
      <c r="AK968" s="47">
        <f t="shared" si="311"/>
        <v>638.71500978159804</v>
      </c>
      <c r="AL968" s="56">
        <f>AJ968/(AVERAGE(AJ965:AJ967))*100</f>
        <v>89.03146590335767</v>
      </c>
      <c r="AM968" s="56">
        <f>AK968/(AVERAGE(AK965:AK967))*100</f>
        <v>99.171090040707227</v>
      </c>
      <c r="AN968" s="52"/>
      <c r="AO968" s="143"/>
    </row>
    <row r="969" spans="1:41" s="39" customFormat="1" ht="30" x14ac:dyDescent="0.25">
      <c r="A969" s="30">
        <v>968</v>
      </c>
      <c r="B969" s="110" t="s">
        <v>637</v>
      </c>
      <c r="C969" s="30"/>
      <c r="D969" s="48" t="s">
        <v>318</v>
      </c>
      <c r="E969" s="48" t="s">
        <v>148</v>
      </c>
      <c r="F969" s="48" t="s">
        <v>139</v>
      </c>
      <c r="G969" s="48" t="s">
        <v>6</v>
      </c>
      <c r="H969" s="48" t="s">
        <v>62</v>
      </c>
      <c r="I969" s="48" t="s">
        <v>633</v>
      </c>
      <c r="J969" s="48">
        <v>16</v>
      </c>
      <c r="K969" s="48">
        <v>277</v>
      </c>
      <c r="L969" s="48">
        <v>1.7000000000000001E-2</v>
      </c>
      <c r="M969" s="105" t="s">
        <v>140</v>
      </c>
      <c r="N969" s="105" t="s">
        <v>158</v>
      </c>
      <c r="O969" s="105" t="s">
        <v>150</v>
      </c>
      <c r="P969" s="81">
        <v>4421</v>
      </c>
      <c r="Q969" s="113">
        <f t="shared" ref="Q969:Q970" si="325">68.2/24</f>
        <v>2.8416666666666668</v>
      </c>
      <c r="R969" s="48">
        <v>3.5</v>
      </c>
      <c r="S969" s="81">
        <v>10.220000000000001</v>
      </c>
      <c r="T969" s="134">
        <v>450</v>
      </c>
      <c r="U969" s="93">
        <f t="shared" si="320"/>
        <v>0.40880000000000005</v>
      </c>
      <c r="V969" s="83">
        <v>50</v>
      </c>
      <c r="W969" s="82">
        <v>177.65832119756422</v>
      </c>
      <c r="X969" s="138">
        <f t="shared" si="312"/>
        <v>173.62739999999999</v>
      </c>
      <c r="Y969" s="84">
        <f t="shared" si="313"/>
        <v>0.13495614088502997</v>
      </c>
      <c r="Z969" s="47">
        <v>94.225999999999999</v>
      </c>
      <c r="AA969" s="46">
        <v>2.6991228177005995E-3</v>
      </c>
      <c r="AB969" s="47">
        <f t="shared" si="308"/>
        <v>468.64167711802907</v>
      </c>
      <c r="AC969" s="47">
        <f t="shared" si="309"/>
        <v>530.37763367816785</v>
      </c>
      <c r="AD969" s="56">
        <f>AB969/(AVERAGE(AB965:AB967))*100</f>
        <v>83.047770139256144</v>
      </c>
      <c r="AE969" s="56">
        <f>AC969/(AVERAGE(AC965:AC967))*100</f>
        <v>93.987969827134606</v>
      </c>
      <c r="AF969" s="64"/>
      <c r="AG969" s="52"/>
      <c r="AH969" s="47">
        <v>112.833</v>
      </c>
      <c r="AI969" s="53"/>
      <c r="AJ969" s="47">
        <f t="shared" si="310"/>
        <v>561.18530293399454</v>
      </c>
      <c r="AK969" s="47">
        <f t="shared" si="311"/>
        <v>635.11238448845029</v>
      </c>
      <c r="AL969" s="56">
        <f>AJ969/(AVERAGE(AJ965:AJ967))*100</f>
        <v>87.133318231896297</v>
      </c>
      <c r="AM969" s="56">
        <f>AK969/(AVERAGE(AK965:AK967))*100</f>
        <v>98.611722761313175</v>
      </c>
      <c r="AN969" s="52"/>
      <c r="AO969" s="143"/>
    </row>
    <row r="970" spans="1:41" s="39" customFormat="1" ht="30" x14ac:dyDescent="0.25">
      <c r="A970" s="30">
        <v>969</v>
      </c>
      <c r="B970" s="110" t="s">
        <v>638</v>
      </c>
      <c r="C970" s="30"/>
      <c r="D970" s="48" t="s">
        <v>318</v>
      </c>
      <c r="E970" s="48" t="s">
        <v>148</v>
      </c>
      <c r="F970" s="48" t="s">
        <v>139</v>
      </c>
      <c r="G970" s="48" t="s">
        <v>6</v>
      </c>
      <c r="H970" s="48" t="s">
        <v>62</v>
      </c>
      <c r="I970" s="48" t="s">
        <v>633</v>
      </c>
      <c r="J970" s="48">
        <v>16</v>
      </c>
      <c r="K970" s="48">
        <v>641</v>
      </c>
      <c r="L970" s="48">
        <v>1.7000000000000001E-2</v>
      </c>
      <c r="M970" s="105" t="s">
        <v>140</v>
      </c>
      <c r="N970" s="105" t="s">
        <v>158</v>
      </c>
      <c r="O970" s="105" t="s">
        <v>150</v>
      </c>
      <c r="P970" s="81">
        <v>4421</v>
      </c>
      <c r="Q970" s="113">
        <f t="shared" si="325"/>
        <v>2.8416666666666668</v>
      </c>
      <c r="R970" s="48">
        <v>3.5</v>
      </c>
      <c r="S970" s="81">
        <v>10.44</v>
      </c>
      <c r="T970" s="134">
        <v>450</v>
      </c>
      <c r="U970" s="93">
        <f t="shared" si="320"/>
        <v>0.41759999999999997</v>
      </c>
      <c r="V970" s="83">
        <v>50</v>
      </c>
      <c r="W970" s="82">
        <v>180.50460414171658</v>
      </c>
      <c r="X970" s="138">
        <f t="shared" si="312"/>
        <v>180.17967937499998</v>
      </c>
      <c r="Y970" s="84">
        <f t="shared" si="313"/>
        <v>0.13072471291384874</v>
      </c>
      <c r="Z970" s="47">
        <v>94.715999999999994</v>
      </c>
      <c r="AA970" s="46">
        <v>2.6144942582769747E-3</v>
      </c>
      <c r="AB970" s="47">
        <f t="shared" si="308"/>
        <v>471.07873718412367</v>
      </c>
      <c r="AC970" s="47">
        <f t="shared" si="309"/>
        <v>524.72899763618875</v>
      </c>
      <c r="AD970" s="56">
        <f>AB970/(AVERAGE(AB965:AB967))*100</f>
        <v>83.479640401903751</v>
      </c>
      <c r="AE970" s="56">
        <f>AC970/(AVERAGE(AC965:AC967))*100</f>
        <v>92.986977703473244</v>
      </c>
      <c r="AF970" s="64"/>
      <c r="AG970" s="52"/>
      <c r="AH970" s="47">
        <v>114.90300000000001</v>
      </c>
      <c r="AI970" s="53"/>
      <c r="AJ970" s="47">
        <f t="shared" si="310"/>
        <v>571.48063831525155</v>
      </c>
      <c r="AK970" s="47">
        <f t="shared" si="311"/>
        <v>636.5654801236434</v>
      </c>
      <c r="AL970" s="56">
        <f>AJ970/(AVERAGE(AJ965:AJ967))*100</f>
        <v>88.73183966392439</v>
      </c>
      <c r="AM970" s="56">
        <f>AK970/(AVERAGE(AK965:AK967))*100</f>
        <v>98.837339939348141</v>
      </c>
      <c r="AN970" s="52"/>
      <c r="AO970" s="143"/>
    </row>
    <row r="971" spans="1:41" s="39" customFormat="1" ht="30" x14ac:dyDescent="0.25">
      <c r="A971" s="30">
        <v>970</v>
      </c>
      <c r="B971" s="110" t="s">
        <v>639</v>
      </c>
      <c r="C971" s="30"/>
      <c r="D971" s="48" t="s">
        <v>318</v>
      </c>
      <c r="E971" s="48" t="s">
        <v>148</v>
      </c>
      <c r="F971" s="48" t="s">
        <v>139</v>
      </c>
      <c r="G971" s="48" t="s">
        <v>6</v>
      </c>
      <c r="H971" s="48" t="s">
        <v>62</v>
      </c>
      <c r="I971" s="48" t="s">
        <v>633</v>
      </c>
      <c r="J971" s="48">
        <v>16</v>
      </c>
      <c r="K971" s="48">
        <v>282</v>
      </c>
      <c r="L971" s="48">
        <v>1.7000000000000001E-2</v>
      </c>
      <c r="M971" s="105" t="s">
        <v>140</v>
      </c>
      <c r="N971" s="105" t="s">
        <v>158</v>
      </c>
      <c r="O971" s="105" t="s">
        <v>150</v>
      </c>
      <c r="P971" s="81">
        <v>4421</v>
      </c>
      <c r="Q971" s="113">
        <f>136.5/24</f>
        <v>5.6875</v>
      </c>
      <c r="R971" s="48">
        <v>3.5</v>
      </c>
      <c r="S971" s="81">
        <v>20.239999999999998</v>
      </c>
      <c r="T971" s="134">
        <v>450</v>
      </c>
      <c r="U971" s="93">
        <f t="shared" si="320"/>
        <v>0.80959999999999999</v>
      </c>
      <c r="V971" s="83">
        <v>50</v>
      </c>
      <c r="W971" s="82">
        <v>161.05563234187289</v>
      </c>
      <c r="X971" s="138">
        <f t="shared" si="312"/>
        <v>153.95700499999998</v>
      </c>
      <c r="Y971" s="84">
        <f t="shared" si="313"/>
        <v>0.12691208652775848</v>
      </c>
      <c r="Z971" s="47">
        <v>78.570999999999998</v>
      </c>
      <c r="AA971" s="46">
        <v>2.5382417305551699E-3</v>
      </c>
      <c r="AB971" s="47">
        <f t="shared" si="308"/>
        <v>390.78009480229088</v>
      </c>
      <c r="AC971" s="47">
        <f t="shared" si="309"/>
        <v>487.8500606127036</v>
      </c>
      <c r="AD971" s="56">
        <f>AB971/(AVERAGE(AB965:AB967))*100</f>
        <v>69.249955931605854</v>
      </c>
      <c r="AE971" s="56">
        <f>AC971/(AVERAGE(AC965:AC967))*100</f>
        <v>86.45167870117146</v>
      </c>
      <c r="AF971" s="64"/>
      <c r="AG971" s="52"/>
      <c r="AH971" s="47">
        <v>93.724999999999994</v>
      </c>
      <c r="AI971" s="53"/>
      <c r="AJ971" s="47">
        <f t="shared" si="310"/>
        <v>466.14990754024655</v>
      </c>
      <c r="AK971" s="47">
        <f t="shared" si="311"/>
        <v>581.94177153053477</v>
      </c>
      <c r="AL971" s="56">
        <f>AJ971/(AVERAGE(AJ965:AJ967))*100</f>
        <v>72.3774981723829</v>
      </c>
      <c r="AM971" s="56">
        <f>AK971/(AVERAGE(AK965:AK967))*100</f>
        <v>90.356103957283381</v>
      </c>
      <c r="AN971" s="52"/>
      <c r="AO971" s="143"/>
    </row>
    <row r="972" spans="1:41" s="39" customFormat="1" ht="30" x14ac:dyDescent="0.25">
      <c r="A972" s="30">
        <v>971</v>
      </c>
      <c r="B972" s="110" t="s">
        <v>640</v>
      </c>
      <c r="C972" s="30"/>
      <c r="D972" s="48" t="s">
        <v>318</v>
      </c>
      <c r="E972" s="48" t="s">
        <v>148</v>
      </c>
      <c r="F972" s="48" t="s">
        <v>139</v>
      </c>
      <c r="G972" s="48" t="s">
        <v>6</v>
      </c>
      <c r="H972" s="48" t="s">
        <v>62</v>
      </c>
      <c r="I972" s="48" t="s">
        <v>633</v>
      </c>
      <c r="J972" s="48">
        <v>16</v>
      </c>
      <c r="K972" s="48">
        <v>271</v>
      </c>
      <c r="L972" s="48">
        <v>1.7000000000000001E-2</v>
      </c>
      <c r="M972" s="105" t="s">
        <v>140</v>
      </c>
      <c r="N972" s="105" t="s">
        <v>158</v>
      </c>
      <c r="O972" s="105" t="s">
        <v>150</v>
      </c>
      <c r="P972" s="81">
        <v>4421</v>
      </c>
      <c r="Q972" s="113">
        <f t="shared" ref="Q972:Q973" si="326">136.5/24</f>
        <v>5.6875</v>
      </c>
      <c r="R972" s="48">
        <v>3.5</v>
      </c>
      <c r="S972" s="81">
        <v>20.239999999999998</v>
      </c>
      <c r="T972" s="134">
        <v>450</v>
      </c>
      <c r="U972" s="93">
        <f t="shared" si="320"/>
        <v>0.80959999999999999</v>
      </c>
      <c r="V972" s="83">
        <v>50</v>
      </c>
      <c r="W972" s="82">
        <v>159.48491455489435</v>
      </c>
      <c r="X972" s="138">
        <f t="shared" si="312"/>
        <v>158.32529296875001</v>
      </c>
      <c r="Y972" s="84">
        <f t="shared" si="313"/>
        <v>0.12441574756532699</v>
      </c>
      <c r="Z972" s="47">
        <v>79.210999999999999</v>
      </c>
      <c r="AA972" s="46">
        <v>2.4883149513065398E-3</v>
      </c>
      <c r="AB972" s="47">
        <f t="shared" si="308"/>
        <v>393.96319366412877</v>
      </c>
      <c r="AC972" s="47">
        <f t="shared" si="309"/>
        <v>496.66766428078529</v>
      </c>
      <c r="AD972" s="56">
        <f>AB972/(AVERAGE(AB965:AB967))*100</f>
        <v>69.814031376696633</v>
      </c>
      <c r="AE972" s="56">
        <f>AC972/(AVERAGE(AC965:AC967))*100</f>
        <v>88.014242080316833</v>
      </c>
      <c r="AF972" s="64"/>
      <c r="AG972" s="52"/>
      <c r="AH972" s="47">
        <v>94.11</v>
      </c>
      <c r="AI972" s="53"/>
      <c r="AJ972" s="47">
        <f t="shared" si="310"/>
        <v>468.06474044932094</v>
      </c>
      <c r="AK972" s="47">
        <f t="shared" si="311"/>
        <v>590.08715816571817</v>
      </c>
      <c r="AL972" s="56">
        <f>AJ972/(AVERAGE(AJ965:AJ967))*100</f>
        <v>72.674807714088615</v>
      </c>
      <c r="AM972" s="56">
        <f>AK972/(AVERAGE(AK965:AK967))*100</f>
        <v>91.620810217576775</v>
      </c>
      <c r="AN972" s="52"/>
      <c r="AO972" s="143"/>
    </row>
    <row r="973" spans="1:41" s="39" customFormat="1" ht="30" x14ac:dyDescent="0.25">
      <c r="A973" s="30">
        <v>972</v>
      </c>
      <c r="B973" s="110" t="s">
        <v>641</v>
      </c>
      <c r="C973" s="30"/>
      <c r="D973" s="48" t="s">
        <v>318</v>
      </c>
      <c r="E973" s="48" t="s">
        <v>148</v>
      </c>
      <c r="F973" s="48" t="s">
        <v>139</v>
      </c>
      <c r="G973" s="48" t="s">
        <v>6</v>
      </c>
      <c r="H973" s="48" t="s">
        <v>62</v>
      </c>
      <c r="I973" s="48" t="s">
        <v>633</v>
      </c>
      <c r="J973" s="48">
        <v>16</v>
      </c>
      <c r="K973" s="48">
        <v>281</v>
      </c>
      <c r="L973" s="48">
        <v>1.7000000000000001E-2</v>
      </c>
      <c r="M973" s="105" t="s">
        <v>140</v>
      </c>
      <c r="N973" s="105" t="s">
        <v>158</v>
      </c>
      <c r="O973" s="105" t="s">
        <v>150</v>
      </c>
      <c r="P973" s="81">
        <v>4421</v>
      </c>
      <c r="Q973" s="113">
        <f t="shared" si="326"/>
        <v>5.6875</v>
      </c>
      <c r="R973" s="48">
        <v>3.5</v>
      </c>
      <c r="S973" s="81">
        <v>20.32</v>
      </c>
      <c r="T973" s="134">
        <v>450</v>
      </c>
      <c r="U973" s="93">
        <f t="shared" si="320"/>
        <v>0.81279999999999997</v>
      </c>
      <c r="V973" s="83">
        <v>50</v>
      </c>
      <c r="W973" s="82">
        <v>160.83077284769223</v>
      </c>
      <c r="X973" s="138">
        <f t="shared" si="312"/>
        <v>176.45940492187501</v>
      </c>
      <c r="Y973" s="84">
        <f t="shared" si="313"/>
        <v>0.1173389468599054</v>
      </c>
      <c r="Z973" s="47">
        <v>83.262</v>
      </c>
      <c r="AA973" s="46">
        <v>2.3467789371981081E-3</v>
      </c>
      <c r="AB973" s="47">
        <f t="shared" si="308"/>
        <v>414.1112147411684</v>
      </c>
      <c r="AC973" s="47">
        <f t="shared" si="309"/>
        <v>517.69943354590259</v>
      </c>
      <c r="AD973" s="56">
        <f>AB973/(AVERAGE(AB965:AB967))*100</f>
        <v>73.38445267054469</v>
      </c>
      <c r="AE973" s="56">
        <f>AC973/(AVERAGE(AC965:AC967))*100</f>
        <v>91.741271972947231</v>
      </c>
      <c r="AF973" s="64"/>
      <c r="AG973" s="52"/>
      <c r="AH973" s="47">
        <v>94.156999999999996</v>
      </c>
      <c r="AI973" s="53"/>
      <c r="AJ973" s="47">
        <f t="shared" si="310"/>
        <v>468.29849927198711</v>
      </c>
      <c r="AK973" s="47">
        <f t="shared" si="311"/>
        <v>585.44144464919827</v>
      </c>
      <c r="AL973" s="56">
        <f>AJ973/(AVERAGE(AJ965:AJ967))*100</f>
        <v>72.711102645153986</v>
      </c>
      <c r="AM973" s="56">
        <f>AK973/(AVERAGE(AK965:AK967))*100</f>
        <v>90.899486205467426</v>
      </c>
      <c r="AN973" s="52"/>
      <c r="AO973" s="143"/>
    </row>
    <row r="974" spans="1:41" s="39" customFormat="1" ht="30" x14ac:dyDescent="0.25">
      <c r="A974" s="30">
        <v>973</v>
      </c>
      <c r="B974" s="110" t="s">
        <v>642</v>
      </c>
      <c r="C974" s="30"/>
      <c r="D974" s="48" t="s">
        <v>318</v>
      </c>
      <c r="E974" s="48" t="s">
        <v>148</v>
      </c>
      <c r="F974" s="48" t="s">
        <v>139</v>
      </c>
      <c r="G974" s="48" t="s">
        <v>6</v>
      </c>
      <c r="H974" s="48" t="s">
        <v>62</v>
      </c>
      <c r="I974" s="48" t="s">
        <v>633</v>
      </c>
      <c r="J974" s="48">
        <v>16</v>
      </c>
      <c r="K974" s="48">
        <v>276</v>
      </c>
      <c r="L974" s="48">
        <v>1.7000000000000001E-2</v>
      </c>
      <c r="M974" s="105" t="s">
        <v>140</v>
      </c>
      <c r="N974" s="105" t="s">
        <v>158</v>
      </c>
      <c r="O974" s="105" t="s">
        <v>150</v>
      </c>
      <c r="P974" s="81">
        <v>4421</v>
      </c>
      <c r="Q974" s="113">
        <f>204.7/24</f>
        <v>8.5291666666666668</v>
      </c>
      <c r="R974" s="48">
        <v>3.5</v>
      </c>
      <c r="S974" s="81">
        <v>30.27</v>
      </c>
      <c r="T974" s="134">
        <v>450</v>
      </c>
      <c r="U974" s="93">
        <f t="shared" si="320"/>
        <v>1.2107999999999999</v>
      </c>
      <c r="V974" s="83">
        <v>50</v>
      </c>
      <c r="W974" s="82">
        <v>148.05768543672684</v>
      </c>
      <c r="X974" s="138">
        <f t="shared" si="312"/>
        <v>144.25655121093752</v>
      </c>
      <c r="Y974" s="84">
        <f t="shared" si="313"/>
        <v>0.12653036346032676</v>
      </c>
      <c r="Z974" s="47">
        <v>73.399000000000001</v>
      </c>
      <c r="AA974" s="46">
        <v>2.5306072692065354E-3</v>
      </c>
      <c r="AB974" s="47">
        <f t="shared" si="308"/>
        <v>365.05667712506329</v>
      </c>
      <c r="AC974" s="47">
        <f t="shared" si="309"/>
        <v>495.74596403756027</v>
      </c>
      <c r="AD974" s="56">
        <f>AB974/(AVERAGE(AB965:AB967))*100</f>
        <v>64.691521240965983</v>
      </c>
      <c r="AE974" s="56">
        <f>AC974/(AVERAGE(AC965:AC967))*100</f>
        <v>87.850908015776582</v>
      </c>
      <c r="AF974" s="64"/>
      <c r="AG974" s="52"/>
      <c r="AH974" s="47">
        <v>81.918000000000006</v>
      </c>
      <c r="AI974" s="53"/>
      <c r="AJ974" s="47">
        <f t="shared" si="310"/>
        <v>407.42670713130883</v>
      </c>
      <c r="AK974" s="47">
        <f t="shared" si="311"/>
        <v>553.28434831576544</v>
      </c>
      <c r="AL974" s="56">
        <f>AJ974/(AVERAGE(AJ965:AJ967))*100</f>
        <v>63.25974814921593</v>
      </c>
      <c r="AM974" s="56">
        <f>AK974/(AVERAGE(AK965:AK967))*100</f>
        <v>85.906564092957453</v>
      </c>
      <c r="AN974" s="52"/>
      <c r="AO974" s="143"/>
    </row>
    <row r="975" spans="1:41" s="39" customFormat="1" ht="30" x14ac:dyDescent="0.25">
      <c r="A975" s="30">
        <v>974</v>
      </c>
      <c r="B975" s="110" t="s">
        <v>643</v>
      </c>
      <c r="C975" s="30"/>
      <c r="D975" s="48" t="s">
        <v>318</v>
      </c>
      <c r="E975" s="48" t="s">
        <v>148</v>
      </c>
      <c r="F975" s="48" t="s">
        <v>139</v>
      </c>
      <c r="G975" s="48" t="s">
        <v>6</v>
      </c>
      <c r="H975" s="48" t="s">
        <v>62</v>
      </c>
      <c r="I975" s="48" t="s">
        <v>633</v>
      </c>
      <c r="J975" s="48">
        <v>16</v>
      </c>
      <c r="K975" s="48">
        <v>295</v>
      </c>
      <c r="L975" s="48">
        <v>1.7000000000000001E-2</v>
      </c>
      <c r="M975" s="105" t="s">
        <v>140</v>
      </c>
      <c r="N975" s="105" t="s">
        <v>158</v>
      </c>
      <c r="O975" s="105" t="s">
        <v>150</v>
      </c>
      <c r="P975" s="81">
        <v>4421</v>
      </c>
      <c r="Q975" s="113">
        <f t="shared" ref="Q975:Q976" si="327">204.7/24</f>
        <v>8.5291666666666668</v>
      </c>
      <c r="R975" s="48">
        <v>3.5</v>
      </c>
      <c r="S975" s="81">
        <v>29.97</v>
      </c>
      <c r="T975" s="134">
        <v>450</v>
      </c>
      <c r="U975" s="93">
        <f t="shared" si="320"/>
        <v>1.1987999999999999</v>
      </c>
      <c r="V975" s="83">
        <v>50</v>
      </c>
      <c r="W975" s="82">
        <v>147.84209364087423</v>
      </c>
      <c r="X975" s="138">
        <f t="shared" si="312"/>
        <v>148.67892375</v>
      </c>
      <c r="Y975" s="84">
        <f t="shared" si="313"/>
        <v>0.1236833695890646</v>
      </c>
      <c r="Z975" s="47">
        <v>73.947000000000003</v>
      </c>
      <c r="AA975" s="46">
        <v>2.473667391781292E-3</v>
      </c>
      <c r="AB975" s="47">
        <f t="shared" si="308"/>
        <v>367.78220552551204</v>
      </c>
      <c r="AC975" s="47">
        <f t="shared" si="309"/>
        <v>500.17554661817718</v>
      </c>
      <c r="AD975" s="56">
        <f>AB975/(AVERAGE(AB965:AB967))*100</f>
        <v>65.174510840824979</v>
      </c>
      <c r="AE975" s="56">
        <f>AC975/(AVERAGE(AC965:AC967))*100</f>
        <v>88.635872251629806</v>
      </c>
      <c r="AF975" s="64"/>
      <c r="AG975" s="52"/>
      <c r="AH975" s="47">
        <v>77.581000000000003</v>
      </c>
      <c r="AI975" s="53"/>
      <c r="AJ975" s="47">
        <f t="shared" si="310"/>
        <v>385.85623875038539</v>
      </c>
      <c r="AK975" s="47">
        <f t="shared" si="311"/>
        <v>524.75582622939135</v>
      </c>
      <c r="AL975" s="56">
        <f>AJ975/(AVERAGE(AJ965:AJ967))*100</f>
        <v>59.910575467715546</v>
      </c>
      <c r="AM975" s="56">
        <f>AK975/(AVERAGE(AK965:AK967))*100</f>
        <v>81.477038264961763</v>
      </c>
      <c r="AN975" s="52"/>
      <c r="AO975" s="143"/>
    </row>
    <row r="976" spans="1:41" s="39" customFormat="1" ht="30" x14ac:dyDescent="0.25">
      <c r="A976" s="30">
        <v>975</v>
      </c>
      <c r="B976" s="110" t="s">
        <v>644</v>
      </c>
      <c r="C976" s="110"/>
      <c r="D976" s="48" t="s">
        <v>318</v>
      </c>
      <c r="E976" s="48" t="s">
        <v>148</v>
      </c>
      <c r="F976" s="48" t="s">
        <v>139</v>
      </c>
      <c r="G976" s="48" t="s">
        <v>6</v>
      </c>
      <c r="H976" s="48" t="s">
        <v>62</v>
      </c>
      <c r="I976" s="48" t="s">
        <v>633</v>
      </c>
      <c r="J976" s="48">
        <v>16</v>
      </c>
      <c r="K976" s="48">
        <v>258</v>
      </c>
      <c r="L976" s="48">
        <v>1.7000000000000001E-2</v>
      </c>
      <c r="M976" s="105" t="s">
        <v>140</v>
      </c>
      <c r="N976" s="105" t="s">
        <v>158</v>
      </c>
      <c r="O976" s="105" t="s">
        <v>150</v>
      </c>
      <c r="P976" s="81">
        <v>4421</v>
      </c>
      <c r="Q976" s="113">
        <f t="shared" si="327"/>
        <v>8.5291666666666668</v>
      </c>
      <c r="R976" s="48">
        <v>3.5</v>
      </c>
      <c r="S976" s="81">
        <v>29.74</v>
      </c>
      <c r="T976" s="134">
        <v>450</v>
      </c>
      <c r="U976" s="93">
        <f t="shared" si="320"/>
        <v>1.1896</v>
      </c>
      <c r="V976" s="83">
        <v>50</v>
      </c>
      <c r="W976" s="82">
        <v>142.29184189977715</v>
      </c>
      <c r="X976" s="138">
        <f>(AB976*0.001)/AA976</f>
        <v>161.00210546875002</v>
      </c>
      <c r="Y976" s="84">
        <f t="shared" si="313"/>
        <v>0.11421658258900763</v>
      </c>
      <c r="Z976" s="47">
        <v>73.947000000000003</v>
      </c>
      <c r="AA976" s="46">
        <v>2.2843316517801525E-3</v>
      </c>
      <c r="AB976" s="47">
        <f t="shared" si="308"/>
        <v>367.78220552551204</v>
      </c>
      <c r="AC976" s="47">
        <f t="shared" si="309"/>
        <v>519.68545077998476</v>
      </c>
      <c r="AD976" s="56">
        <f>AB976/(AVERAGE(AB965:AB967))*100</f>
        <v>65.174510840824979</v>
      </c>
      <c r="AE976" s="56">
        <f>AC976/(AVERAGE(AC965:AC967))*100</f>
        <v>92.093213148480189</v>
      </c>
      <c r="AF976" s="64"/>
      <c r="AG976" s="52"/>
      <c r="AH976" s="47">
        <v>82.563000000000002</v>
      </c>
      <c r="AI976" s="53"/>
      <c r="AJ976" s="47">
        <f t="shared" si="310"/>
        <v>410.63467395300484</v>
      </c>
      <c r="AK976" s="47">
        <f t="shared" si="311"/>
        <v>580.23705995845512</v>
      </c>
      <c r="AL976" s="56">
        <f>AJ976/(AVERAGE(AJ965:AJ967))*100</f>
        <v>63.757838160644972</v>
      </c>
      <c r="AM976" s="56">
        <f>AK976/(AVERAGE(AK965:AK967))*100</f>
        <v>90.09141923527261</v>
      </c>
      <c r="AN976" s="52"/>
      <c r="AO976" s="143"/>
    </row>
    <row r="977" spans="1:41" s="39" customFormat="1" ht="30" x14ac:dyDescent="0.25">
      <c r="A977" s="30">
        <v>976</v>
      </c>
      <c r="B977" s="110" t="s">
        <v>645</v>
      </c>
      <c r="C977" s="30"/>
      <c r="D977" s="48" t="s">
        <v>318</v>
      </c>
      <c r="E977" s="48" t="s">
        <v>148</v>
      </c>
      <c r="F977" s="48" t="s">
        <v>139</v>
      </c>
      <c r="G977" s="48" t="s">
        <v>6</v>
      </c>
      <c r="H977" s="48" t="s">
        <v>62</v>
      </c>
      <c r="I977" s="48" t="s">
        <v>633</v>
      </c>
      <c r="J977" s="48">
        <v>16</v>
      </c>
      <c r="K977" s="48">
        <v>188</v>
      </c>
      <c r="L977" s="48">
        <v>1.7000000000000001E-2</v>
      </c>
      <c r="M977" s="105" t="s">
        <v>140</v>
      </c>
      <c r="N977" s="105" t="s">
        <v>158</v>
      </c>
      <c r="O977" s="105" t="s">
        <v>150</v>
      </c>
      <c r="P977" s="81">
        <v>4421</v>
      </c>
      <c r="Q977" s="113">
        <f>341.2/24</f>
        <v>14.216666666666667</v>
      </c>
      <c r="R977" s="48">
        <v>3.5</v>
      </c>
      <c r="S977" s="81">
        <v>50.49</v>
      </c>
      <c r="T977" s="134">
        <v>450</v>
      </c>
      <c r="U977" s="93">
        <f t="shared" si="320"/>
        <v>2.0196000000000001</v>
      </c>
      <c r="V977" s="83">
        <v>50</v>
      </c>
      <c r="W977" s="82">
        <v>110.10151277476932</v>
      </c>
      <c r="X977" s="138">
        <f t="shared" si="312"/>
        <v>111.71039999999998</v>
      </c>
      <c r="Y977" s="84">
        <f t="shared" si="313"/>
        <v>0.10648372862802115</v>
      </c>
      <c r="Z977" s="47">
        <v>47.834000000000003</v>
      </c>
      <c r="AA977" s="46">
        <v>2.1296745725604229E-3</v>
      </c>
      <c r="AB977" s="47">
        <f t="shared" si="308"/>
        <v>237.90679837055382</v>
      </c>
      <c r="AC977" s="47">
        <f t="shared" si="309"/>
        <v>434.45361280232623</v>
      </c>
      <c r="AD977" s="56">
        <f>AB977/(AVERAGE(AB965:AB967))*100</f>
        <v>42.159351313238155</v>
      </c>
      <c r="AE977" s="56">
        <f>AC977/(AVERAGE(AC965:AC967))*100</f>
        <v>76.989319417892915</v>
      </c>
      <c r="AF977" s="64"/>
      <c r="AG977" s="52"/>
      <c r="AH977" s="47">
        <v>62.274999999999999</v>
      </c>
      <c r="AI977" s="53"/>
      <c r="AJ977" s="47">
        <f t="shared" si="310"/>
        <v>309.73044003274316</v>
      </c>
      <c r="AK977" s="47">
        <f t="shared" si="311"/>
        <v>565.61439012553546</v>
      </c>
      <c r="AL977" s="56">
        <f>AJ977/(AVERAGE(AJ965:AJ967))*100</f>
        <v>48.090783661617984</v>
      </c>
      <c r="AM977" s="56">
        <f>AK977/(AVERAGE(AK965:AK967))*100</f>
        <v>87.821007417125628</v>
      </c>
      <c r="AN977" s="52"/>
      <c r="AO977" s="143"/>
    </row>
    <row r="978" spans="1:41" s="39" customFormat="1" ht="30" x14ac:dyDescent="0.25">
      <c r="A978" s="30">
        <v>977</v>
      </c>
      <c r="B978" s="110" t="s">
        <v>646</v>
      </c>
      <c r="C978" s="110"/>
      <c r="D978" s="48" t="s">
        <v>318</v>
      </c>
      <c r="E978" s="48" t="s">
        <v>148</v>
      </c>
      <c r="F978" s="48" t="s">
        <v>139</v>
      </c>
      <c r="G978" s="48" t="s">
        <v>6</v>
      </c>
      <c r="H978" s="48" t="s">
        <v>62</v>
      </c>
      <c r="I978" s="48" t="s">
        <v>633</v>
      </c>
      <c r="J978" s="48">
        <v>16</v>
      </c>
      <c r="K978" s="48">
        <v>187</v>
      </c>
      <c r="L978" s="48">
        <v>1.7000000000000001E-2</v>
      </c>
      <c r="M978" s="105" t="s">
        <v>140</v>
      </c>
      <c r="N978" s="105" t="s">
        <v>158</v>
      </c>
      <c r="O978" s="105" t="s">
        <v>150</v>
      </c>
      <c r="P978" s="81">
        <v>4421</v>
      </c>
      <c r="Q978" s="113">
        <f t="shared" ref="Q978:Q979" si="328">341.2/24</f>
        <v>14.216666666666667</v>
      </c>
      <c r="R978" s="48">
        <v>3.5</v>
      </c>
      <c r="S978" s="81">
        <v>50.51</v>
      </c>
      <c r="T978" s="134">
        <v>450</v>
      </c>
      <c r="U978" s="93">
        <f t="shared" si="320"/>
        <v>2.0204</v>
      </c>
      <c r="V978" s="83">
        <v>50</v>
      </c>
      <c r="W978" s="82">
        <v>105.68317686676065</v>
      </c>
      <c r="X978" s="138">
        <f t="shared" si="312"/>
        <v>98.97518749999999</v>
      </c>
      <c r="Y978" s="84">
        <f t="shared" si="313"/>
        <v>0.12082576975331182</v>
      </c>
      <c r="Z978" s="47">
        <v>48.088999999999999</v>
      </c>
      <c r="AA978" s="46">
        <v>2.4165153950662364E-3</v>
      </c>
      <c r="AB978" s="47">
        <f t="shared" si="308"/>
        <v>239.17506432331732</v>
      </c>
      <c r="AC978" s="47">
        <f t="shared" si="309"/>
        <v>455.02984889097229</v>
      </c>
      <c r="AD978" s="56">
        <f>AB978/(AVERAGE(AB965:AB967))*100</f>
        <v>42.384100123391505</v>
      </c>
      <c r="AE978" s="56">
        <f>AC978/(AVERAGE(AC965:AC967))*100</f>
        <v>80.63562449158907</v>
      </c>
      <c r="AF978" s="64"/>
      <c r="AG978" s="52"/>
      <c r="AH978" s="47">
        <v>58.710999999999999</v>
      </c>
      <c r="AI978" s="53"/>
      <c r="AJ978" s="47">
        <f t="shared" si="310"/>
        <v>292.00455824588335</v>
      </c>
      <c r="AK978" s="47">
        <f t="shared" si="311"/>
        <v>555.53780403497422</v>
      </c>
      <c r="AL978" s="56">
        <f>AJ978/(AVERAGE(AJ965:AJ967))*100</f>
        <v>45.33854676125658</v>
      </c>
      <c r="AM978" s="56">
        <f>AK978/(AVERAGE(AK965:AK967))*100</f>
        <v>86.256450437586835</v>
      </c>
      <c r="AN978" s="52"/>
      <c r="AO978" s="143"/>
    </row>
    <row r="979" spans="1:41" s="39" customFormat="1" ht="30" x14ac:dyDescent="0.25">
      <c r="A979" s="30">
        <v>978</v>
      </c>
      <c r="B979" s="110" t="s">
        <v>647</v>
      </c>
      <c r="C979" s="110"/>
      <c r="D979" s="48" t="s">
        <v>318</v>
      </c>
      <c r="E979" s="48" t="s">
        <v>148</v>
      </c>
      <c r="F979" s="48" t="s">
        <v>139</v>
      </c>
      <c r="G979" s="48" t="s">
        <v>6</v>
      </c>
      <c r="H979" s="48" t="s">
        <v>62</v>
      </c>
      <c r="I979" s="48" t="s">
        <v>633</v>
      </c>
      <c r="J979" s="48">
        <v>16</v>
      </c>
      <c r="K979" s="112">
        <v>187</v>
      </c>
      <c r="L979" s="48">
        <v>1.7000000000000001E-2</v>
      </c>
      <c r="M979" s="105" t="s">
        <v>140</v>
      </c>
      <c r="N979" s="105" t="s">
        <v>158</v>
      </c>
      <c r="O979" s="105" t="s">
        <v>150</v>
      </c>
      <c r="P979" s="81">
        <v>4421</v>
      </c>
      <c r="Q979" s="113">
        <f t="shared" si="328"/>
        <v>14.216666666666667</v>
      </c>
      <c r="R979" s="48">
        <v>3.5</v>
      </c>
      <c r="S979" s="81">
        <v>50.5</v>
      </c>
      <c r="T979" s="134">
        <v>450</v>
      </c>
      <c r="U979" s="93">
        <f t="shared" si="320"/>
        <v>2.02</v>
      </c>
      <c r="V979" s="83">
        <v>50</v>
      </c>
      <c r="W979" s="82">
        <v>102.78788507721227</v>
      </c>
      <c r="X979" s="138">
        <f t="shared" si="312"/>
        <v>95.394584999999964</v>
      </c>
      <c r="Y979" s="84">
        <f t="shared" si="313"/>
        <v>0.11779323052230875</v>
      </c>
      <c r="Z979" s="81">
        <v>45.186</v>
      </c>
      <c r="AA979" s="46">
        <v>2.355864610446175E-3</v>
      </c>
      <c r="AB979" s="47">
        <f t="shared" si="308"/>
        <v>224.73672682969945</v>
      </c>
      <c r="AC979" s="47">
        <f t="shared" si="309"/>
        <v>439.60433630925621</v>
      </c>
      <c r="AD979" s="56">
        <f>AB979/(AVERAGE(AB965:AB967))*100</f>
        <v>39.825489159175042</v>
      </c>
      <c r="AE979" s="56">
        <f>AC979/(AVERAGE(AC965:AC967))*100</f>
        <v>77.902076696513376</v>
      </c>
      <c r="AF979" s="64"/>
      <c r="AG979" s="52"/>
      <c r="AH979" s="45">
        <v>59.298999999999999</v>
      </c>
      <c r="AI979" s="53"/>
      <c r="AJ979" s="47">
        <f t="shared" si="310"/>
        <v>294.92903032519689</v>
      </c>
      <c r="AK979" s="47">
        <f t="shared" si="311"/>
        <v>576.90650951185285</v>
      </c>
      <c r="AL979" s="56">
        <f>AJ979/(AVERAGE(AJ965:AJ967))*100</f>
        <v>45.792619515861652</v>
      </c>
      <c r="AM979" s="56">
        <f>AK979/(AVERAGE(AK965:AK967))*100</f>
        <v>89.574296084623541</v>
      </c>
      <c r="AN979" s="52"/>
      <c r="AO979" s="143"/>
    </row>
    <row r="980" spans="1:41" s="39" customFormat="1" x14ac:dyDescent="0.25">
      <c r="A980" s="30">
        <v>979</v>
      </c>
      <c r="B980" s="110" t="s">
        <v>846</v>
      </c>
      <c r="C980" s="30" t="s">
        <v>847</v>
      </c>
      <c r="D980" s="48" t="s">
        <v>318</v>
      </c>
      <c r="E980" s="48" t="s">
        <v>148</v>
      </c>
      <c r="F980" s="48" t="s">
        <v>139</v>
      </c>
      <c r="G980" s="48" t="s">
        <v>6</v>
      </c>
      <c r="H980" s="48" t="s">
        <v>62</v>
      </c>
      <c r="I980" s="48" t="s">
        <v>848</v>
      </c>
      <c r="J980" s="48">
        <v>8</v>
      </c>
      <c r="K980" s="103"/>
      <c r="L980" s="60">
        <f>4/60</f>
        <v>6.6666666666666666E-2</v>
      </c>
      <c r="M980" s="105" t="s">
        <v>2</v>
      </c>
      <c r="N980" s="105" t="s">
        <v>2</v>
      </c>
      <c r="O980" s="105" t="s">
        <v>4</v>
      </c>
      <c r="P980" s="81">
        <v>0</v>
      </c>
      <c r="Q980" s="95">
        <v>0</v>
      </c>
      <c r="R980" s="48">
        <v>0</v>
      </c>
      <c r="S980" s="133">
        <v>0</v>
      </c>
      <c r="T980" s="134">
        <v>0</v>
      </c>
      <c r="U980" s="93">
        <f t="shared" si="320"/>
        <v>0</v>
      </c>
      <c r="V980" s="69">
        <f>5.65*SQRT($W$980)</f>
        <v>40.057457030464661</v>
      </c>
      <c r="W980" s="135">
        <f t="shared" ref="W980:W1043" si="329">(J980-J980*(1-SQRT(1-S980*0.01)))^2*(PI()/4)</f>
        <v>50.26548245743669</v>
      </c>
      <c r="X980" s="145">
        <v>232.57300000000001</v>
      </c>
      <c r="Y980" s="60">
        <f t="shared" ref="Y980:Y1011" si="330">AA980*V980</f>
        <v>0.10746496686884602</v>
      </c>
      <c r="Z980" s="47">
        <f t="shared" ref="Z980:Z1011" si="331">AB980*((J980^2*PI()/4)*10^-3)</f>
        <v>31.362645124493053</v>
      </c>
      <c r="AA980" s="46">
        <f>(AB980*0.001)/X980</f>
        <v>2.682770570960516E-3</v>
      </c>
      <c r="AB980" s="47">
        <v>623.94000000000005</v>
      </c>
      <c r="AC980" s="47">
        <f t="shared" si="309"/>
        <v>623.94000000000005</v>
      </c>
      <c r="AD980" s="56">
        <f>AB980/AB980*100</f>
        <v>100</v>
      </c>
      <c r="AE980" s="56">
        <f>AC980/AC980*100</f>
        <v>100</v>
      </c>
      <c r="AF980" s="64"/>
      <c r="AG980" s="45">
        <f t="shared" ref="AG980:AG1011" si="332">AI980*V980</f>
        <v>5.4718486303614728</v>
      </c>
      <c r="AH980" s="47">
        <f t="shared" ref="AH980:AH1011" si="333">AJ980*((J980^2*PI()/4)*10^-3)</f>
        <v>35.940825266716381</v>
      </c>
      <c r="AI980" s="43">
        <v>0.1366</v>
      </c>
      <c r="AJ980" s="45">
        <v>715.02</v>
      </c>
      <c r="AK980" s="47">
        <f t="shared" si="311"/>
        <v>715.02</v>
      </c>
      <c r="AL980" s="56">
        <f>AJ980/AJ980*100</f>
        <v>100</v>
      </c>
      <c r="AM980" s="56">
        <f>AK980/AK980*100</f>
        <v>100</v>
      </c>
      <c r="AN980" s="45">
        <f>AG980/Y980</f>
        <v>50.917510978619731</v>
      </c>
      <c r="AO980" s="137" t="s">
        <v>974</v>
      </c>
    </row>
    <row r="981" spans="1:41" s="39" customFormat="1" ht="30" x14ac:dyDescent="0.25">
      <c r="A981" s="30">
        <v>980</v>
      </c>
      <c r="B981" s="110" t="s">
        <v>849</v>
      </c>
      <c r="C981" s="30" t="s">
        <v>850</v>
      </c>
      <c r="D981" s="48" t="s">
        <v>318</v>
      </c>
      <c r="E981" s="48" t="s">
        <v>148</v>
      </c>
      <c r="F981" s="48" t="s">
        <v>139</v>
      </c>
      <c r="G981" s="48" t="s">
        <v>6</v>
      </c>
      <c r="H981" s="48" t="s">
        <v>62</v>
      </c>
      <c r="I981" s="48" t="s">
        <v>848</v>
      </c>
      <c r="J981" s="48">
        <v>8</v>
      </c>
      <c r="K981" s="103"/>
      <c r="L981" s="60">
        <f t="shared" ref="L981:L1044" si="334">4/60</f>
        <v>6.6666666666666666E-2</v>
      </c>
      <c r="M981" s="105" t="s">
        <v>140</v>
      </c>
      <c r="N981" s="105" t="s">
        <v>158</v>
      </c>
      <c r="O981" s="105" t="s">
        <v>150</v>
      </c>
      <c r="P981" s="81">
        <v>200</v>
      </c>
      <c r="Q981" s="111"/>
      <c r="R981" s="48">
        <v>5</v>
      </c>
      <c r="S981" s="133">
        <v>3.1</v>
      </c>
      <c r="T981" s="134">
        <v>500</v>
      </c>
      <c r="U981" s="93">
        <f t="shared" si="320"/>
        <v>6.2E-2</v>
      </c>
      <c r="V981" s="69">
        <f t="shared" ref="V981:V1004" si="335">5.65*SQRT($W$980)</f>
        <v>40.057457030464661</v>
      </c>
      <c r="W981" s="135">
        <f t="shared" si="329"/>
        <v>48.707252501256143</v>
      </c>
      <c r="X981" s="145">
        <v>221.26300000000001</v>
      </c>
      <c r="Y981" s="60">
        <f t="shared" si="330"/>
        <v>0.10746535341780515</v>
      </c>
      <c r="Z981" s="47">
        <f t="shared" si="331"/>
        <v>29.837590386734423</v>
      </c>
      <c r="AA981" s="46">
        <f t="shared" ref="AA981:AA1044" si="336">(AB981*0.001)/X981</f>
        <v>2.6827802208231832E-3</v>
      </c>
      <c r="AB981" s="47">
        <v>593.6</v>
      </c>
      <c r="AC981" s="47">
        <f t="shared" ref="AC981:AC1044" si="337">Z981/(W981*10^-3)</f>
        <v>612.59029927760594</v>
      </c>
      <c r="AD981" s="56">
        <f>AB981/AB980*100</f>
        <v>95.13735295060421</v>
      </c>
      <c r="AE981" s="56">
        <f>AC981/AC980*100</f>
        <v>98.1809627973212</v>
      </c>
      <c r="AF981" s="64"/>
      <c r="AG981" s="45">
        <f t="shared" si="332"/>
        <v>5.3917337163005437</v>
      </c>
      <c r="AH981" s="47">
        <f t="shared" si="333"/>
        <v>34.193094441671313</v>
      </c>
      <c r="AI981" s="43">
        <v>0.1346</v>
      </c>
      <c r="AJ981" s="45">
        <v>680.25</v>
      </c>
      <c r="AK981" s="47">
        <f t="shared" ref="AK981:AK1044" si="338">AH981/(W981*10^-3)</f>
        <v>702.01238390092897</v>
      </c>
      <c r="AL981" s="56">
        <f>AJ981/AJ980*100</f>
        <v>95.137198959469671</v>
      </c>
      <c r="AM981" s="56">
        <f>AK981/AK980*100</f>
        <v>98.180803879741688</v>
      </c>
      <c r="AN981" s="45">
        <f t="shared" ref="AN981:AN1044" si="339">AG981/Y981</f>
        <v>50.171832547169821</v>
      </c>
      <c r="AO981" s="137" t="s">
        <v>974</v>
      </c>
    </row>
    <row r="982" spans="1:41" s="39" customFormat="1" ht="30" x14ac:dyDescent="0.25">
      <c r="A982" s="30">
        <v>981</v>
      </c>
      <c r="B982" s="110" t="s">
        <v>851</v>
      </c>
      <c r="C982" s="30" t="s">
        <v>850</v>
      </c>
      <c r="D982" s="48" t="s">
        <v>318</v>
      </c>
      <c r="E982" s="48" t="s">
        <v>148</v>
      </c>
      <c r="F982" s="48" t="s">
        <v>139</v>
      </c>
      <c r="G982" s="48" t="s">
        <v>6</v>
      </c>
      <c r="H982" s="48" t="s">
        <v>62</v>
      </c>
      <c r="I982" s="48" t="s">
        <v>848</v>
      </c>
      <c r="J982" s="48">
        <v>8</v>
      </c>
      <c r="K982" s="103"/>
      <c r="L982" s="60">
        <f t="shared" si="334"/>
        <v>6.6666666666666666E-2</v>
      </c>
      <c r="M982" s="105" t="s">
        <v>140</v>
      </c>
      <c r="N982" s="105" t="s">
        <v>158</v>
      </c>
      <c r="O982" s="105" t="s">
        <v>150</v>
      </c>
      <c r="P982" s="81">
        <v>200</v>
      </c>
      <c r="Q982" s="111"/>
      <c r="R982" s="48">
        <v>5</v>
      </c>
      <c r="S982" s="81">
        <v>4.32</v>
      </c>
      <c r="T982" s="134">
        <v>500</v>
      </c>
      <c r="U982" s="93">
        <f t="shared" si="320"/>
        <v>8.6400000000000005E-2</v>
      </c>
      <c r="V982" s="69">
        <f t="shared" si="335"/>
        <v>40.057457030464661</v>
      </c>
      <c r="W982" s="135">
        <f t="shared" si="329"/>
        <v>48.094013615275422</v>
      </c>
      <c r="X982" s="145">
        <v>204.3</v>
      </c>
      <c r="Y982" s="60">
        <f t="shared" si="330"/>
        <v>0.11323535283521267</v>
      </c>
      <c r="Z982" s="47">
        <f t="shared" si="331"/>
        <v>29.029321428818839</v>
      </c>
      <c r="AA982" s="46">
        <f t="shared" si="336"/>
        <v>2.8268232990699949E-3</v>
      </c>
      <c r="AB982" s="47">
        <v>577.52</v>
      </c>
      <c r="AC982" s="47">
        <f t="shared" si="337"/>
        <v>603.59531772575258</v>
      </c>
      <c r="AD982" s="56">
        <f>AB982/AB980*100</f>
        <v>92.560182068788649</v>
      </c>
      <c r="AE982" s="56">
        <f>AC982/AC980*100</f>
        <v>96.739320724068421</v>
      </c>
      <c r="AF982" s="64"/>
      <c r="AG982" s="45">
        <f t="shared" si="332"/>
        <v>5.3116188022396136</v>
      </c>
      <c r="AH982" s="47">
        <f t="shared" si="333"/>
        <v>34.116188253511432</v>
      </c>
      <c r="AI982" s="43">
        <v>0.1326</v>
      </c>
      <c r="AJ982" s="45">
        <v>678.72</v>
      </c>
      <c r="AK982" s="47">
        <f t="shared" si="338"/>
        <v>709.3645484949833</v>
      </c>
      <c r="AL982" s="56">
        <f>AJ982/AJ980*100</f>
        <v>94.923218930939001</v>
      </c>
      <c r="AM982" s="56">
        <f>AK982/AK980*100</f>
        <v>99.209049886014839</v>
      </c>
      <c r="AN982" s="45">
        <f t="shared" si="339"/>
        <v>46.907778085607426</v>
      </c>
      <c r="AO982" s="137" t="s">
        <v>974</v>
      </c>
    </row>
    <row r="983" spans="1:41" s="39" customFormat="1" ht="30" x14ac:dyDescent="0.25">
      <c r="A983" s="30">
        <v>982</v>
      </c>
      <c r="B983" s="110" t="s">
        <v>852</v>
      </c>
      <c r="C983" s="30" t="s">
        <v>850</v>
      </c>
      <c r="D983" s="48" t="s">
        <v>318</v>
      </c>
      <c r="E983" s="48" t="s">
        <v>148</v>
      </c>
      <c r="F983" s="48" t="s">
        <v>139</v>
      </c>
      <c r="G983" s="48" t="s">
        <v>6</v>
      </c>
      <c r="H983" s="48" t="s">
        <v>62</v>
      </c>
      <c r="I983" s="48" t="s">
        <v>848</v>
      </c>
      <c r="J983" s="48">
        <v>8</v>
      </c>
      <c r="K983" s="103"/>
      <c r="L983" s="60">
        <f t="shared" si="334"/>
        <v>6.6666666666666666E-2</v>
      </c>
      <c r="M983" s="105" t="s">
        <v>140</v>
      </c>
      <c r="N983" s="105" t="s">
        <v>158</v>
      </c>
      <c r="O983" s="105" t="s">
        <v>150</v>
      </c>
      <c r="P983" s="81">
        <v>200</v>
      </c>
      <c r="Q983" s="111"/>
      <c r="R983" s="48">
        <v>5</v>
      </c>
      <c r="S983" s="81">
        <v>5.4</v>
      </c>
      <c r="T983" s="134">
        <v>500</v>
      </c>
      <c r="U983" s="93">
        <f t="shared" si="320"/>
        <v>0.10800000000000001</v>
      </c>
      <c r="V983" s="69">
        <f t="shared" si="335"/>
        <v>40.057457030464661</v>
      </c>
      <c r="W983" s="135">
        <f t="shared" si="329"/>
        <v>47.551146404735107</v>
      </c>
      <c r="X983" s="145">
        <v>194.36500000000001</v>
      </c>
      <c r="Y983" s="60">
        <f t="shared" si="330"/>
        <v>0.11323421714942607</v>
      </c>
      <c r="Z983" s="47">
        <f t="shared" si="331"/>
        <v>27.617364026589438</v>
      </c>
      <c r="AA983" s="46">
        <f t="shared" si="336"/>
        <v>2.8267949476500397E-3</v>
      </c>
      <c r="AB983" s="47">
        <v>549.42999999999995</v>
      </c>
      <c r="AC983" s="47">
        <f t="shared" si="337"/>
        <v>580.79281183932346</v>
      </c>
      <c r="AD983" s="56">
        <f>AB983/AB980*100</f>
        <v>88.058146616661844</v>
      </c>
      <c r="AE983" s="56">
        <f>AC983/AC980*100</f>
        <v>93.084721582094971</v>
      </c>
      <c r="AF983" s="64"/>
      <c r="AG983" s="45">
        <f t="shared" si="332"/>
        <v>5.2034636682573598</v>
      </c>
      <c r="AH983" s="47">
        <f t="shared" si="333"/>
        <v>32.456924677591452</v>
      </c>
      <c r="AI983" s="43">
        <v>0.12990000000000002</v>
      </c>
      <c r="AJ983" s="45">
        <v>645.71</v>
      </c>
      <c r="AK983" s="47">
        <f t="shared" si="338"/>
        <v>682.56871035940821</v>
      </c>
      <c r="AL983" s="56">
        <f>AJ983/AJ980*100</f>
        <v>90.306564851332837</v>
      </c>
      <c r="AM983" s="56">
        <f>AK983/AK980*100</f>
        <v>95.461485043692235</v>
      </c>
      <c r="AN983" s="45">
        <f t="shared" si="339"/>
        <v>45.953103216060285</v>
      </c>
      <c r="AO983" s="137" t="s">
        <v>974</v>
      </c>
    </row>
    <row r="984" spans="1:41" s="39" customFormat="1" ht="30" x14ac:dyDescent="0.25">
      <c r="A984" s="30">
        <v>983</v>
      </c>
      <c r="B984" s="110" t="s">
        <v>853</v>
      </c>
      <c r="C984" s="30" t="s">
        <v>850</v>
      </c>
      <c r="D984" s="48" t="s">
        <v>318</v>
      </c>
      <c r="E984" s="48" t="s">
        <v>148</v>
      </c>
      <c r="F984" s="48" t="s">
        <v>139</v>
      </c>
      <c r="G984" s="48" t="s">
        <v>6</v>
      </c>
      <c r="H984" s="48" t="s">
        <v>62</v>
      </c>
      <c r="I984" s="48" t="s">
        <v>848</v>
      </c>
      <c r="J984" s="48">
        <v>8</v>
      </c>
      <c r="K984" s="103"/>
      <c r="L984" s="60">
        <f t="shared" si="334"/>
        <v>6.6666666666666666E-2</v>
      </c>
      <c r="M984" s="105" t="s">
        <v>140</v>
      </c>
      <c r="N984" s="105" t="s">
        <v>158</v>
      </c>
      <c r="O984" s="105" t="s">
        <v>150</v>
      </c>
      <c r="P984" s="81">
        <v>200</v>
      </c>
      <c r="Q984" s="111"/>
      <c r="R984" s="48">
        <v>5</v>
      </c>
      <c r="S984" s="81">
        <v>6.1</v>
      </c>
      <c r="T984" s="134">
        <v>500</v>
      </c>
      <c r="U984" s="93">
        <f t="shared" si="320"/>
        <v>0.122</v>
      </c>
      <c r="V984" s="69">
        <f t="shared" si="335"/>
        <v>40.057457030464661</v>
      </c>
      <c r="W984" s="135">
        <f t="shared" si="329"/>
        <v>47.199288027533058</v>
      </c>
      <c r="X984" s="145">
        <v>192.393</v>
      </c>
      <c r="Y984" s="60">
        <f t="shared" si="330"/>
        <v>0.11108228716685901</v>
      </c>
      <c r="Z984" s="47">
        <f t="shared" si="331"/>
        <v>26.817640200691624</v>
      </c>
      <c r="AA984" s="46">
        <f t="shared" si="336"/>
        <v>2.7730738644337373E-3</v>
      </c>
      <c r="AB984" s="47">
        <v>533.52</v>
      </c>
      <c r="AC984" s="47">
        <f t="shared" si="337"/>
        <v>568.17891373801911</v>
      </c>
      <c r="AD984" s="56">
        <f>AB984/AB980*100</f>
        <v>85.508221944417713</v>
      </c>
      <c r="AE984" s="56">
        <f>AC984/AC980*100</f>
        <v>91.063069163384142</v>
      </c>
      <c r="AF984" s="64"/>
      <c r="AG984" s="45">
        <f t="shared" si="332"/>
        <v>5.1273544998994769</v>
      </c>
      <c r="AH984" s="47">
        <f t="shared" si="333"/>
        <v>31.738630933274674</v>
      </c>
      <c r="AI984" s="43">
        <v>0.128</v>
      </c>
      <c r="AJ984" s="45">
        <v>631.41999999999996</v>
      </c>
      <c r="AK984" s="47">
        <f t="shared" si="338"/>
        <v>672.43876464323739</v>
      </c>
      <c r="AL984" s="56">
        <f>AJ984/AJ980*100</f>
        <v>88.308019356101923</v>
      </c>
      <c r="AM984" s="56">
        <f>AK984/AK980*100</f>
        <v>94.044749048031861</v>
      </c>
      <c r="AN984" s="45">
        <f t="shared" si="339"/>
        <v>46.158164642375169</v>
      </c>
      <c r="AO984" s="137" t="s">
        <v>974</v>
      </c>
    </row>
    <row r="985" spans="1:41" s="39" customFormat="1" ht="30" x14ac:dyDescent="0.25">
      <c r="A985" s="30">
        <v>984</v>
      </c>
      <c r="B985" s="110" t="s">
        <v>854</v>
      </c>
      <c r="C985" s="30" t="s">
        <v>850</v>
      </c>
      <c r="D985" s="48" t="s">
        <v>318</v>
      </c>
      <c r="E985" s="48" t="s">
        <v>148</v>
      </c>
      <c r="F985" s="48" t="s">
        <v>139</v>
      </c>
      <c r="G985" s="48" t="s">
        <v>6</v>
      </c>
      <c r="H985" s="48" t="s">
        <v>62</v>
      </c>
      <c r="I985" s="48" t="s">
        <v>848</v>
      </c>
      <c r="J985" s="48">
        <v>8</v>
      </c>
      <c r="K985" s="103"/>
      <c r="L985" s="60">
        <f t="shared" si="334"/>
        <v>6.6666666666666666E-2</v>
      </c>
      <c r="M985" s="105" t="s">
        <v>140</v>
      </c>
      <c r="N985" s="105" t="s">
        <v>158</v>
      </c>
      <c r="O985" s="105" t="s">
        <v>150</v>
      </c>
      <c r="P985" s="81">
        <v>200</v>
      </c>
      <c r="Q985" s="111"/>
      <c r="R985" s="48">
        <v>5</v>
      </c>
      <c r="S985" s="81">
        <v>7.2</v>
      </c>
      <c r="T985" s="134">
        <v>500</v>
      </c>
      <c r="U985" s="93">
        <f t="shared" si="320"/>
        <v>0.14400000000000002</v>
      </c>
      <c r="V985" s="69">
        <f t="shared" si="335"/>
        <v>40.057457030464661</v>
      </c>
      <c r="W985" s="135">
        <f t="shared" si="329"/>
        <v>46.646367720501239</v>
      </c>
      <c r="X985" s="145">
        <v>188.07599999999999</v>
      </c>
      <c r="Y985" s="60">
        <f t="shared" si="330"/>
        <v>0.11146808051779061</v>
      </c>
      <c r="Z985" s="47">
        <f t="shared" si="331"/>
        <v>26.306942898924067</v>
      </c>
      <c r="AA985" s="46">
        <f t="shared" si="336"/>
        <v>2.7827048639911529E-3</v>
      </c>
      <c r="AB985" s="47">
        <v>523.36</v>
      </c>
      <c r="AC985" s="47">
        <f t="shared" si="337"/>
        <v>563.96551724137942</v>
      </c>
      <c r="AD985" s="56">
        <f>AB985/AB980*100</f>
        <v>83.879860242972072</v>
      </c>
      <c r="AE985" s="56">
        <f>AC985/AC980*100</f>
        <v>90.387780434237158</v>
      </c>
      <c r="AF985" s="64"/>
      <c r="AG985" s="45">
        <f t="shared" si="332"/>
        <v>5.0512453315415931</v>
      </c>
      <c r="AH985" s="47">
        <f t="shared" si="333"/>
        <v>30.194977967006796</v>
      </c>
      <c r="AI985" s="43">
        <v>0.12609999999999999</v>
      </c>
      <c r="AJ985" s="45">
        <v>600.71</v>
      </c>
      <c r="AK985" s="47">
        <f t="shared" si="338"/>
        <v>647.31681034482767</v>
      </c>
      <c r="AL985" s="56">
        <f>AJ985/AJ980*100</f>
        <v>84.013034600430771</v>
      </c>
      <c r="AM985" s="56">
        <f>AK985/AK980*100</f>
        <v>90.531287284946956</v>
      </c>
      <c r="AN985" s="45">
        <f t="shared" si="339"/>
        <v>45.315621369611726</v>
      </c>
      <c r="AO985" s="137" t="s">
        <v>974</v>
      </c>
    </row>
    <row r="986" spans="1:41" s="39" customFormat="1" ht="30" x14ac:dyDescent="0.25">
      <c r="A986" s="30">
        <v>985</v>
      </c>
      <c r="B986" s="110" t="s">
        <v>855</v>
      </c>
      <c r="C986" s="30" t="s">
        <v>850</v>
      </c>
      <c r="D986" s="48" t="s">
        <v>318</v>
      </c>
      <c r="E986" s="48" t="s">
        <v>148</v>
      </c>
      <c r="F986" s="48" t="s">
        <v>139</v>
      </c>
      <c r="G986" s="48" t="s">
        <v>6</v>
      </c>
      <c r="H986" s="48" t="s">
        <v>62</v>
      </c>
      <c r="I986" s="48" t="s">
        <v>848</v>
      </c>
      <c r="J986" s="48">
        <v>8</v>
      </c>
      <c r="K986" s="103"/>
      <c r="L986" s="60">
        <f t="shared" si="334"/>
        <v>6.6666666666666666E-2</v>
      </c>
      <c r="M986" s="105" t="s">
        <v>140</v>
      </c>
      <c r="N986" s="105" t="s">
        <v>158</v>
      </c>
      <c r="O986" s="105" t="s">
        <v>150</v>
      </c>
      <c r="P986" s="81">
        <v>200</v>
      </c>
      <c r="Q986" s="111"/>
      <c r="R986" s="48">
        <v>5</v>
      </c>
      <c r="S986" s="81">
        <v>7.8</v>
      </c>
      <c r="T986" s="134">
        <v>500</v>
      </c>
      <c r="U986" s="93">
        <f t="shared" si="320"/>
        <v>0.156</v>
      </c>
      <c r="V986" s="69">
        <f t="shared" si="335"/>
        <v>40.057457030464661</v>
      </c>
      <c r="W986" s="135">
        <f t="shared" si="329"/>
        <v>46.34477482575663</v>
      </c>
      <c r="X986" s="145">
        <v>179.59899999999999</v>
      </c>
      <c r="Y986" s="60">
        <f t="shared" si="330"/>
        <v>0.11512122253617411</v>
      </c>
      <c r="Z986" s="47">
        <f t="shared" si="331"/>
        <v>25.944528770405949</v>
      </c>
      <c r="AA986" s="46">
        <f t="shared" si="336"/>
        <v>2.8739024159377281E-3</v>
      </c>
      <c r="AB986" s="47">
        <v>516.15</v>
      </c>
      <c r="AC986" s="47">
        <f t="shared" si="337"/>
        <v>559.81561822125821</v>
      </c>
      <c r="AD986" s="56">
        <f>AB986/AB980*100</f>
        <v>82.724300413501282</v>
      </c>
      <c r="AE986" s="56">
        <f>AC986/AC980*100</f>
        <v>89.722668561281239</v>
      </c>
      <c r="AF986" s="64"/>
      <c r="AG986" s="45">
        <f t="shared" si="332"/>
        <v>4.5625443557699246</v>
      </c>
      <c r="AH986" s="47">
        <f t="shared" si="333"/>
        <v>29.748117827960186</v>
      </c>
      <c r="AI986" s="43">
        <v>0.1139</v>
      </c>
      <c r="AJ986" s="45">
        <v>591.82000000000005</v>
      </c>
      <c r="AK986" s="47">
        <f t="shared" si="338"/>
        <v>641.88720173535796</v>
      </c>
      <c r="AL986" s="56">
        <f>AJ986/AJ980*100</f>
        <v>82.769712735308104</v>
      </c>
      <c r="AM986" s="56">
        <f>AK986/AK980*100</f>
        <v>89.771922706407921</v>
      </c>
      <c r="AN986" s="45">
        <f t="shared" si="339"/>
        <v>39.632521747554001</v>
      </c>
      <c r="AO986" s="137" t="s">
        <v>974</v>
      </c>
    </row>
    <row r="987" spans="1:41" s="39" customFormat="1" ht="30" x14ac:dyDescent="0.25">
      <c r="A987" s="30">
        <v>986</v>
      </c>
      <c r="B987" s="110" t="s">
        <v>856</v>
      </c>
      <c r="C987" s="30" t="s">
        <v>850</v>
      </c>
      <c r="D987" s="48" t="s">
        <v>318</v>
      </c>
      <c r="E987" s="48" t="s">
        <v>148</v>
      </c>
      <c r="F987" s="48" t="s">
        <v>139</v>
      </c>
      <c r="G987" s="48" t="s">
        <v>6</v>
      </c>
      <c r="H987" s="48" t="s">
        <v>62</v>
      </c>
      <c r="I987" s="48" t="s">
        <v>848</v>
      </c>
      <c r="J987" s="48">
        <v>8</v>
      </c>
      <c r="K987" s="103"/>
      <c r="L987" s="60">
        <f t="shared" si="334"/>
        <v>6.6666666666666666E-2</v>
      </c>
      <c r="M987" s="105" t="s">
        <v>140</v>
      </c>
      <c r="N987" s="105" t="s">
        <v>158</v>
      </c>
      <c r="O987" s="105" t="s">
        <v>150</v>
      </c>
      <c r="P987" s="81">
        <v>200</v>
      </c>
      <c r="Q987" s="111"/>
      <c r="R987" s="48">
        <v>5</v>
      </c>
      <c r="S987" s="81">
        <v>8.8000000000000007</v>
      </c>
      <c r="T987" s="134">
        <v>500</v>
      </c>
      <c r="U987" s="93">
        <f t="shared" si="320"/>
        <v>0.17600000000000002</v>
      </c>
      <c r="V987" s="69">
        <f t="shared" si="335"/>
        <v>40.057457030464661</v>
      </c>
      <c r="W987" s="135">
        <f t="shared" si="329"/>
        <v>45.842120001182266</v>
      </c>
      <c r="X987" s="145">
        <v>178.93</v>
      </c>
      <c r="Y987" s="60">
        <f t="shared" si="330"/>
        <v>0.1136308247077234</v>
      </c>
      <c r="Z987" s="47">
        <f t="shared" si="331"/>
        <v>25.513250930921142</v>
      </c>
      <c r="AA987" s="46">
        <f t="shared" si="336"/>
        <v>2.836695914603476E-3</v>
      </c>
      <c r="AB987" s="47">
        <v>507.57</v>
      </c>
      <c r="AC987" s="47">
        <f t="shared" si="337"/>
        <v>556.54605263157885</v>
      </c>
      <c r="AD987" s="56">
        <f>AB987/AB980*100</f>
        <v>81.349168189248957</v>
      </c>
      <c r="AE987" s="56">
        <f>AC987/AC980*100</f>
        <v>89.198649330316826</v>
      </c>
      <c r="AF987" s="64"/>
      <c r="AG987" s="45">
        <f t="shared" si="332"/>
        <v>4.5264926444425067</v>
      </c>
      <c r="AH987" s="47">
        <f t="shared" si="333"/>
        <v>29.731530218749231</v>
      </c>
      <c r="AI987" s="43">
        <v>0.113</v>
      </c>
      <c r="AJ987" s="45">
        <v>591.49</v>
      </c>
      <c r="AK987" s="47">
        <f t="shared" si="338"/>
        <v>648.56359649122805</v>
      </c>
      <c r="AL987" s="56">
        <f>AJ987/AJ980*100</f>
        <v>82.723560180134825</v>
      </c>
      <c r="AM987" s="56">
        <f>AK987/AK980*100</f>
        <v>90.705658092253088</v>
      </c>
      <c r="AN987" s="45">
        <f t="shared" si="339"/>
        <v>39.835076935201059</v>
      </c>
      <c r="AO987" s="137" t="s">
        <v>974</v>
      </c>
    </row>
    <row r="988" spans="1:41" s="39" customFormat="1" ht="30" x14ac:dyDescent="0.25">
      <c r="A988" s="30">
        <v>987</v>
      </c>
      <c r="B988" s="110" t="s">
        <v>857</v>
      </c>
      <c r="C988" s="30" t="s">
        <v>850</v>
      </c>
      <c r="D988" s="48" t="s">
        <v>318</v>
      </c>
      <c r="E988" s="48" t="s">
        <v>148</v>
      </c>
      <c r="F988" s="48" t="s">
        <v>139</v>
      </c>
      <c r="G988" s="48" t="s">
        <v>6</v>
      </c>
      <c r="H988" s="48" t="s">
        <v>62</v>
      </c>
      <c r="I988" s="48" t="s">
        <v>848</v>
      </c>
      <c r="J988" s="48">
        <v>8</v>
      </c>
      <c r="K988" s="103"/>
      <c r="L988" s="60">
        <f t="shared" si="334"/>
        <v>6.6666666666666666E-2</v>
      </c>
      <c r="M988" s="105" t="s">
        <v>140</v>
      </c>
      <c r="N988" s="105" t="s">
        <v>158</v>
      </c>
      <c r="O988" s="105" t="s">
        <v>150</v>
      </c>
      <c r="P988" s="81">
        <v>200</v>
      </c>
      <c r="Q988" s="111"/>
      <c r="R988" s="48">
        <v>5</v>
      </c>
      <c r="S988" s="81">
        <v>10.11</v>
      </c>
      <c r="T988" s="134">
        <v>500</v>
      </c>
      <c r="U988" s="93">
        <f t="shared" si="320"/>
        <v>0.20219999999999999</v>
      </c>
      <c r="V988" s="69">
        <f t="shared" si="335"/>
        <v>40.057457030464661</v>
      </c>
      <c r="W988" s="135">
        <f t="shared" si="329"/>
        <v>45.183642180989835</v>
      </c>
      <c r="X988" s="145">
        <v>172.959</v>
      </c>
      <c r="Y988" s="60">
        <f t="shared" si="330"/>
        <v>0.11719236253670189</v>
      </c>
      <c r="Z988" s="47">
        <f t="shared" si="331"/>
        <v>25.43483677828754</v>
      </c>
      <c r="AA988" s="46">
        <f t="shared" si="336"/>
        <v>2.9256066466619253E-3</v>
      </c>
      <c r="AB988" s="47">
        <v>506.01</v>
      </c>
      <c r="AC988" s="47">
        <f t="shared" si="337"/>
        <v>562.9213483146068</v>
      </c>
      <c r="AD988" s="56">
        <f>AB988/AB980*100</f>
        <v>81.099144148475816</v>
      </c>
      <c r="AE988" s="56">
        <f>AC988/AC980*100</f>
        <v>90.220429578902909</v>
      </c>
      <c r="AF988" s="64"/>
      <c r="AG988" s="45">
        <f t="shared" si="332"/>
        <v>4.4583949674907171</v>
      </c>
      <c r="AH988" s="47">
        <f t="shared" si="333"/>
        <v>28.301477242835155</v>
      </c>
      <c r="AI988" s="43">
        <v>0.11130000000000001</v>
      </c>
      <c r="AJ988" s="45">
        <v>563.04</v>
      </c>
      <c r="AK988" s="47">
        <f t="shared" si="338"/>
        <v>626.36555790410512</v>
      </c>
      <c r="AL988" s="56">
        <f>AJ988/AJ980*100</f>
        <v>78.744650499286735</v>
      </c>
      <c r="AM988" s="56">
        <f>AK988/AK980*100</f>
        <v>87.601124150947541</v>
      </c>
      <c r="AN988" s="45">
        <f t="shared" si="339"/>
        <v>38.043391830200989</v>
      </c>
      <c r="AO988" s="137" t="s">
        <v>974</v>
      </c>
    </row>
    <row r="989" spans="1:41" s="39" customFormat="1" ht="30" x14ac:dyDescent="0.25">
      <c r="A989" s="30">
        <v>988</v>
      </c>
      <c r="B989" s="110" t="s">
        <v>858</v>
      </c>
      <c r="C989" s="30" t="s">
        <v>850</v>
      </c>
      <c r="D989" s="48" t="s">
        <v>318</v>
      </c>
      <c r="E989" s="48" t="s">
        <v>148</v>
      </c>
      <c r="F989" s="48" t="s">
        <v>139</v>
      </c>
      <c r="G989" s="48" t="s">
        <v>6</v>
      </c>
      <c r="H989" s="48" t="s">
        <v>62</v>
      </c>
      <c r="I989" s="48" t="s">
        <v>848</v>
      </c>
      <c r="J989" s="48">
        <v>8</v>
      </c>
      <c r="K989" s="103"/>
      <c r="L989" s="60">
        <f t="shared" si="334"/>
        <v>6.6666666666666666E-2</v>
      </c>
      <c r="M989" s="105" t="s">
        <v>140</v>
      </c>
      <c r="N989" s="105" t="s">
        <v>158</v>
      </c>
      <c r="O989" s="105" t="s">
        <v>150</v>
      </c>
      <c r="P989" s="81">
        <v>200</v>
      </c>
      <c r="Q989" s="111"/>
      <c r="R989" s="48">
        <v>5</v>
      </c>
      <c r="S989" s="81">
        <v>11.33</v>
      </c>
      <c r="T989" s="134">
        <v>500</v>
      </c>
      <c r="U989" s="93">
        <f t="shared" si="320"/>
        <v>0.2266</v>
      </c>
      <c r="V989" s="69">
        <f t="shared" si="335"/>
        <v>40.057457030464661</v>
      </c>
      <c r="W989" s="135">
        <f t="shared" si="329"/>
        <v>44.570403295009115</v>
      </c>
      <c r="X989" s="145">
        <v>170.86500000000001</v>
      </c>
      <c r="Y989" s="60">
        <f t="shared" si="330"/>
        <v>0.11672963117103363</v>
      </c>
      <c r="Z989" s="47">
        <f t="shared" si="331"/>
        <v>25.027686370382305</v>
      </c>
      <c r="AA989" s="46">
        <f t="shared" si="336"/>
        <v>2.9140549556667546E-3</v>
      </c>
      <c r="AB989" s="47">
        <v>497.91</v>
      </c>
      <c r="AC989" s="47">
        <f t="shared" si="337"/>
        <v>561.53152137137704</v>
      </c>
      <c r="AD989" s="56">
        <f>AB989/AB980*100</f>
        <v>79.800942398307527</v>
      </c>
      <c r="AE989" s="56">
        <f>AC989/AC980*100</f>
        <v>89.997679483824882</v>
      </c>
      <c r="AF989" s="64"/>
      <c r="AG989" s="45">
        <f t="shared" si="332"/>
        <v>4.3902972905389266</v>
      </c>
      <c r="AH989" s="47">
        <f t="shared" si="333"/>
        <v>28.222057780552408</v>
      </c>
      <c r="AI989" s="43">
        <v>0.1096</v>
      </c>
      <c r="AJ989" s="45">
        <v>561.46</v>
      </c>
      <c r="AK989" s="47">
        <f t="shared" si="338"/>
        <v>633.201759332356</v>
      </c>
      <c r="AL989" s="56">
        <f>AJ989/AJ980*100</f>
        <v>78.523677659366172</v>
      </c>
      <c r="AM989" s="56">
        <f>AK989/AK980*100</f>
        <v>88.557209495168806</v>
      </c>
      <c r="AN989" s="45">
        <f t="shared" si="339"/>
        <v>37.610821232752897</v>
      </c>
      <c r="AO989" s="137" t="s">
        <v>974</v>
      </c>
    </row>
    <row r="990" spans="1:41" s="39" customFormat="1" ht="30" x14ac:dyDescent="0.25">
      <c r="A990" s="30">
        <v>989</v>
      </c>
      <c r="B990" s="110" t="s">
        <v>859</v>
      </c>
      <c r="C990" s="30" t="s">
        <v>850</v>
      </c>
      <c r="D990" s="48" t="s">
        <v>318</v>
      </c>
      <c r="E990" s="48" t="s">
        <v>148</v>
      </c>
      <c r="F990" s="48" t="s">
        <v>139</v>
      </c>
      <c r="G990" s="48" t="s">
        <v>6</v>
      </c>
      <c r="H990" s="48" t="s">
        <v>62</v>
      </c>
      <c r="I990" s="48" t="s">
        <v>848</v>
      </c>
      <c r="J990" s="48">
        <v>8</v>
      </c>
      <c r="K990" s="103"/>
      <c r="L990" s="60">
        <f t="shared" si="334"/>
        <v>6.6666666666666666E-2</v>
      </c>
      <c r="M990" s="105" t="s">
        <v>140</v>
      </c>
      <c r="N990" s="105" t="s">
        <v>158</v>
      </c>
      <c r="O990" s="105" t="s">
        <v>150</v>
      </c>
      <c r="P990" s="81">
        <v>200</v>
      </c>
      <c r="Q990" s="111"/>
      <c r="R990" s="48">
        <v>5</v>
      </c>
      <c r="S990" s="81">
        <v>12.2</v>
      </c>
      <c r="T990" s="134">
        <v>500</v>
      </c>
      <c r="U990" s="93">
        <f t="shared" si="320"/>
        <v>0.24399999999999999</v>
      </c>
      <c r="V990" s="69">
        <f t="shared" si="335"/>
        <v>40.057457030464661</v>
      </c>
      <c r="W990" s="135">
        <f t="shared" si="329"/>
        <v>44.133093597629411</v>
      </c>
      <c r="X990" s="145">
        <v>169.005</v>
      </c>
      <c r="Y990" s="60">
        <f t="shared" si="330"/>
        <v>0.11410349036440338</v>
      </c>
      <c r="Z990" s="47">
        <f t="shared" si="331"/>
        <v>24.198305909834598</v>
      </c>
      <c r="AA990" s="46">
        <f t="shared" si="336"/>
        <v>2.8484956066388571E-3</v>
      </c>
      <c r="AB990" s="47">
        <v>481.41</v>
      </c>
      <c r="AC990" s="47">
        <f t="shared" si="337"/>
        <v>548.30296127562656</v>
      </c>
      <c r="AD990" s="56">
        <f>AB990/AB980*100</f>
        <v>77.156457351668422</v>
      </c>
      <c r="AE990" s="56">
        <f>AC990/AC980*100</f>
        <v>87.87751406795951</v>
      </c>
      <c r="AF990" s="64"/>
      <c r="AG990" s="45">
        <f t="shared" si="332"/>
        <v>4.3422283421023691</v>
      </c>
      <c r="AH990" s="47">
        <f t="shared" si="333"/>
        <v>27.906893205544279</v>
      </c>
      <c r="AI990" s="43">
        <v>0.1084</v>
      </c>
      <c r="AJ990" s="45">
        <v>555.19000000000005</v>
      </c>
      <c r="AK990" s="47">
        <f t="shared" si="338"/>
        <v>632.3348519362188</v>
      </c>
      <c r="AL990" s="56">
        <f>AJ990/AJ980*100</f>
        <v>77.646779111073826</v>
      </c>
      <c r="AM990" s="56">
        <f>AK990/AK980*100</f>
        <v>88.435967096895027</v>
      </c>
      <c r="AN990" s="45">
        <f t="shared" si="339"/>
        <v>38.055175422197294</v>
      </c>
      <c r="AO990" s="137" t="s">
        <v>974</v>
      </c>
    </row>
    <row r="991" spans="1:41" s="39" customFormat="1" ht="30" x14ac:dyDescent="0.25">
      <c r="A991" s="30">
        <v>990</v>
      </c>
      <c r="B991" s="110" t="s">
        <v>860</v>
      </c>
      <c r="C991" s="30" t="s">
        <v>850</v>
      </c>
      <c r="D991" s="48" t="s">
        <v>318</v>
      </c>
      <c r="E991" s="48" t="s">
        <v>148</v>
      </c>
      <c r="F991" s="48" t="s">
        <v>139</v>
      </c>
      <c r="G991" s="48" t="s">
        <v>6</v>
      </c>
      <c r="H991" s="48" t="s">
        <v>62</v>
      </c>
      <c r="I991" s="48" t="s">
        <v>848</v>
      </c>
      <c r="J991" s="48">
        <v>8</v>
      </c>
      <c r="K991" s="103"/>
      <c r="L991" s="60">
        <f t="shared" si="334"/>
        <v>6.6666666666666666E-2</v>
      </c>
      <c r="M991" s="105" t="s">
        <v>140</v>
      </c>
      <c r="N991" s="105" t="s">
        <v>158</v>
      </c>
      <c r="O991" s="105" t="s">
        <v>150</v>
      </c>
      <c r="P991" s="81">
        <v>200</v>
      </c>
      <c r="Q991" s="111"/>
      <c r="R991" s="48">
        <v>5</v>
      </c>
      <c r="S991" s="81">
        <v>14.6</v>
      </c>
      <c r="T991" s="134">
        <v>500</v>
      </c>
      <c r="U991" s="93">
        <f t="shared" si="320"/>
        <v>0.29199999999999998</v>
      </c>
      <c r="V991" s="69">
        <f t="shared" si="335"/>
        <v>40.057457030464661</v>
      </c>
      <c r="W991" s="135">
        <f t="shared" si="329"/>
        <v>42.926722018650935</v>
      </c>
      <c r="X991" s="145">
        <v>164.548</v>
      </c>
      <c r="Y991" s="60">
        <f t="shared" si="330"/>
        <v>0.11630071177853384</v>
      </c>
      <c r="Z991" s="47">
        <f t="shared" si="331"/>
        <v>24.013831589215805</v>
      </c>
      <c r="AA991" s="46">
        <f t="shared" si="336"/>
        <v>2.9033473515326833E-3</v>
      </c>
      <c r="AB991" s="47">
        <v>477.74</v>
      </c>
      <c r="AC991" s="47">
        <f t="shared" si="337"/>
        <v>559.41451990632322</v>
      </c>
      <c r="AD991" s="56">
        <f>AB991/AB980*100</f>
        <v>76.568259768567486</v>
      </c>
      <c r="AE991" s="56">
        <f>AC991/AC980*100</f>
        <v>89.658383803943195</v>
      </c>
      <c r="AF991" s="64"/>
      <c r="AG991" s="45">
        <f t="shared" si="332"/>
        <v>3.7774181979728172</v>
      </c>
      <c r="AH991" s="47">
        <f t="shared" si="333"/>
        <v>26.549725179193491</v>
      </c>
      <c r="AI991" s="43">
        <v>9.4299999999999995E-2</v>
      </c>
      <c r="AJ991" s="45">
        <v>528.19000000000005</v>
      </c>
      <c r="AK991" s="47">
        <f t="shared" si="338"/>
        <v>618.48946135831386</v>
      </c>
      <c r="AL991" s="56">
        <f>AJ991/AJ980*100</f>
        <v>73.870660960532589</v>
      </c>
      <c r="AM991" s="56">
        <f>AK991/AK980*100</f>
        <v>86.499602998281716</v>
      </c>
      <c r="AN991" s="45">
        <f t="shared" si="339"/>
        <v>32.479751329174867</v>
      </c>
      <c r="AO991" s="137" t="s">
        <v>974</v>
      </c>
    </row>
    <row r="992" spans="1:41" s="39" customFormat="1" ht="30" x14ac:dyDescent="0.25">
      <c r="A992" s="30">
        <v>991</v>
      </c>
      <c r="B992" s="110" t="s">
        <v>861</v>
      </c>
      <c r="C992" s="30" t="s">
        <v>850</v>
      </c>
      <c r="D992" s="48" t="s">
        <v>318</v>
      </c>
      <c r="E992" s="48" t="s">
        <v>148</v>
      </c>
      <c r="F992" s="48" t="s">
        <v>139</v>
      </c>
      <c r="G992" s="48" t="s">
        <v>6</v>
      </c>
      <c r="H992" s="48" t="s">
        <v>62</v>
      </c>
      <c r="I992" s="48" t="s">
        <v>848</v>
      </c>
      <c r="J992" s="48">
        <v>8</v>
      </c>
      <c r="K992" s="103"/>
      <c r="L992" s="60">
        <f t="shared" si="334"/>
        <v>6.6666666666666666E-2</v>
      </c>
      <c r="M992" s="105" t="s">
        <v>140</v>
      </c>
      <c r="N992" s="105" t="s">
        <v>158</v>
      </c>
      <c r="O992" s="105" t="s">
        <v>150</v>
      </c>
      <c r="P992" s="81">
        <v>200</v>
      </c>
      <c r="Q992" s="111"/>
      <c r="R992" s="48">
        <v>5</v>
      </c>
      <c r="S992" s="81">
        <v>15.2</v>
      </c>
      <c r="T992" s="134">
        <v>500</v>
      </c>
      <c r="U992" s="93">
        <f t="shared" si="320"/>
        <v>0.30399999999999999</v>
      </c>
      <c r="V992" s="69">
        <f t="shared" si="335"/>
        <v>40.057457030464661</v>
      </c>
      <c r="W992" s="135">
        <f t="shared" si="329"/>
        <v>42.625129123906312</v>
      </c>
      <c r="X992" s="145">
        <v>162.084</v>
      </c>
      <c r="Y992" s="60">
        <f t="shared" si="330"/>
        <v>0.10907281462590554</v>
      </c>
      <c r="Z992" s="47">
        <f t="shared" si="331"/>
        <v>22.184168027765107</v>
      </c>
      <c r="AA992" s="46">
        <f t="shared" si="336"/>
        <v>2.7229091088571359E-3</v>
      </c>
      <c r="AB992" s="47">
        <v>441.34</v>
      </c>
      <c r="AC992" s="47">
        <f t="shared" si="337"/>
        <v>520.44811320754718</v>
      </c>
      <c r="AD992" s="56">
        <f>AB992/AB980*100</f>
        <v>70.734365483860614</v>
      </c>
      <c r="AE992" s="56">
        <f>AC992/AC980*100</f>
        <v>83.413166844175265</v>
      </c>
      <c r="AF992" s="64"/>
      <c r="AG992" s="45">
        <f t="shared" si="332"/>
        <v>3.3447976620437987</v>
      </c>
      <c r="AH992" s="47">
        <f t="shared" si="333"/>
        <v>26.255169451992909</v>
      </c>
      <c r="AI992" s="43">
        <v>8.3499999999999991E-2</v>
      </c>
      <c r="AJ992" s="45">
        <v>522.33000000000004</v>
      </c>
      <c r="AK992" s="47">
        <f t="shared" si="338"/>
        <v>615.95518867924534</v>
      </c>
      <c r="AL992" s="56">
        <f>AJ992/AJ980*100</f>
        <v>73.05110346563734</v>
      </c>
      <c r="AM992" s="56">
        <f>AK992/AK980*100</f>
        <v>86.145169181176101</v>
      </c>
      <c r="AN992" s="45">
        <f t="shared" si="339"/>
        <v>30.665731635473779</v>
      </c>
      <c r="AO992" s="137" t="s">
        <v>974</v>
      </c>
    </row>
    <row r="993" spans="1:41" s="39" customFormat="1" ht="30" x14ac:dyDescent="0.25">
      <c r="A993" s="30">
        <v>992</v>
      </c>
      <c r="B993" s="110" t="s">
        <v>862</v>
      </c>
      <c r="C993" s="30" t="s">
        <v>850</v>
      </c>
      <c r="D993" s="48" t="s">
        <v>318</v>
      </c>
      <c r="E993" s="48" t="s">
        <v>148</v>
      </c>
      <c r="F993" s="48" t="s">
        <v>139</v>
      </c>
      <c r="G993" s="48" t="s">
        <v>6</v>
      </c>
      <c r="H993" s="48" t="s">
        <v>62</v>
      </c>
      <c r="I993" s="48" t="s">
        <v>848</v>
      </c>
      <c r="J993" s="48">
        <v>8</v>
      </c>
      <c r="K993" s="103"/>
      <c r="L993" s="60">
        <f t="shared" si="334"/>
        <v>6.6666666666666666E-2</v>
      </c>
      <c r="M993" s="105" t="s">
        <v>140</v>
      </c>
      <c r="N993" s="105" t="s">
        <v>158</v>
      </c>
      <c r="O993" s="105" t="s">
        <v>150</v>
      </c>
      <c r="P993" s="81">
        <v>200</v>
      </c>
      <c r="Q993" s="111"/>
      <c r="R993" s="48">
        <v>5</v>
      </c>
      <c r="S993" s="81">
        <v>16.43</v>
      </c>
      <c r="T993" s="134">
        <v>500</v>
      </c>
      <c r="U993" s="93">
        <f t="shared" si="320"/>
        <v>0.3286</v>
      </c>
      <c r="V993" s="69">
        <f t="shared" si="335"/>
        <v>40.057457030464661</v>
      </c>
      <c r="W993" s="135">
        <f t="shared" si="329"/>
        <v>42.00686368967984</v>
      </c>
      <c r="X993" s="145">
        <v>155.584</v>
      </c>
      <c r="Y993" s="60">
        <f t="shared" si="330"/>
        <v>0.11146695962804254</v>
      </c>
      <c r="Z993" s="47">
        <f t="shared" si="331"/>
        <v>21.761937975122642</v>
      </c>
      <c r="AA993" s="46">
        <f t="shared" si="336"/>
        <v>2.7826768819415879E-3</v>
      </c>
      <c r="AB993" s="47">
        <v>432.94</v>
      </c>
      <c r="AC993" s="47">
        <f t="shared" si="337"/>
        <v>518.05671891827217</v>
      </c>
      <c r="AD993" s="56">
        <f>AB993/AB980*100</f>
        <v>69.388082187389813</v>
      </c>
      <c r="AE993" s="56">
        <f>AC993/AC980*100</f>
        <v>83.029893726683994</v>
      </c>
      <c r="AF993" s="64"/>
      <c r="AG993" s="45">
        <f t="shared" si="332"/>
        <v>3.1805620882188941</v>
      </c>
      <c r="AH993" s="47">
        <f t="shared" si="333"/>
        <v>24.608472246687281</v>
      </c>
      <c r="AI993" s="43">
        <v>7.9399999999999998E-2</v>
      </c>
      <c r="AJ993" s="45">
        <v>489.57</v>
      </c>
      <c r="AK993" s="47">
        <f t="shared" si="338"/>
        <v>585.8202704319732</v>
      </c>
      <c r="AL993" s="56">
        <f>AJ993/AJ980*100</f>
        <v>68.469413442980624</v>
      </c>
      <c r="AM993" s="56">
        <f>AK993/AK980*100</f>
        <v>81.930613190116802</v>
      </c>
      <c r="AN993" s="45">
        <f t="shared" si="339"/>
        <v>28.533675798032061</v>
      </c>
      <c r="AO993" s="137" t="s">
        <v>974</v>
      </c>
    </row>
    <row r="994" spans="1:41" s="39" customFormat="1" ht="30" x14ac:dyDescent="0.25">
      <c r="A994" s="30">
        <v>993</v>
      </c>
      <c r="B994" s="110" t="s">
        <v>863</v>
      </c>
      <c r="C994" s="30" t="s">
        <v>850</v>
      </c>
      <c r="D994" s="48" t="s">
        <v>318</v>
      </c>
      <c r="E994" s="48" t="s">
        <v>148</v>
      </c>
      <c r="F994" s="48" t="s">
        <v>139</v>
      </c>
      <c r="G994" s="48" t="s">
        <v>6</v>
      </c>
      <c r="H994" s="48" t="s">
        <v>62</v>
      </c>
      <c r="I994" s="48" t="s">
        <v>848</v>
      </c>
      <c r="J994" s="48">
        <v>8</v>
      </c>
      <c r="K994" s="103"/>
      <c r="L994" s="60">
        <f t="shared" si="334"/>
        <v>6.6666666666666666E-2</v>
      </c>
      <c r="M994" s="105" t="s">
        <v>140</v>
      </c>
      <c r="N994" s="105" t="s">
        <v>158</v>
      </c>
      <c r="O994" s="105" t="s">
        <v>150</v>
      </c>
      <c r="P994" s="81">
        <v>200</v>
      </c>
      <c r="Q994" s="111"/>
      <c r="R994" s="48">
        <v>5</v>
      </c>
      <c r="S994" s="81">
        <v>19</v>
      </c>
      <c r="T994" s="134">
        <v>500</v>
      </c>
      <c r="U994" s="93">
        <f t="shared" si="320"/>
        <v>0.38</v>
      </c>
      <c r="V994" s="69">
        <f t="shared" si="335"/>
        <v>40.057457030464661</v>
      </c>
      <c r="W994" s="135">
        <f t="shared" si="329"/>
        <v>40.715040790523723</v>
      </c>
      <c r="X994" s="145">
        <v>154.202</v>
      </c>
      <c r="Y994" s="60">
        <f t="shared" si="330"/>
        <v>0.10873821959755516</v>
      </c>
      <c r="Z994" s="47">
        <f t="shared" si="331"/>
        <v>21.040628301858423</v>
      </c>
      <c r="AA994" s="46">
        <f t="shared" si="336"/>
        <v>2.7145562314366866E-3</v>
      </c>
      <c r="AB994" s="47">
        <v>418.59</v>
      </c>
      <c r="AC994" s="47">
        <f t="shared" si="337"/>
        <v>516.77777777777771</v>
      </c>
      <c r="AD994" s="56">
        <f>AB994/AB980*100</f>
        <v>67.088181555918823</v>
      </c>
      <c r="AE994" s="56">
        <f>AC994/AC980*100</f>
        <v>82.824915501134356</v>
      </c>
      <c r="AF994" s="64"/>
      <c r="AG994" s="45">
        <f t="shared" si="332"/>
        <v>2.7679702808051081</v>
      </c>
      <c r="AH994" s="47">
        <f t="shared" si="333"/>
        <v>24.039969640093673</v>
      </c>
      <c r="AI994" s="43">
        <v>6.9099999999999995E-2</v>
      </c>
      <c r="AJ994" s="45">
        <v>478.26</v>
      </c>
      <c r="AK994" s="47">
        <f t="shared" si="338"/>
        <v>590.44444444444446</v>
      </c>
      <c r="AL994" s="56">
        <f>AJ994/AJ980*100</f>
        <v>66.88763950658722</v>
      </c>
      <c r="AM994" s="56">
        <f>AK994/AK980*100</f>
        <v>82.577332724181758</v>
      </c>
      <c r="AN994" s="45">
        <f t="shared" si="339"/>
        <v>25.455357748632316</v>
      </c>
      <c r="AO994" s="137" t="s">
        <v>974</v>
      </c>
    </row>
    <row r="995" spans="1:41" s="39" customFormat="1" ht="30" x14ac:dyDescent="0.25">
      <c r="A995" s="30">
        <v>994</v>
      </c>
      <c r="B995" s="110" t="s">
        <v>864</v>
      </c>
      <c r="C995" s="30" t="s">
        <v>850</v>
      </c>
      <c r="D995" s="48" t="s">
        <v>318</v>
      </c>
      <c r="E995" s="48" t="s">
        <v>148</v>
      </c>
      <c r="F995" s="48" t="s">
        <v>139</v>
      </c>
      <c r="G995" s="48" t="s">
        <v>6</v>
      </c>
      <c r="H995" s="48" t="s">
        <v>62</v>
      </c>
      <c r="I995" s="48" t="s">
        <v>848</v>
      </c>
      <c r="J995" s="48">
        <v>8</v>
      </c>
      <c r="K995" s="103"/>
      <c r="L995" s="60">
        <f t="shared" si="334"/>
        <v>6.6666666666666666E-2</v>
      </c>
      <c r="M995" s="105" t="s">
        <v>140</v>
      </c>
      <c r="N995" s="105" t="s">
        <v>158</v>
      </c>
      <c r="O995" s="105" t="s">
        <v>150</v>
      </c>
      <c r="P995" s="81">
        <v>200</v>
      </c>
      <c r="Q995" s="111"/>
      <c r="R995" s="48">
        <v>5</v>
      </c>
      <c r="S995" s="81">
        <v>21.3</v>
      </c>
      <c r="T995" s="134">
        <v>500</v>
      </c>
      <c r="U995" s="93">
        <f t="shared" si="320"/>
        <v>0.42599999999999999</v>
      </c>
      <c r="V995" s="69">
        <f t="shared" si="335"/>
        <v>40.057457030464661</v>
      </c>
      <c r="W995" s="135">
        <f t="shared" si="329"/>
        <v>39.558934694002673</v>
      </c>
      <c r="X995" s="145">
        <v>151.86699999999999</v>
      </c>
      <c r="Y995" s="60">
        <f t="shared" si="330"/>
        <v>0.10570977930754755</v>
      </c>
      <c r="Z995" s="47">
        <f t="shared" si="331"/>
        <v>20.144897404466903</v>
      </c>
      <c r="AA995" s="46">
        <f t="shared" si="336"/>
        <v>2.6389538214358619E-3</v>
      </c>
      <c r="AB995" s="47">
        <v>400.77</v>
      </c>
      <c r="AC995" s="47">
        <f t="shared" si="337"/>
        <v>509.23761118170273</v>
      </c>
      <c r="AD995" s="56">
        <f>AB995/AB980*100</f>
        <v>64.232137705548595</v>
      </c>
      <c r="AE995" s="56">
        <f>AC995/AC980*100</f>
        <v>81.61643927007448</v>
      </c>
      <c r="AF995" s="64"/>
      <c r="AG995" s="45">
        <f t="shared" si="332"/>
        <v>2.5957232155741106</v>
      </c>
      <c r="AH995" s="47">
        <f t="shared" si="333"/>
        <v>23.085428128226948</v>
      </c>
      <c r="AI995" s="43">
        <v>6.480000000000001E-2</v>
      </c>
      <c r="AJ995" s="45">
        <v>459.27</v>
      </c>
      <c r="AK995" s="47">
        <f t="shared" si="338"/>
        <v>583.57052096569248</v>
      </c>
      <c r="AL995" s="56">
        <f>AJ995/AJ980*100</f>
        <v>64.231769740706554</v>
      </c>
      <c r="AM995" s="56">
        <f>AK995/AK980*100</f>
        <v>81.615971716272611</v>
      </c>
      <c r="AN995" s="45">
        <f t="shared" si="339"/>
        <v>24.555185268358414</v>
      </c>
      <c r="AO995" s="137" t="s">
        <v>974</v>
      </c>
    </row>
    <row r="996" spans="1:41" s="39" customFormat="1" ht="30" x14ac:dyDescent="0.25">
      <c r="A996" s="30">
        <v>995</v>
      </c>
      <c r="B996" s="110" t="s">
        <v>865</v>
      </c>
      <c r="C996" s="30" t="s">
        <v>850</v>
      </c>
      <c r="D996" s="48" t="s">
        <v>318</v>
      </c>
      <c r="E996" s="48" t="s">
        <v>148</v>
      </c>
      <c r="F996" s="48" t="s">
        <v>139</v>
      </c>
      <c r="G996" s="48" t="s">
        <v>6</v>
      </c>
      <c r="H996" s="48" t="s">
        <v>62</v>
      </c>
      <c r="I996" s="48" t="s">
        <v>848</v>
      </c>
      <c r="J996" s="48">
        <v>8</v>
      </c>
      <c r="K996" s="103"/>
      <c r="L996" s="60">
        <f t="shared" si="334"/>
        <v>6.6666666666666666E-2</v>
      </c>
      <c r="M996" s="105" t="s">
        <v>140</v>
      </c>
      <c r="N996" s="105" t="s">
        <v>158</v>
      </c>
      <c r="O996" s="105" t="s">
        <v>150</v>
      </c>
      <c r="P996" s="81">
        <v>200</v>
      </c>
      <c r="Q996" s="111"/>
      <c r="R996" s="48">
        <v>5</v>
      </c>
      <c r="S996" s="81">
        <v>23.64</v>
      </c>
      <c r="T996" s="134">
        <v>500</v>
      </c>
      <c r="U996" s="93">
        <f t="shared" si="320"/>
        <v>0.4728</v>
      </c>
      <c r="V996" s="69">
        <f t="shared" si="335"/>
        <v>40.057457030464661</v>
      </c>
      <c r="W996" s="135">
        <f t="shared" si="329"/>
        <v>38.382722404498658</v>
      </c>
      <c r="X996" s="145">
        <v>148.571</v>
      </c>
      <c r="Y996" s="60">
        <f t="shared" si="330"/>
        <v>0.10280005665019128</v>
      </c>
      <c r="Z996" s="47">
        <f t="shared" si="331"/>
        <v>19.16522315137146</v>
      </c>
      <c r="AA996" s="46">
        <f t="shared" si="336"/>
        <v>2.5663150951396978E-3</v>
      </c>
      <c r="AB996" s="47">
        <v>381.28</v>
      </c>
      <c r="AC996" s="47">
        <f t="shared" si="337"/>
        <v>499.31901519119953</v>
      </c>
      <c r="AD996" s="56">
        <f>AB996/AB980*100</f>
        <v>61.108439914094291</v>
      </c>
      <c r="AE996" s="56">
        <f>AC996/AC980*100</f>
        <v>80.02676782882962</v>
      </c>
      <c r="AF996" s="64"/>
      <c r="AG996" s="45">
        <f t="shared" si="332"/>
        <v>2.507596810107088</v>
      </c>
      <c r="AH996" s="47">
        <f t="shared" si="333"/>
        <v>22.870794518133696</v>
      </c>
      <c r="AI996" s="43">
        <v>6.2600000000000003E-2</v>
      </c>
      <c r="AJ996" s="45">
        <v>455</v>
      </c>
      <c r="AK996" s="47">
        <f t="shared" si="338"/>
        <v>595.86170770036676</v>
      </c>
      <c r="AL996" s="56">
        <f>AJ996/AJ980*100</f>
        <v>63.634583648009844</v>
      </c>
      <c r="AM996" s="56">
        <f>AK996/AK980*100</f>
        <v>83.334970728142821</v>
      </c>
      <c r="AN996" s="45">
        <f t="shared" si="339"/>
        <v>24.392951636592528</v>
      </c>
      <c r="AO996" s="137" t="s">
        <v>974</v>
      </c>
    </row>
    <row r="997" spans="1:41" s="39" customFormat="1" ht="30" x14ac:dyDescent="0.25">
      <c r="A997" s="30">
        <v>996</v>
      </c>
      <c r="B997" s="110" t="s">
        <v>866</v>
      </c>
      <c r="C997" s="30" t="s">
        <v>850</v>
      </c>
      <c r="D997" s="48" t="s">
        <v>318</v>
      </c>
      <c r="E997" s="48" t="s">
        <v>148</v>
      </c>
      <c r="F997" s="48" t="s">
        <v>139</v>
      </c>
      <c r="G997" s="48" t="s">
        <v>6</v>
      </c>
      <c r="H997" s="48" t="s">
        <v>62</v>
      </c>
      <c r="I997" s="48" t="s">
        <v>848</v>
      </c>
      <c r="J997" s="48">
        <v>8</v>
      </c>
      <c r="K997" s="103"/>
      <c r="L997" s="60">
        <f t="shared" si="334"/>
        <v>6.6666666666666666E-2</v>
      </c>
      <c r="M997" s="105" t="s">
        <v>140</v>
      </c>
      <c r="N997" s="105" t="s">
        <v>158</v>
      </c>
      <c r="O997" s="105" t="s">
        <v>150</v>
      </c>
      <c r="P997" s="81">
        <v>200</v>
      </c>
      <c r="Q997" s="111"/>
      <c r="R997" s="48">
        <v>5</v>
      </c>
      <c r="S997" s="81">
        <v>24.5</v>
      </c>
      <c r="T997" s="134">
        <v>500</v>
      </c>
      <c r="U997" s="93">
        <f t="shared" si="320"/>
        <v>0.49</v>
      </c>
      <c r="V997" s="69">
        <f t="shared" si="335"/>
        <v>40.057457030464661</v>
      </c>
      <c r="W997" s="135">
        <f t="shared" si="329"/>
        <v>37.950439255364699</v>
      </c>
      <c r="X997" s="145">
        <v>144.482</v>
      </c>
      <c r="Y997" s="60">
        <f t="shared" si="330"/>
        <v>9.1919057764152309E-2</v>
      </c>
      <c r="Z997" s="47">
        <f t="shared" si="331"/>
        <v>16.665018053938564</v>
      </c>
      <c r="AA997" s="46">
        <f t="shared" si="336"/>
        <v>2.2946803061973118E-3</v>
      </c>
      <c r="AB997" s="47">
        <v>331.54</v>
      </c>
      <c r="AC997" s="47">
        <f t="shared" si="337"/>
        <v>439.12582781456967</v>
      </c>
      <c r="AD997" s="56">
        <f>AB997/AB980*100</f>
        <v>53.136519537134973</v>
      </c>
      <c r="AE997" s="56">
        <f>AC997/AC980*100</f>
        <v>70.37949607567549</v>
      </c>
      <c r="AF997" s="64"/>
      <c r="AG997" s="45">
        <f t="shared" si="332"/>
        <v>2.4755508444827159</v>
      </c>
      <c r="AH997" s="47">
        <f t="shared" si="333"/>
        <v>19.887035479460252</v>
      </c>
      <c r="AI997" s="43">
        <v>6.1799999999999994E-2</v>
      </c>
      <c r="AJ997" s="45">
        <v>395.64</v>
      </c>
      <c r="AK997" s="47">
        <f t="shared" si="338"/>
        <v>524.02649006622516</v>
      </c>
      <c r="AL997" s="56">
        <f>AJ997/AJ980*100</f>
        <v>55.332717965931025</v>
      </c>
      <c r="AM997" s="56">
        <f>AK997/AK980*100</f>
        <v>73.288368166796062</v>
      </c>
      <c r="AN997" s="45">
        <f t="shared" si="339"/>
        <v>26.931856186282197</v>
      </c>
      <c r="AO997" s="137" t="s">
        <v>974</v>
      </c>
    </row>
    <row r="998" spans="1:41" s="39" customFormat="1" ht="30" x14ac:dyDescent="0.25">
      <c r="A998" s="30">
        <v>997</v>
      </c>
      <c r="B998" s="110" t="s">
        <v>867</v>
      </c>
      <c r="C998" s="30" t="s">
        <v>850</v>
      </c>
      <c r="D998" s="48" t="s">
        <v>318</v>
      </c>
      <c r="E998" s="48" t="s">
        <v>148</v>
      </c>
      <c r="F998" s="48" t="s">
        <v>139</v>
      </c>
      <c r="G998" s="48" t="s">
        <v>6</v>
      </c>
      <c r="H998" s="48" t="s">
        <v>62</v>
      </c>
      <c r="I998" s="48" t="s">
        <v>848</v>
      </c>
      <c r="J998" s="48">
        <v>8</v>
      </c>
      <c r="K998" s="103"/>
      <c r="L998" s="60">
        <f t="shared" si="334"/>
        <v>6.6666666666666666E-2</v>
      </c>
      <c r="M998" s="105" t="s">
        <v>140</v>
      </c>
      <c r="N998" s="105" t="s">
        <v>158</v>
      </c>
      <c r="O998" s="105" t="s">
        <v>150</v>
      </c>
      <c r="P998" s="81">
        <v>200</v>
      </c>
      <c r="Q998" s="111"/>
      <c r="R998" s="48">
        <v>5</v>
      </c>
      <c r="S998" s="81">
        <v>28.6</v>
      </c>
      <c r="T998" s="134">
        <v>500</v>
      </c>
      <c r="U998" s="93">
        <f t="shared" si="320"/>
        <v>0.57200000000000006</v>
      </c>
      <c r="V998" s="69">
        <f t="shared" si="335"/>
        <v>40.057457030464661</v>
      </c>
      <c r="W998" s="135">
        <f t="shared" si="329"/>
        <v>35.889554474609803</v>
      </c>
      <c r="X998" s="145">
        <v>143.078</v>
      </c>
      <c r="Y998" s="60">
        <f t="shared" si="330"/>
        <v>8.7736800096499909E-2</v>
      </c>
      <c r="Z998" s="47">
        <f t="shared" si="331"/>
        <v>15.752196892511511</v>
      </c>
      <c r="AA998" s="46">
        <f t="shared" si="336"/>
        <v>2.1902738366485412E-3</v>
      </c>
      <c r="AB998" s="47">
        <v>313.38</v>
      </c>
      <c r="AC998" s="47">
        <f t="shared" si="337"/>
        <v>438.9075630252101</v>
      </c>
      <c r="AD998" s="56">
        <f>AB998/AB980*100</f>
        <v>50.225983267621878</v>
      </c>
      <c r="AE998" s="56">
        <f>AC998/AC980*100</f>
        <v>70.344514380422808</v>
      </c>
      <c r="AF998" s="64"/>
      <c r="AG998" s="45">
        <f t="shared" si="332"/>
        <v>2.3834186933126476</v>
      </c>
      <c r="AH998" s="47">
        <f t="shared" si="333"/>
        <v>19.581924000943612</v>
      </c>
      <c r="AI998" s="43">
        <v>5.9500000000000004E-2</v>
      </c>
      <c r="AJ998" s="45">
        <v>389.57</v>
      </c>
      <c r="AK998" s="47">
        <f t="shared" si="338"/>
        <v>545.61624649859937</v>
      </c>
      <c r="AL998" s="56">
        <f>AJ998/AJ980*100</f>
        <v>54.483790663198228</v>
      </c>
      <c r="AM998" s="56">
        <f>AK998/AK980*100</f>
        <v>76.307830060501715</v>
      </c>
      <c r="AN998" s="45">
        <f t="shared" si="339"/>
        <v>27.165553002744279</v>
      </c>
      <c r="AO998" s="137" t="s">
        <v>974</v>
      </c>
    </row>
    <row r="999" spans="1:41" s="39" customFormat="1" ht="30" x14ac:dyDescent="0.25">
      <c r="A999" s="30">
        <v>998</v>
      </c>
      <c r="B999" s="110" t="s">
        <v>868</v>
      </c>
      <c r="C999" s="30" t="s">
        <v>850</v>
      </c>
      <c r="D999" s="48" t="s">
        <v>318</v>
      </c>
      <c r="E999" s="48" t="s">
        <v>148</v>
      </c>
      <c r="F999" s="48" t="s">
        <v>139</v>
      </c>
      <c r="G999" s="48" t="s">
        <v>6</v>
      </c>
      <c r="H999" s="48" t="s">
        <v>62</v>
      </c>
      <c r="I999" s="48" t="s">
        <v>848</v>
      </c>
      <c r="J999" s="48">
        <v>8</v>
      </c>
      <c r="K999" s="103"/>
      <c r="L999" s="60">
        <f t="shared" si="334"/>
        <v>6.6666666666666666E-2</v>
      </c>
      <c r="M999" s="105" t="s">
        <v>140</v>
      </c>
      <c r="N999" s="105" t="s">
        <v>158</v>
      </c>
      <c r="O999" s="105" t="s">
        <v>150</v>
      </c>
      <c r="P999" s="81">
        <v>200</v>
      </c>
      <c r="Q999" s="111"/>
      <c r="R999" s="48">
        <v>5</v>
      </c>
      <c r="S999" s="81">
        <v>30.44</v>
      </c>
      <c r="T999" s="134">
        <v>500</v>
      </c>
      <c r="U999" s="93">
        <f t="shared" si="320"/>
        <v>0.60880000000000001</v>
      </c>
      <c r="V999" s="69">
        <f t="shared" si="335"/>
        <v>40.057457030464661</v>
      </c>
      <c r="W999" s="135">
        <f t="shared" si="329"/>
        <v>34.964669597392962</v>
      </c>
      <c r="X999" s="145">
        <v>134.08199999999999</v>
      </c>
      <c r="Y999" s="60">
        <f t="shared" si="330"/>
        <v>8.9070346795712588E-2</v>
      </c>
      <c r="Z999" s="47">
        <f t="shared" si="331"/>
        <v>14.986150939860176</v>
      </c>
      <c r="AA999" s="46">
        <f t="shared" si="336"/>
        <v>2.2235646842976688E-3</v>
      </c>
      <c r="AB999" s="47">
        <v>298.14</v>
      </c>
      <c r="AC999" s="47">
        <f t="shared" si="337"/>
        <v>428.6083956296722</v>
      </c>
      <c r="AD999" s="56">
        <f>AB999/AB980*100</f>
        <v>47.783440715453402</v>
      </c>
      <c r="AE999" s="56">
        <f>AC999/AC980*100</f>
        <v>68.693848067069297</v>
      </c>
      <c r="AF999" s="64"/>
      <c r="AG999" s="45">
        <f t="shared" si="332"/>
        <v>2.151085442535952</v>
      </c>
      <c r="AH999" s="47">
        <f t="shared" si="333"/>
        <v>18.629393108375186</v>
      </c>
      <c r="AI999" s="43">
        <v>5.3699999999999998E-2</v>
      </c>
      <c r="AJ999" s="45">
        <v>370.62</v>
      </c>
      <c r="AK999" s="47">
        <f t="shared" si="338"/>
        <v>532.80621046578494</v>
      </c>
      <c r="AL999" s="56">
        <f>AJ999/AJ980*100</f>
        <v>51.833515146429477</v>
      </c>
      <c r="AM999" s="56">
        <f>AK999/AK980*100</f>
        <v>74.516266742998098</v>
      </c>
      <c r="AN999" s="45">
        <f t="shared" si="339"/>
        <v>24.150410545381359</v>
      </c>
      <c r="AO999" s="137" t="s">
        <v>974</v>
      </c>
    </row>
    <row r="1000" spans="1:41" s="39" customFormat="1" ht="30" x14ac:dyDescent="0.25">
      <c r="A1000" s="30">
        <v>999</v>
      </c>
      <c r="B1000" s="110" t="s">
        <v>869</v>
      </c>
      <c r="C1000" s="30" t="s">
        <v>850</v>
      </c>
      <c r="D1000" s="48" t="s">
        <v>318</v>
      </c>
      <c r="E1000" s="48" t="s">
        <v>148</v>
      </c>
      <c r="F1000" s="48" t="s">
        <v>139</v>
      </c>
      <c r="G1000" s="48" t="s">
        <v>6</v>
      </c>
      <c r="H1000" s="48" t="s">
        <v>62</v>
      </c>
      <c r="I1000" s="48" t="s">
        <v>848</v>
      </c>
      <c r="J1000" s="48">
        <v>8</v>
      </c>
      <c r="K1000" s="103"/>
      <c r="L1000" s="60">
        <f t="shared" si="334"/>
        <v>6.6666666666666666E-2</v>
      </c>
      <c r="M1000" s="105" t="s">
        <v>140</v>
      </c>
      <c r="N1000" s="105" t="s">
        <v>158</v>
      </c>
      <c r="O1000" s="105" t="s">
        <v>150</v>
      </c>
      <c r="P1000" s="81">
        <v>200</v>
      </c>
      <c r="Q1000" s="111"/>
      <c r="R1000" s="48">
        <v>5</v>
      </c>
      <c r="S1000" s="81">
        <v>32.299999999999997</v>
      </c>
      <c r="T1000" s="134">
        <v>500</v>
      </c>
      <c r="U1000" s="93">
        <f t="shared" si="320"/>
        <v>0.64599999999999991</v>
      </c>
      <c r="V1000" s="69">
        <f t="shared" si="335"/>
        <v>40.057457030464661</v>
      </c>
      <c r="W1000" s="135">
        <f t="shared" si="329"/>
        <v>34.02973162368464</v>
      </c>
      <c r="X1000" s="145">
        <v>125.63</v>
      </c>
      <c r="Y1000" s="60">
        <f t="shared" si="330"/>
        <v>8.2659358119698004E-2</v>
      </c>
      <c r="Z1000" s="47">
        <f t="shared" si="331"/>
        <v>13.030823672265889</v>
      </c>
      <c r="AA1000" s="46">
        <f t="shared" si="336"/>
        <v>2.0635198599060736E-3</v>
      </c>
      <c r="AB1000" s="47">
        <v>259.24</v>
      </c>
      <c r="AC1000" s="47">
        <f t="shared" si="337"/>
        <v>382.9246676514033</v>
      </c>
      <c r="AD1000" s="56">
        <f>AB1000/AB980*100</f>
        <v>41.548866878225468</v>
      </c>
      <c r="AE1000" s="56">
        <f>AC1000/AC980*100</f>
        <v>61.372033793538364</v>
      </c>
      <c r="AF1000" s="64"/>
      <c r="AG1000" s="45">
        <f t="shared" si="332"/>
        <v>2.0749762741780695</v>
      </c>
      <c r="AH1000" s="47">
        <f t="shared" si="333"/>
        <v>16.198554376733547</v>
      </c>
      <c r="AI1000" s="43">
        <v>5.1799999999999999E-2</v>
      </c>
      <c r="AJ1000" s="45">
        <v>322.26</v>
      </c>
      <c r="AK1000" s="47">
        <f t="shared" si="338"/>
        <v>476.01181683899557</v>
      </c>
      <c r="AL1000" s="56">
        <f>AJ1000/AJ980*100</f>
        <v>45.070067970126708</v>
      </c>
      <c r="AM1000" s="56">
        <f>AK1000/AK980*100</f>
        <v>66.573217090290555</v>
      </c>
      <c r="AN1000" s="45">
        <f t="shared" si="339"/>
        <v>25.102738774880418</v>
      </c>
      <c r="AO1000" s="137" t="s">
        <v>974</v>
      </c>
    </row>
    <row r="1001" spans="1:41" s="39" customFormat="1" ht="30" x14ac:dyDescent="0.25">
      <c r="A1001" s="30">
        <v>1000</v>
      </c>
      <c r="B1001" s="110" t="s">
        <v>870</v>
      </c>
      <c r="C1001" s="30" t="s">
        <v>850</v>
      </c>
      <c r="D1001" s="48" t="s">
        <v>318</v>
      </c>
      <c r="E1001" s="48" t="s">
        <v>148</v>
      </c>
      <c r="F1001" s="48" t="s">
        <v>139</v>
      </c>
      <c r="G1001" s="48" t="s">
        <v>6</v>
      </c>
      <c r="H1001" s="48" t="s">
        <v>62</v>
      </c>
      <c r="I1001" s="48" t="s">
        <v>848</v>
      </c>
      <c r="J1001" s="48">
        <v>8</v>
      </c>
      <c r="K1001" s="103"/>
      <c r="L1001" s="60">
        <f t="shared" si="334"/>
        <v>6.6666666666666666E-2</v>
      </c>
      <c r="M1001" s="105" t="s">
        <v>140</v>
      </c>
      <c r="N1001" s="105" t="s">
        <v>158</v>
      </c>
      <c r="O1001" s="105" t="s">
        <v>150</v>
      </c>
      <c r="P1001" s="81">
        <v>200</v>
      </c>
      <c r="Q1001" s="111"/>
      <c r="R1001" s="48">
        <v>5</v>
      </c>
      <c r="S1001" s="81">
        <v>34.65</v>
      </c>
      <c r="T1001" s="134">
        <v>500</v>
      </c>
      <c r="U1001" s="93">
        <f t="shared" si="320"/>
        <v>0.69299999999999995</v>
      </c>
      <c r="V1001" s="69">
        <f t="shared" si="335"/>
        <v>40.057457030464661</v>
      </c>
      <c r="W1001" s="135">
        <f t="shared" si="329"/>
        <v>32.848492785934873</v>
      </c>
      <c r="X1001" s="145">
        <v>129.85599999999999</v>
      </c>
      <c r="Y1001" s="60">
        <f t="shared" si="330"/>
        <v>8.5969171234445821E-2</v>
      </c>
      <c r="Z1001" s="47">
        <f t="shared" si="331"/>
        <v>14.008487306063031</v>
      </c>
      <c r="AA1001" s="46">
        <f t="shared" si="336"/>
        <v>2.1461465007392806E-3</v>
      </c>
      <c r="AB1001" s="47">
        <v>278.69</v>
      </c>
      <c r="AC1001" s="47">
        <f t="shared" si="337"/>
        <v>426.45753634276974</v>
      </c>
      <c r="AD1001" s="56">
        <f>AB1001/AB980*100</f>
        <v>44.666153796839438</v>
      </c>
      <c r="AE1001" s="56">
        <f>AC1001/AC980*100</f>
        <v>68.349125932424542</v>
      </c>
      <c r="AF1001" s="64"/>
      <c r="AG1001" s="45">
        <f t="shared" si="332"/>
        <v>2.1110279855054874</v>
      </c>
      <c r="AH1001" s="47">
        <f t="shared" si="333"/>
        <v>17.413973742554369</v>
      </c>
      <c r="AI1001" s="43">
        <v>5.2699999999999997E-2</v>
      </c>
      <c r="AJ1001" s="45">
        <v>346.44</v>
      </c>
      <c r="AK1001" s="47">
        <f t="shared" si="338"/>
        <v>530.13006885998482</v>
      </c>
      <c r="AL1001" s="56">
        <f>AJ1001/AJ980*100</f>
        <v>48.451791558278089</v>
      </c>
      <c r="AM1001" s="56">
        <f>AK1001/AK980*100</f>
        <v>74.141991672958071</v>
      </c>
      <c r="AN1001" s="45">
        <f t="shared" si="339"/>
        <v>24.555639599555057</v>
      </c>
      <c r="AO1001" s="137" t="s">
        <v>974</v>
      </c>
    </row>
    <row r="1002" spans="1:41" s="39" customFormat="1" ht="30" x14ac:dyDescent="0.25">
      <c r="A1002" s="30">
        <v>1001</v>
      </c>
      <c r="B1002" s="110" t="s">
        <v>871</v>
      </c>
      <c r="C1002" s="30" t="s">
        <v>850</v>
      </c>
      <c r="D1002" s="48" t="s">
        <v>318</v>
      </c>
      <c r="E1002" s="48" t="s">
        <v>148</v>
      </c>
      <c r="F1002" s="48" t="s">
        <v>139</v>
      </c>
      <c r="G1002" s="48" t="s">
        <v>6</v>
      </c>
      <c r="H1002" s="48" t="s">
        <v>62</v>
      </c>
      <c r="I1002" s="48" t="s">
        <v>848</v>
      </c>
      <c r="J1002" s="48">
        <v>8</v>
      </c>
      <c r="K1002" s="103"/>
      <c r="L1002" s="60">
        <f t="shared" si="334"/>
        <v>6.6666666666666666E-2</v>
      </c>
      <c r="M1002" s="105" t="s">
        <v>140</v>
      </c>
      <c r="N1002" s="105" t="s">
        <v>158</v>
      </c>
      <c r="O1002" s="105" t="s">
        <v>150</v>
      </c>
      <c r="P1002" s="81">
        <v>200</v>
      </c>
      <c r="Q1002" s="111"/>
      <c r="R1002" s="48">
        <v>5</v>
      </c>
      <c r="S1002" s="81">
        <v>35.06</v>
      </c>
      <c r="T1002" s="134">
        <v>500</v>
      </c>
      <c r="U1002" s="93">
        <f t="shared" si="320"/>
        <v>0.70120000000000005</v>
      </c>
      <c r="V1002" s="69">
        <f t="shared" si="335"/>
        <v>40.057457030464661</v>
      </c>
      <c r="W1002" s="135">
        <f t="shared" si="329"/>
        <v>32.64240430785938</v>
      </c>
      <c r="X1002" s="145">
        <v>127.74299999999999</v>
      </c>
      <c r="Y1002" s="60">
        <f t="shared" si="330"/>
        <v>8.4343206418230995E-2</v>
      </c>
      <c r="Z1002" s="47">
        <f t="shared" si="331"/>
        <v>13.519906816576748</v>
      </c>
      <c r="AA1002" s="46">
        <f t="shared" si="336"/>
        <v>2.1055556860258492E-3</v>
      </c>
      <c r="AB1002" s="47">
        <v>268.97000000000003</v>
      </c>
      <c r="AC1002" s="47">
        <f t="shared" si="337"/>
        <v>414.18232214351718</v>
      </c>
      <c r="AD1002" s="56">
        <f>AB1002/AB980*100</f>
        <v>43.1083116966375</v>
      </c>
      <c r="AE1002" s="56">
        <f>AC1002/AC980*100</f>
        <v>66.381754999441796</v>
      </c>
      <c r="AF1002" s="64"/>
      <c r="AG1002" s="45">
        <f t="shared" si="332"/>
        <v>2.095005002693302</v>
      </c>
      <c r="AH1002" s="47">
        <f t="shared" si="333"/>
        <v>16.806264059643958</v>
      </c>
      <c r="AI1002" s="43">
        <v>5.2300000000000006E-2</v>
      </c>
      <c r="AJ1002" s="45">
        <v>334.35</v>
      </c>
      <c r="AK1002" s="47">
        <f t="shared" si="338"/>
        <v>514.85987064983067</v>
      </c>
      <c r="AL1002" s="56">
        <f>AJ1002/AJ980*100</f>
        <v>46.760929764202402</v>
      </c>
      <c r="AM1002" s="56">
        <f>AK1002/AK980*100</f>
        <v>72.006359353560839</v>
      </c>
      <c r="AN1002" s="45">
        <f t="shared" si="339"/>
        <v>24.839048592779861</v>
      </c>
      <c r="AO1002" s="137" t="s">
        <v>974</v>
      </c>
    </row>
    <row r="1003" spans="1:41" s="39" customFormat="1" ht="30" x14ac:dyDescent="0.25">
      <c r="A1003" s="30">
        <v>1002</v>
      </c>
      <c r="B1003" s="110" t="s">
        <v>872</v>
      </c>
      <c r="C1003" s="30" t="s">
        <v>850</v>
      </c>
      <c r="D1003" s="48" t="s">
        <v>318</v>
      </c>
      <c r="E1003" s="48" t="s">
        <v>148</v>
      </c>
      <c r="F1003" s="48" t="s">
        <v>139</v>
      </c>
      <c r="G1003" s="48" t="s">
        <v>6</v>
      </c>
      <c r="H1003" s="48" t="s">
        <v>62</v>
      </c>
      <c r="I1003" s="48" t="s">
        <v>848</v>
      </c>
      <c r="J1003" s="48">
        <v>8</v>
      </c>
      <c r="K1003" s="103"/>
      <c r="L1003" s="60">
        <f t="shared" si="334"/>
        <v>6.6666666666666666E-2</v>
      </c>
      <c r="M1003" s="105" t="s">
        <v>140</v>
      </c>
      <c r="N1003" s="105" t="s">
        <v>158</v>
      </c>
      <c r="O1003" s="105" t="s">
        <v>150</v>
      </c>
      <c r="P1003" s="81">
        <v>200</v>
      </c>
      <c r="Q1003" s="111"/>
      <c r="R1003" s="48">
        <v>5</v>
      </c>
      <c r="S1003" s="81">
        <v>36.659999999999997</v>
      </c>
      <c r="T1003" s="134">
        <v>500</v>
      </c>
      <c r="U1003" s="93">
        <f t="shared" si="320"/>
        <v>0.73319999999999996</v>
      </c>
      <c r="V1003" s="69">
        <f t="shared" si="335"/>
        <v>40.057457030464661</v>
      </c>
      <c r="W1003" s="135">
        <f t="shared" si="329"/>
        <v>31.838156588540397</v>
      </c>
      <c r="X1003" s="145">
        <v>128.80000000000001</v>
      </c>
      <c r="Y1003" s="60">
        <f t="shared" si="330"/>
        <v>8.5162526852889261E-2</v>
      </c>
      <c r="Z1003" s="47">
        <f t="shared" si="331"/>
        <v>13.764197061319889</v>
      </c>
      <c r="AA1003" s="46">
        <f t="shared" si="336"/>
        <v>2.1260093167701859E-3</v>
      </c>
      <c r="AB1003" s="47">
        <v>273.83</v>
      </c>
      <c r="AC1003" s="47">
        <f t="shared" si="337"/>
        <v>432.31765077360285</v>
      </c>
      <c r="AD1003" s="56">
        <f>AB1003/AB980*100</f>
        <v>43.887232746738462</v>
      </c>
      <c r="AE1003" s="56">
        <f>AC1003/AC980*100</f>
        <v>69.288337143571937</v>
      </c>
      <c r="AF1003" s="64"/>
      <c r="AG1003" s="45">
        <f t="shared" si="332"/>
        <v>2.1030164940993945</v>
      </c>
      <c r="AH1003" s="47">
        <f t="shared" si="333"/>
        <v>17.110370228511449</v>
      </c>
      <c r="AI1003" s="43">
        <v>5.2499999999999998E-2</v>
      </c>
      <c r="AJ1003" s="45">
        <v>340.4</v>
      </c>
      <c r="AK1003" s="47">
        <f t="shared" si="338"/>
        <v>537.41711398800135</v>
      </c>
      <c r="AL1003" s="56">
        <f>AJ1003/AJ980*100</f>
        <v>47.60705994237923</v>
      </c>
      <c r="AM1003" s="56">
        <f>AK1003/AK980*100</f>
        <v>75.161130316354971</v>
      </c>
      <c r="AN1003" s="45">
        <f t="shared" si="339"/>
        <v>24.694153306796188</v>
      </c>
      <c r="AO1003" s="137" t="s">
        <v>974</v>
      </c>
    </row>
    <row r="1004" spans="1:41" s="39" customFormat="1" ht="30" x14ac:dyDescent="0.25">
      <c r="A1004" s="30">
        <v>1003</v>
      </c>
      <c r="B1004" s="110" t="s">
        <v>873</v>
      </c>
      <c r="C1004" s="30" t="s">
        <v>850</v>
      </c>
      <c r="D1004" s="48" t="s">
        <v>318</v>
      </c>
      <c r="E1004" s="48" t="s">
        <v>148</v>
      </c>
      <c r="F1004" s="48" t="s">
        <v>139</v>
      </c>
      <c r="G1004" s="48" t="s">
        <v>6</v>
      </c>
      <c r="H1004" s="48" t="s">
        <v>62</v>
      </c>
      <c r="I1004" s="48" t="s">
        <v>848</v>
      </c>
      <c r="J1004" s="48">
        <v>8</v>
      </c>
      <c r="K1004" s="103"/>
      <c r="L1004" s="60">
        <f t="shared" si="334"/>
        <v>6.6666666666666666E-2</v>
      </c>
      <c r="M1004" s="105" t="s">
        <v>140</v>
      </c>
      <c r="N1004" s="105" t="s">
        <v>158</v>
      </c>
      <c r="O1004" s="105" t="s">
        <v>150</v>
      </c>
      <c r="P1004" s="81">
        <v>200</v>
      </c>
      <c r="Q1004" s="111"/>
      <c r="R1004" s="48">
        <v>5</v>
      </c>
      <c r="S1004" s="81">
        <v>40.799999999999997</v>
      </c>
      <c r="T1004" s="134">
        <v>500</v>
      </c>
      <c r="U1004" s="93">
        <f t="shared" si="320"/>
        <v>0.81599999999999995</v>
      </c>
      <c r="V1004" s="69">
        <f t="shared" si="335"/>
        <v>40.057457030464661</v>
      </c>
      <c r="W1004" s="135">
        <f t="shared" si="329"/>
        <v>29.757165614802524</v>
      </c>
      <c r="X1004" s="145">
        <v>128.27199999999999</v>
      </c>
      <c r="Y1004" s="60">
        <f t="shared" si="330"/>
        <v>8.4754224133623157E-2</v>
      </c>
      <c r="Z1004" s="47">
        <f t="shared" si="331"/>
        <v>13.642051938948317</v>
      </c>
      <c r="AA1004" s="46">
        <f t="shared" si="336"/>
        <v>2.1158163901708869E-3</v>
      </c>
      <c r="AB1004" s="47">
        <v>271.39999999999998</v>
      </c>
      <c r="AC1004" s="47">
        <f t="shared" si="337"/>
        <v>458.44594594594588</v>
      </c>
      <c r="AD1004" s="56">
        <f>AB1004/AB980*100</f>
        <v>43.497772221687974</v>
      </c>
      <c r="AE1004" s="56">
        <f>AC1004/AC980*100</f>
        <v>73.47596659068914</v>
      </c>
      <c r="AF1004" s="64"/>
      <c r="AG1004" s="45">
        <f t="shared" si="332"/>
        <v>2.0990107483963483</v>
      </c>
      <c r="AH1004" s="47">
        <f t="shared" si="333"/>
        <v>16.958065816665417</v>
      </c>
      <c r="AI1004" s="43">
        <v>5.2400000000000002E-2</v>
      </c>
      <c r="AJ1004" s="45">
        <v>337.37</v>
      </c>
      <c r="AK1004" s="47">
        <f t="shared" si="338"/>
        <v>569.88175675675677</v>
      </c>
      <c r="AL1004" s="56">
        <f>AJ1004/AJ980*100</f>
        <v>47.183295572151827</v>
      </c>
      <c r="AM1004" s="56">
        <f>AK1004/AK980*100</f>
        <v>79.701512790797011</v>
      </c>
      <c r="AN1004" s="45">
        <f t="shared" si="339"/>
        <v>24.765854089904199</v>
      </c>
      <c r="AO1004" s="137" t="s">
        <v>974</v>
      </c>
    </row>
    <row r="1005" spans="1:41" s="39" customFormat="1" x14ac:dyDescent="0.25">
      <c r="A1005" s="30">
        <v>1004</v>
      </c>
      <c r="B1005" s="110" t="s">
        <v>874</v>
      </c>
      <c r="C1005" s="30" t="s">
        <v>847</v>
      </c>
      <c r="D1005" s="48" t="s">
        <v>318</v>
      </c>
      <c r="E1005" s="48" t="s">
        <v>148</v>
      </c>
      <c r="F1005" s="48" t="s">
        <v>139</v>
      </c>
      <c r="G1005" s="48" t="s">
        <v>6</v>
      </c>
      <c r="H1005" s="48" t="s">
        <v>62</v>
      </c>
      <c r="I1005" s="48" t="s">
        <v>848</v>
      </c>
      <c r="J1005" s="48">
        <v>10</v>
      </c>
      <c r="K1005" s="103"/>
      <c r="L1005" s="60">
        <f t="shared" si="334"/>
        <v>6.6666666666666666E-2</v>
      </c>
      <c r="M1005" s="105" t="s">
        <v>2</v>
      </c>
      <c r="N1005" s="105" t="s">
        <v>2</v>
      </c>
      <c r="O1005" s="105" t="s">
        <v>4</v>
      </c>
      <c r="P1005" s="81">
        <v>0</v>
      </c>
      <c r="Q1005" s="95">
        <v>0</v>
      </c>
      <c r="R1005" s="48">
        <v>0</v>
      </c>
      <c r="S1005" s="81">
        <v>0</v>
      </c>
      <c r="T1005" s="134">
        <v>500</v>
      </c>
      <c r="U1005" s="93">
        <f t="shared" si="320"/>
        <v>0</v>
      </c>
      <c r="V1005" s="69">
        <f>5.65*SQRT($W$1005)</f>
        <v>50.071821288080834</v>
      </c>
      <c r="W1005" s="135">
        <f t="shared" si="329"/>
        <v>78.539816339744831</v>
      </c>
      <c r="X1005" s="145">
        <v>230.22</v>
      </c>
      <c r="Y1005" s="60">
        <f t="shared" si="330"/>
        <v>0.13087141128252977</v>
      </c>
      <c r="Z1005" s="47">
        <f t="shared" si="331"/>
        <v>47.258978287951258</v>
      </c>
      <c r="AA1005" s="46">
        <f t="shared" si="336"/>
        <v>2.6136738771609766E-3</v>
      </c>
      <c r="AB1005" s="47">
        <v>601.72</v>
      </c>
      <c r="AC1005" s="47">
        <f t="shared" si="337"/>
        <v>601.72</v>
      </c>
      <c r="AD1005" s="56">
        <f>AB1005/AB1005*100</f>
        <v>100</v>
      </c>
      <c r="AE1005" s="56">
        <f>AC1005/AC1005*100</f>
        <v>100</v>
      </c>
      <c r="AF1005" s="64"/>
      <c r="AG1005" s="45">
        <f t="shared" si="332"/>
        <v>7.3555505472190745</v>
      </c>
      <c r="AH1005" s="47">
        <f t="shared" si="333"/>
        <v>55.293601499507155</v>
      </c>
      <c r="AI1005" s="43">
        <v>0.1469</v>
      </c>
      <c r="AJ1005" s="45">
        <v>704.02</v>
      </c>
      <c r="AK1005" s="47">
        <f t="shared" si="338"/>
        <v>704.02</v>
      </c>
      <c r="AL1005" s="56">
        <f>AJ1005/AJ1005*100</f>
        <v>100</v>
      </c>
      <c r="AM1005" s="56">
        <f>AK1005/AK1005*100</f>
        <v>100</v>
      </c>
      <c r="AN1005" s="45">
        <f t="shared" si="339"/>
        <v>56.204410689357168</v>
      </c>
      <c r="AO1005" s="137" t="s">
        <v>974</v>
      </c>
    </row>
    <row r="1006" spans="1:41" s="39" customFormat="1" ht="30" x14ac:dyDescent="0.25">
      <c r="A1006" s="30">
        <v>1005</v>
      </c>
      <c r="B1006" s="110" t="s">
        <v>875</v>
      </c>
      <c r="C1006" s="30" t="s">
        <v>850</v>
      </c>
      <c r="D1006" s="48" t="s">
        <v>318</v>
      </c>
      <c r="E1006" s="48" t="s">
        <v>148</v>
      </c>
      <c r="F1006" s="48" t="s">
        <v>139</v>
      </c>
      <c r="G1006" s="48" t="s">
        <v>6</v>
      </c>
      <c r="H1006" s="48" t="s">
        <v>62</v>
      </c>
      <c r="I1006" s="48" t="s">
        <v>848</v>
      </c>
      <c r="J1006" s="48">
        <v>10</v>
      </c>
      <c r="K1006" s="103"/>
      <c r="L1006" s="60">
        <f t="shared" si="334"/>
        <v>6.6666666666666666E-2</v>
      </c>
      <c r="M1006" s="105" t="s">
        <v>140</v>
      </c>
      <c r="N1006" s="105" t="s">
        <v>158</v>
      </c>
      <c r="O1006" s="105" t="s">
        <v>150</v>
      </c>
      <c r="P1006" s="81">
        <v>200</v>
      </c>
      <c r="Q1006" s="111"/>
      <c r="R1006" s="48">
        <v>5</v>
      </c>
      <c r="S1006" s="81">
        <v>2</v>
      </c>
      <c r="T1006" s="134">
        <v>500</v>
      </c>
      <c r="U1006" s="93">
        <f t="shared" ref="U1006:U1069" si="340">S1006/100*J1006/4</f>
        <v>0.05</v>
      </c>
      <c r="V1006" s="69">
        <f t="shared" ref="V1006:V1029" si="341">5.65*SQRT($W$1005)</f>
        <v>50.071821288080834</v>
      </c>
      <c r="W1006" s="135">
        <f t="shared" si="329"/>
        <v>76.969020012949926</v>
      </c>
      <c r="X1006" s="145">
        <v>224.05199999999999</v>
      </c>
      <c r="Y1006" s="60">
        <f t="shared" si="330"/>
        <v>0.12793509905992698</v>
      </c>
      <c r="Z1006" s="47">
        <f t="shared" si="331"/>
        <v>44.960903261850326</v>
      </c>
      <c r="AA1006" s="46">
        <f t="shared" si="336"/>
        <v>2.5550318676021643E-3</v>
      </c>
      <c r="AB1006" s="47">
        <v>572.46</v>
      </c>
      <c r="AC1006" s="47">
        <f t="shared" si="337"/>
        <v>584.14285714285711</v>
      </c>
      <c r="AD1006" s="56">
        <f>AB1006/AB1005*100</f>
        <v>95.137273150302477</v>
      </c>
      <c r="AE1006" s="56">
        <f>AC1006/AC1005*100</f>
        <v>97.078850153369856</v>
      </c>
      <c r="AF1006" s="64"/>
      <c r="AG1006" s="45">
        <f t="shared" si="332"/>
        <v>7.2453925403852963</v>
      </c>
      <c r="AH1006" s="47">
        <f t="shared" si="333"/>
        <v>52.604398188034288</v>
      </c>
      <c r="AI1006" s="43">
        <v>0.1447</v>
      </c>
      <c r="AJ1006" s="45">
        <v>669.78</v>
      </c>
      <c r="AK1006" s="47">
        <f t="shared" si="338"/>
        <v>683.44897959183675</v>
      </c>
      <c r="AL1006" s="56">
        <f>AJ1006/AJ1005*100</f>
        <v>95.136501803926024</v>
      </c>
      <c r="AM1006" s="56">
        <f>AK1006/AK1005*100</f>
        <v>97.078063065230651</v>
      </c>
      <c r="AN1006" s="45">
        <f t="shared" si="339"/>
        <v>56.633344513153745</v>
      </c>
      <c r="AO1006" s="137" t="s">
        <v>974</v>
      </c>
    </row>
    <row r="1007" spans="1:41" s="39" customFormat="1" ht="30" x14ac:dyDescent="0.25">
      <c r="A1007" s="30">
        <v>1006</v>
      </c>
      <c r="B1007" s="110" t="s">
        <v>876</v>
      </c>
      <c r="C1007" s="30" t="s">
        <v>850</v>
      </c>
      <c r="D1007" s="48" t="s">
        <v>318</v>
      </c>
      <c r="E1007" s="48" t="s">
        <v>148</v>
      </c>
      <c r="F1007" s="48" t="s">
        <v>139</v>
      </c>
      <c r="G1007" s="48" t="s">
        <v>6</v>
      </c>
      <c r="H1007" s="48" t="s">
        <v>62</v>
      </c>
      <c r="I1007" s="48" t="s">
        <v>848</v>
      </c>
      <c r="J1007" s="48">
        <v>10</v>
      </c>
      <c r="K1007" s="103"/>
      <c r="L1007" s="60">
        <f t="shared" si="334"/>
        <v>6.6666666666666666E-2</v>
      </c>
      <c r="M1007" s="105" t="s">
        <v>140</v>
      </c>
      <c r="N1007" s="105" t="s">
        <v>158</v>
      </c>
      <c r="O1007" s="105" t="s">
        <v>150</v>
      </c>
      <c r="P1007" s="81">
        <v>200</v>
      </c>
      <c r="Q1007" s="111"/>
      <c r="R1007" s="48">
        <v>5</v>
      </c>
      <c r="S1007" s="81">
        <v>3.96</v>
      </c>
      <c r="T1007" s="134">
        <v>500</v>
      </c>
      <c r="U1007" s="93">
        <f t="shared" si="340"/>
        <v>9.8999999999999991E-2</v>
      </c>
      <c r="V1007" s="69">
        <f t="shared" si="341"/>
        <v>50.071821288080834</v>
      </c>
      <c r="W1007" s="135">
        <f t="shared" si="329"/>
        <v>75.429639612690949</v>
      </c>
      <c r="X1007" s="145">
        <v>219.024</v>
      </c>
      <c r="Y1007" s="60">
        <f t="shared" si="330"/>
        <v>0.11618361593622414</v>
      </c>
      <c r="Z1007" s="47">
        <f t="shared" si="331"/>
        <v>39.914720062021715</v>
      </c>
      <c r="AA1007" s="46">
        <f t="shared" si="336"/>
        <v>2.3203393235444515E-3</v>
      </c>
      <c r="AB1007" s="47">
        <v>508.21</v>
      </c>
      <c r="AC1007" s="47">
        <f t="shared" si="337"/>
        <v>529.16493127863373</v>
      </c>
      <c r="AD1007" s="56">
        <f>AB1007/AB1005*100</f>
        <v>84.459549292029507</v>
      </c>
      <c r="AE1007" s="56">
        <f>AC1007/AC1005*100</f>
        <v>87.942054656423878</v>
      </c>
      <c r="AF1007" s="64"/>
      <c r="AG1007" s="45">
        <f t="shared" si="332"/>
        <v>7.1402417156803271</v>
      </c>
      <c r="AH1007" s="47">
        <f t="shared" si="333"/>
        <v>49.073248045399367</v>
      </c>
      <c r="AI1007" s="43">
        <v>0.1426</v>
      </c>
      <c r="AJ1007" s="45">
        <v>624.82000000000005</v>
      </c>
      <c r="AK1007" s="47">
        <f t="shared" si="338"/>
        <v>650.58309037900869</v>
      </c>
      <c r="AL1007" s="56">
        <f>AJ1007/AJ1005*100</f>
        <v>88.750319593193382</v>
      </c>
      <c r="AM1007" s="56">
        <f>AK1007/AK1005*100</f>
        <v>92.40974551561159</v>
      </c>
      <c r="AN1007" s="45">
        <f t="shared" si="339"/>
        <v>61.456528600381745</v>
      </c>
      <c r="AO1007" s="137" t="s">
        <v>974</v>
      </c>
    </row>
    <row r="1008" spans="1:41" s="39" customFormat="1" ht="30" x14ac:dyDescent="0.25">
      <c r="A1008" s="30">
        <v>1007</v>
      </c>
      <c r="B1008" s="110" t="s">
        <v>877</v>
      </c>
      <c r="C1008" s="30" t="s">
        <v>850</v>
      </c>
      <c r="D1008" s="48" t="s">
        <v>318</v>
      </c>
      <c r="E1008" s="48" t="s">
        <v>148</v>
      </c>
      <c r="F1008" s="48" t="s">
        <v>139</v>
      </c>
      <c r="G1008" s="48" t="s">
        <v>6</v>
      </c>
      <c r="H1008" s="48" t="s">
        <v>62</v>
      </c>
      <c r="I1008" s="48" t="s">
        <v>848</v>
      </c>
      <c r="J1008" s="48">
        <v>10</v>
      </c>
      <c r="K1008" s="103"/>
      <c r="L1008" s="60">
        <f t="shared" si="334"/>
        <v>6.6666666666666666E-2</v>
      </c>
      <c r="M1008" s="105" t="s">
        <v>140</v>
      </c>
      <c r="N1008" s="105" t="s">
        <v>158</v>
      </c>
      <c r="O1008" s="105" t="s">
        <v>150</v>
      </c>
      <c r="P1008" s="81">
        <v>200</v>
      </c>
      <c r="Q1008" s="111"/>
      <c r="R1008" s="48">
        <v>5</v>
      </c>
      <c r="S1008" s="81">
        <v>5.16</v>
      </c>
      <c r="T1008" s="134">
        <v>500</v>
      </c>
      <c r="U1008" s="93">
        <f t="shared" si="340"/>
        <v>0.129</v>
      </c>
      <c r="V1008" s="69">
        <f t="shared" si="341"/>
        <v>50.071821288080834</v>
      </c>
      <c r="W1008" s="135">
        <f t="shared" si="329"/>
        <v>74.487161816613991</v>
      </c>
      <c r="X1008" s="145">
        <v>213.15600000000001</v>
      </c>
      <c r="Y1008" s="60">
        <f t="shared" si="330"/>
        <v>0.11886525497748963</v>
      </c>
      <c r="Z1008" s="47">
        <f t="shared" si="331"/>
        <v>39.741932466074282</v>
      </c>
      <c r="AA1008" s="46">
        <f t="shared" si="336"/>
        <v>2.3738951753645215E-3</v>
      </c>
      <c r="AB1008" s="47">
        <v>506.01</v>
      </c>
      <c r="AC1008" s="47">
        <f t="shared" si="337"/>
        <v>533.54070012652892</v>
      </c>
      <c r="AD1008" s="56">
        <f>AB1008/AB1005*100</f>
        <v>84.093930731901878</v>
      </c>
      <c r="AE1008" s="56">
        <f>AC1008/AC1005*100</f>
        <v>88.669264795341505</v>
      </c>
      <c r="AF1008" s="64"/>
      <c r="AG1008" s="45">
        <f t="shared" si="332"/>
        <v>6.9950334339448936</v>
      </c>
      <c r="AH1008" s="47">
        <f t="shared" si="333"/>
        <v>48.122916267688453</v>
      </c>
      <c r="AI1008" s="43">
        <v>0.13970000000000002</v>
      </c>
      <c r="AJ1008" s="45">
        <v>612.72</v>
      </c>
      <c r="AK1008" s="47">
        <f t="shared" si="338"/>
        <v>646.05651623787435</v>
      </c>
      <c r="AL1008" s="56">
        <f>AJ1008/AJ1005*100</f>
        <v>87.031618419931249</v>
      </c>
      <c r="AM1008" s="56">
        <f>AK1008/AK1005*100</f>
        <v>91.766784500138399</v>
      </c>
      <c r="AN1008" s="45">
        <f t="shared" si="339"/>
        <v>58.848428291931008</v>
      </c>
      <c r="AO1008" s="137" t="s">
        <v>974</v>
      </c>
    </row>
    <row r="1009" spans="1:41" s="39" customFormat="1" ht="30" x14ac:dyDescent="0.25">
      <c r="A1009" s="30">
        <v>1008</v>
      </c>
      <c r="B1009" s="110" t="s">
        <v>878</v>
      </c>
      <c r="C1009" s="30" t="s">
        <v>850</v>
      </c>
      <c r="D1009" s="48" t="s">
        <v>318</v>
      </c>
      <c r="E1009" s="48" t="s">
        <v>148</v>
      </c>
      <c r="F1009" s="48" t="s">
        <v>139</v>
      </c>
      <c r="G1009" s="48" t="s">
        <v>6</v>
      </c>
      <c r="H1009" s="48" t="s">
        <v>62</v>
      </c>
      <c r="I1009" s="48" t="s">
        <v>848</v>
      </c>
      <c r="J1009" s="48">
        <v>10</v>
      </c>
      <c r="K1009" s="103"/>
      <c r="L1009" s="60">
        <f t="shared" si="334"/>
        <v>6.6666666666666666E-2</v>
      </c>
      <c r="M1009" s="105" t="s">
        <v>140</v>
      </c>
      <c r="N1009" s="105" t="s">
        <v>158</v>
      </c>
      <c r="O1009" s="105" t="s">
        <v>150</v>
      </c>
      <c r="P1009" s="81">
        <v>200</v>
      </c>
      <c r="Q1009" s="111"/>
      <c r="R1009" s="48">
        <v>5</v>
      </c>
      <c r="S1009" s="81">
        <v>6.26</v>
      </c>
      <c r="T1009" s="134">
        <v>500</v>
      </c>
      <c r="U1009" s="93">
        <f t="shared" si="340"/>
        <v>0.1565</v>
      </c>
      <c r="V1009" s="69">
        <f t="shared" si="341"/>
        <v>50.071821288080834</v>
      </c>
      <c r="W1009" s="135">
        <f t="shared" si="329"/>
        <v>73.623223836876804</v>
      </c>
      <c r="X1009" s="145">
        <v>190.447</v>
      </c>
      <c r="Y1009" s="60">
        <f t="shared" si="330"/>
        <v>0.13217118295237582</v>
      </c>
      <c r="Z1009" s="47">
        <f t="shared" si="331"/>
        <v>39.482751072153121</v>
      </c>
      <c r="AA1009" s="46">
        <f t="shared" si="336"/>
        <v>2.6396320236076179E-3</v>
      </c>
      <c r="AB1009" s="47">
        <v>502.71</v>
      </c>
      <c r="AC1009" s="47">
        <f t="shared" si="337"/>
        <v>536.28120332835499</v>
      </c>
      <c r="AD1009" s="56">
        <f>AB1009/AB1005*100</f>
        <v>83.545502891710427</v>
      </c>
      <c r="AE1009" s="56">
        <f>AC1009/AC1005*100</f>
        <v>89.124709720194602</v>
      </c>
      <c r="AF1009" s="64"/>
      <c r="AG1009" s="45">
        <f t="shared" si="332"/>
        <v>6.8898826092399226</v>
      </c>
      <c r="AH1009" s="47">
        <f t="shared" si="333"/>
        <v>46.686423026834511</v>
      </c>
      <c r="AI1009" s="43">
        <v>0.1376</v>
      </c>
      <c r="AJ1009" s="45">
        <v>594.42999999999995</v>
      </c>
      <c r="AK1009" s="47">
        <f t="shared" si="338"/>
        <v>634.12630680605923</v>
      </c>
      <c r="AL1009" s="56">
        <f>AJ1009/AJ1005*100</f>
        <v>84.43368086133917</v>
      </c>
      <c r="AM1009" s="56">
        <f>AK1009/AK1005*100</f>
        <v>90.072200620161254</v>
      </c>
      <c r="AN1009" s="45">
        <f t="shared" si="339"/>
        <v>52.128478048974557</v>
      </c>
      <c r="AO1009" s="137" t="s">
        <v>974</v>
      </c>
    </row>
    <row r="1010" spans="1:41" s="39" customFormat="1" ht="30" x14ac:dyDescent="0.25">
      <c r="A1010" s="30">
        <v>1009</v>
      </c>
      <c r="B1010" s="110" t="s">
        <v>879</v>
      </c>
      <c r="C1010" s="30" t="s">
        <v>850</v>
      </c>
      <c r="D1010" s="48" t="s">
        <v>318</v>
      </c>
      <c r="E1010" s="48" t="s">
        <v>148</v>
      </c>
      <c r="F1010" s="48" t="s">
        <v>139</v>
      </c>
      <c r="G1010" s="48" t="s">
        <v>6</v>
      </c>
      <c r="H1010" s="48" t="s">
        <v>62</v>
      </c>
      <c r="I1010" s="48" t="s">
        <v>848</v>
      </c>
      <c r="J1010" s="48">
        <v>10</v>
      </c>
      <c r="K1010" s="103"/>
      <c r="L1010" s="60">
        <f t="shared" si="334"/>
        <v>6.6666666666666666E-2</v>
      </c>
      <c r="M1010" s="105" t="s">
        <v>140</v>
      </c>
      <c r="N1010" s="105" t="s">
        <v>158</v>
      </c>
      <c r="O1010" s="105" t="s">
        <v>150</v>
      </c>
      <c r="P1010" s="81">
        <v>200</v>
      </c>
      <c r="Q1010" s="111"/>
      <c r="R1010" s="48">
        <v>5</v>
      </c>
      <c r="S1010" s="81">
        <v>8.1</v>
      </c>
      <c r="T1010" s="134">
        <v>500</v>
      </c>
      <c r="U1010" s="93">
        <f t="shared" si="340"/>
        <v>0.20250000000000001</v>
      </c>
      <c r="V1010" s="69">
        <f t="shared" si="341"/>
        <v>50.071821288080834</v>
      </c>
      <c r="W1010" s="135">
        <f t="shared" si="329"/>
        <v>72.178091216225511</v>
      </c>
      <c r="X1010" s="145">
        <v>185.34399999999999</v>
      </c>
      <c r="Y1010" s="60">
        <f t="shared" si="330"/>
        <v>0.13447292474725436</v>
      </c>
      <c r="Z1010" s="47">
        <f t="shared" si="331"/>
        <v>39.093978981271384</v>
      </c>
      <c r="AA1010" s="46">
        <f t="shared" si="336"/>
        <v>2.6856008287292816E-3</v>
      </c>
      <c r="AB1010" s="47">
        <v>497.76</v>
      </c>
      <c r="AC1010" s="47">
        <f t="shared" si="337"/>
        <v>541.63220892274205</v>
      </c>
      <c r="AD1010" s="56">
        <f>AB1010/AB1005*100</f>
        <v>82.722861131423258</v>
      </c>
      <c r="AE1010" s="56">
        <f>AC1010/AC1005*100</f>
        <v>90.013994702310384</v>
      </c>
      <c r="AF1010" s="64"/>
      <c r="AG1010" s="45">
        <f t="shared" si="332"/>
        <v>6.7897389666637613</v>
      </c>
      <c r="AH1010" s="47">
        <f t="shared" si="333"/>
        <v>46.481434106187791</v>
      </c>
      <c r="AI1010" s="43">
        <v>0.1356</v>
      </c>
      <c r="AJ1010" s="45">
        <v>591.82000000000005</v>
      </c>
      <c r="AK1010" s="47">
        <f t="shared" si="338"/>
        <v>643.98258977149078</v>
      </c>
      <c r="AL1010" s="56">
        <f>AJ1010/AJ1005*100</f>
        <v>84.06295275702395</v>
      </c>
      <c r="AM1010" s="56">
        <f>AK1010/AK1005*100</f>
        <v>91.472201041375357</v>
      </c>
      <c r="AN1010" s="45">
        <f t="shared" si="339"/>
        <v>50.491494696239158</v>
      </c>
      <c r="AO1010" s="137" t="s">
        <v>974</v>
      </c>
    </row>
    <row r="1011" spans="1:41" s="39" customFormat="1" ht="30" x14ac:dyDescent="0.25">
      <c r="A1011" s="30">
        <v>1010</v>
      </c>
      <c r="B1011" s="110" t="s">
        <v>880</v>
      </c>
      <c r="C1011" s="30" t="s">
        <v>850</v>
      </c>
      <c r="D1011" s="48" t="s">
        <v>318</v>
      </c>
      <c r="E1011" s="48" t="s">
        <v>148</v>
      </c>
      <c r="F1011" s="48" t="s">
        <v>139</v>
      </c>
      <c r="G1011" s="48" t="s">
        <v>6</v>
      </c>
      <c r="H1011" s="48" t="s">
        <v>62</v>
      </c>
      <c r="I1011" s="48" t="s">
        <v>848</v>
      </c>
      <c r="J1011" s="48">
        <v>10</v>
      </c>
      <c r="K1011" s="103"/>
      <c r="L1011" s="60">
        <f t="shared" si="334"/>
        <v>6.6666666666666666E-2</v>
      </c>
      <c r="M1011" s="105" t="s">
        <v>140</v>
      </c>
      <c r="N1011" s="105" t="s">
        <v>158</v>
      </c>
      <c r="O1011" s="105" t="s">
        <v>150</v>
      </c>
      <c r="P1011" s="81">
        <v>200</v>
      </c>
      <c r="Q1011" s="111"/>
      <c r="R1011" s="48">
        <v>5</v>
      </c>
      <c r="S1011" s="81">
        <v>9.8000000000000007</v>
      </c>
      <c r="T1011" s="134">
        <v>500</v>
      </c>
      <c r="U1011" s="93">
        <f t="shared" si="340"/>
        <v>0.245</v>
      </c>
      <c r="V1011" s="69">
        <f t="shared" si="341"/>
        <v>50.071821288080834</v>
      </c>
      <c r="W1011" s="135">
        <f t="shared" si="329"/>
        <v>70.84291433844983</v>
      </c>
      <c r="X1011" s="145">
        <v>181.60499999999999</v>
      </c>
      <c r="Y1011" s="60">
        <f t="shared" si="330"/>
        <v>0.13330979649672137</v>
      </c>
      <c r="Z1011" s="47">
        <f t="shared" si="331"/>
        <v>37.974001200266628</v>
      </c>
      <c r="AA1011" s="46">
        <f t="shared" si="336"/>
        <v>2.6623716307370392E-3</v>
      </c>
      <c r="AB1011" s="47">
        <v>483.5</v>
      </c>
      <c r="AC1011" s="47">
        <f t="shared" si="337"/>
        <v>536.03104212860319</v>
      </c>
      <c r="AD1011" s="56">
        <f>AB1011/AB1005*100</f>
        <v>80.352988100777765</v>
      </c>
      <c r="AE1011" s="56">
        <f>AC1011/AC1005*100</f>
        <v>89.083135366715936</v>
      </c>
      <c r="AF1011" s="64"/>
      <c r="AG1011" s="45">
        <f t="shared" si="332"/>
        <v>6.133798107789902</v>
      </c>
      <c r="AH1011" s="47">
        <f t="shared" si="333"/>
        <v>45.782429740764051</v>
      </c>
      <c r="AI1011" s="43">
        <v>0.1225</v>
      </c>
      <c r="AJ1011" s="45">
        <v>582.91999999999996</v>
      </c>
      <c r="AK1011" s="47">
        <f t="shared" si="338"/>
        <v>646.25277161862527</v>
      </c>
      <c r="AL1011" s="56">
        <f>AJ1011/AJ1005*100</f>
        <v>82.798784125450979</v>
      </c>
      <c r="AM1011" s="56">
        <f>AK1011/AK1005*100</f>
        <v>91.794660892961176</v>
      </c>
      <c r="AN1011" s="45">
        <f t="shared" si="339"/>
        <v>46.011608066184074</v>
      </c>
      <c r="AO1011" s="137" t="s">
        <v>974</v>
      </c>
    </row>
    <row r="1012" spans="1:41" s="39" customFormat="1" ht="30" x14ac:dyDescent="0.25">
      <c r="A1012" s="30">
        <v>1011</v>
      </c>
      <c r="B1012" s="110" t="s">
        <v>881</v>
      </c>
      <c r="C1012" s="30" t="s">
        <v>850</v>
      </c>
      <c r="D1012" s="48" t="s">
        <v>318</v>
      </c>
      <c r="E1012" s="48" t="s">
        <v>148</v>
      </c>
      <c r="F1012" s="48" t="s">
        <v>139</v>
      </c>
      <c r="G1012" s="48" t="s">
        <v>6</v>
      </c>
      <c r="H1012" s="48" t="s">
        <v>62</v>
      </c>
      <c r="I1012" s="48" t="s">
        <v>848</v>
      </c>
      <c r="J1012" s="48">
        <v>10</v>
      </c>
      <c r="K1012" s="103"/>
      <c r="L1012" s="60">
        <f t="shared" si="334"/>
        <v>6.6666666666666666E-2</v>
      </c>
      <c r="M1012" s="105" t="s">
        <v>140</v>
      </c>
      <c r="N1012" s="105" t="s">
        <v>158</v>
      </c>
      <c r="O1012" s="105" t="s">
        <v>150</v>
      </c>
      <c r="P1012" s="81">
        <v>200</v>
      </c>
      <c r="Q1012" s="111"/>
      <c r="R1012" s="48">
        <v>5</v>
      </c>
      <c r="S1012" s="81">
        <v>11.2</v>
      </c>
      <c r="T1012" s="134">
        <v>500</v>
      </c>
      <c r="U1012" s="93">
        <f t="shared" si="340"/>
        <v>0.27999999999999997</v>
      </c>
      <c r="V1012" s="69">
        <f t="shared" si="341"/>
        <v>50.071821288080834</v>
      </c>
      <c r="W1012" s="135">
        <f t="shared" si="329"/>
        <v>69.743356909693404</v>
      </c>
      <c r="X1012" s="145">
        <v>173.98599999999999</v>
      </c>
      <c r="Y1012" s="60">
        <f t="shared" ref="Y1012:Y1043" si="342">AA1012*V1012</f>
        <v>0.13854606397235983</v>
      </c>
      <c r="Z1012" s="47">
        <f t="shared" ref="Z1012:Z1043" si="343">AB1012*((J1012^2*PI()/4)*10^-3)</f>
        <v>37.80985298411656</v>
      </c>
      <c r="AA1012" s="46">
        <f t="shared" si="336"/>
        <v>2.7669467658317341E-3</v>
      </c>
      <c r="AB1012" s="47">
        <v>481.41</v>
      </c>
      <c r="AC1012" s="47">
        <f t="shared" si="337"/>
        <v>542.12837837837844</v>
      </c>
      <c r="AD1012" s="56">
        <f>AB1012/AB1005*100</f>
        <v>80.005650468656526</v>
      </c>
      <c r="AE1012" s="56">
        <f>AC1012/AC1005*100</f>
        <v>90.096453230469052</v>
      </c>
      <c r="AF1012" s="64"/>
      <c r="AG1012" s="45">
        <f t="shared" ref="AG1012:AG1043" si="344">AI1012*V1012</f>
        <v>6.0837262865018209</v>
      </c>
      <c r="AH1012" s="47">
        <f t="shared" ref="AH1012:AH1043" si="345">AJ1012*((J1012^2*PI()/4)*10^-3)</f>
        <v>45.740803638103991</v>
      </c>
      <c r="AI1012" s="43">
        <v>0.1215</v>
      </c>
      <c r="AJ1012" s="45">
        <v>582.39</v>
      </c>
      <c r="AK1012" s="47">
        <f t="shared" si="338"/>
        <v>655.84459459459458</v>
      </c>
      <c r="AL1012" s="56">
        <f>AJ1012/AJ1005*100</f>
        <v>82.723502173233726</v>
      </c>
      <c r="AM1012" s="56">
        <f>AK1012/AK1005*100</f>
        <v>93.157097041929859</v>
      </c>
      <c r="AN1012" s="45">
        <f t="shared" si="339"/>
        <v>43.911217049915862</v>
      </c>
      <c r="AO1012" s="137" t="s">
        <v>974</v>
      </c>
    </row>
    <row r="1013" spans="1:41" s="39" customFormat="1" ht="30" x14ac:dyDescent="0.25">
      <c r="A1013" s="30">
        <v>1012</v>
      </c>
      <c r="B1013" s="110" t="s">
        <v>882</v>
      </c>
      <c r="C1013" s="30" t="s">
        <v>850</v>
      </c>
      <c r="D1013" s="48" t="s">
        <v>318</v>
      </c>
      <c r="E1013" s="48" t="s">
        <v>148</v>
      </c>
      <c r="F1013" s="48" t="s">
        <v>139</v>
      </c>
      <c r="G1013" s="48" t="s">
        <v>6</v>
      </c>
      <c r="H1013" s="48" t="s">
        <v>62</v>
      </c>
      <c r="I1013" s="48" t="s">
        <v>848</v>
      </c>
      <c r="J1013" s="48">
        <v>10</v>
      </c>
      <c r="K1013" s="103"/>
      <c r="L1013" s="60">
        <f t="shared" si="334"/>
        <v>6.6666666666666666E-2</v>
      </c>
      <c r="M1013" s="105" t="s">
        <v>140</v>
      </c>
      <c r="N1013" s="105" t="s">
        <v>158</v>
      </c>
      <c r="O1013" s="105" t="s">
        <v>150</v>
      </c>
      <c r="P1013" s="81">
        <v>200</v>
      </c>
      <c r="Q1013" s="111"/>
      <c r="R1013" s="48">
        <v>5</v>
      </c>
      <c r="S1013" s="81">
        <v>14.4</v>
      </c>
      <c r="T1013" s="134">
        <v>500</v>
      </c>
      <c r="U1013" s="93">
        <f t="shared" si="340"/>
        <v>0.36000000000000004</v>
      </c>
      <c r="V1013" s="69">
        <f t="shared" si="341"/>
        <v>50.071821288080834</v>
      </c>
      <c r="W1013" s="135">
        <f t="shared" si="329"/>
        <v>67.230082786821569</v>
      </c>
      <c r="X1013" s="145">
        <v>172.773</v>
      </c>
      <c r="Y1013" s="60">
        <f t="shared" si="342"/>
        <v>0.13860875233659439</v>
      </c>
      <c r="Z1013" s="47">
        <f t="shared" si="343"/>
        <v>37.563237960809758</v>
      </c>
      <c r="AA1013" s="46">
        <f t="shared" si="336"/>
        <v>2.7681987347560094E-3</v>
      </c>
      <c r="AB1013" s="47">
        <v>478.27</v>
      </c>
      <c r="AC1013" s="47">
        <f t="shared" si="337"/>
        <v>558.72663551401865</v>
      </c>
      <c r="AD1013" s="56">
        <f>AB1013/AB1005*100</f>
        <v>79.483813069201616</v>
      </c>
      <c r="AE1013" s="56">
        <f>AC1013/AC1005*100</f>
        <v>92.854921809814968</v>
      </c>
      <c r="AF1013" s="64"/>
      <c r="AG1013" s="45">
        <f t="shared" si="344"/>
        <v>5.9935970081832757</v>
      </c>
      <c r="AH1013" s="47">
        <f t="shared" si="345"/>
        <v>45.557020467868981</v>
      </c>
      <c r="AI1013" s="43">
        <v>0.1197</v>
      </c>
      <c r="AJ1013" s="45">
        <v>580.04999999999995</v>
      </c>
      <c r="AK1013" s="47">
        <f t="shared" si="338"/>
        <v>677.62850467289707</v>
      </c>
      <c r="AL1013" s="56">
        <f>AJ1013/AJ1005*100</f>
        <v>82.391125252123516</v>
      </c>
      <c r="AM1013" s="56">
        <f>AK1013/AK1005*100</f>
        <v>96.25131454687326</v>
      </c>
      <c r="AN1013" s="45">
        <f t="shared" si="339"/>
        <v>43.24111506053066</v>
      </c>
      <c r="AO1013" s="137" t="s">
        <v>974</v>
      </c>
    </row>
    <row r="1014" spans="1:41" s="39" customFormat="1" ht="30" x14ac:dyDescent="0.25">
      <c r="A1014" s="30">
        <v>1013</v>
      </c>
      <c r="B1014" s="110" t="s">
        <v>883</v>
      </c>
      <c r="C1014" s="30" t="s">
        <v>850</v>
      </c>
      <c r="D1014" s="48" t="s">
        <v>318</v>
      </c>
      <c r="E1014" s="48" t="s">
        <v>148</v>
      </c>
      <c r="F1014" s="48" t="s">
        <v>139</v>
      </c>
      <c r="G1014" s="48" t="s">
        <v>6</v>
      </c>
      <c r="H1014" s="48" t="s">
        <v>62</v>
      </c>
      <c r="I1014" s="48" t="s">
        <v>848</v>
      </c>
      <c r="J1014" s="48">
        <v>10</v>
      </c>
      <c r="K1014" s="103"/>
      <c r="L1014" s="60">
        <f t="shared" si="334"/>
        <v>6.6666666666666666E-2</v>
      </c>
      <c r="M1014" s="105" t="s">
        <v>140</v>
      </c>
      <c r="N1014" s="105" t="s">
        <v>158</v>
      </c>
      <c r="O1014" s="105" t="s">
        <v>150</v>
      </c>
      <c r="P1014" s="81">
        <v>200</v>
      </c>
      <c r="Q1014" s="111"/>
      <c r="R1014" s="48">
        <v>5</v>
      </c>
      <c r="S1014" s="81">
        <v>16.3</v>
      </c>
      <c r="T1014" s="134">
        <v>500</v>
      </c>
      <c r="U1014" s="93">
        <f t="shared" si="340"/>
        <v>0.40750000000000003</v>
      </c>
      <c r="V1014" s="69">
        <f t="shared" si="341"/>
        <v>50.071821288080834</v>
      </c>
      <c r="W1014" s="135">
        <f t="shared" si="329"/>
        <v>65.737826276366405</v>
      </c>
      <c r="X1014" s="145">
        <v>165.52500000000001</v>
      </c>
      <c r="Y1014" s="60">
        <f t="shared" si="342"/>
        <v>0.14421834042647658</v>
      </c>
      <c r="Z1014" s="47">
        <f t="shared" si="343"/>
        <v>37.44385743997335</v>
      </c>
      <c r="AA1014" s="46">
        <f t="shared" si="336"/>
        <v>2.8802295725721188E-3</v>
      </c>
      <c r="AB1014" s="47">
        <v>476.75</v>
      </c>
      <c r="AC1014" s="47">
        <f t="shared" si="337"/>
        <v>569.59378733572305</v>
      </c>
      <c r="AD1014" s="56">
        <f>AB1014/AB1005*100</f>
        <v>79.231203882204355</v>
      </c>
      <c r="AE1014" s="56">
        <f>AC1014/AC1005*100</f>
        <v>94.660936537878584</v>
      </c>
      <c r="AF1014" s="64"/>
      <c r="AG1014" s="45">
        <f t="shared" si="344"/>
        <v>5.9034677298647296</v>
      </c>
      <c r="AH1014" s="47">
        <f t="shared" si="345"/>
        <v>44.221058191929927</v>
      </c>
      <c r="AI1014" s="43">
        <v>0.11789999999999999</v>
      </c>
      <c r="AJ1014" s="45">
        <v>563.04</v>
      </c>
      <c r="AK1014" s="47">
        <f t="shared" si="338"/>
        <v>672.68817204301092</v>
      </c>
      <c r="AL1014" s="56">
        <f>AJ1014/AJ1005*100</f>
        <v>79.975000710207084</v>
      </c>
      <c r="AM1014" s="56">
        <f>AK1014/AK1005*100</f>
        <v>95.549582688419505</v>
      </c>
      <c r="AN1014" s="45">
        <f t="shared" si="339"/>
        <v>40.934237021499733</v>
      </c>
      <c r="AO1014" s="137" t="s">
        <v>974</v>
      </c>
    </row>
    <row r="1015" spans="1:41" s="39" customFormat="1" ht="30" x14ac:dyDescent="0.25">
      <c r="A1015" s="30">
        <v>1014</v>
      </c>
      <c r="B1015" s="110" t="s">
        <v>884</v>
      </c>
      <c r="C1015" s="30" t="s">
        <v>850</v>
      </c>
      <c r="D1015" s="48" t="s">
        <v>318</v>
      </c>
      <c r="E1015" s="48" t="s">
        <v>148</v>
      </c>
      <c r="F1015" s="48" t="s">
        <v>139</v>
      </c>
      <c r="G1015" s="48" t="s">
        <v>6</v>
      </c>
      <c r="H1015" s="48" t="s">
        <v>62</v>
      </c>
      <c r="I1015" s="48" t="s">
        <v>848</v>
      </c>
      <c r="J1015" s="48">
        <v>10</v>
      </c>
      <c r="K1015" s="103"/>
      <c r="L1015" s="60">
        <f t="shared" si="334"/>
        <v>6.6666666666666666E-2</v>
      </c>
      <c r="M1015" s="105" t="s">
        <v>140</v>
      </c>
      <c r="N1015" s="105" t="s">
        <v>158</v>
      </c>
      <c r="O1015" s="105" t="s">
        <v>150</v>
      </c>
      <c r="P1015" s="81">
        <v>200</v>
      </c>
      <c r="Q1015" s="111"/>
      <c r="R1015" s="48">
        <v>5</v>
      </c>
      <c r="S1015" s="81">
        <v>18.3</v>
      </c>
      <c r="T1015" s="134">
        <v>500</v>
      </c>
      <c r="U1015" s="93">
        <f t="shared" si="340"/>
        <v>0.45750000000000002</v>
      </c>
      <c r="V1015" s="69">
        <f t="shared" si="341"/>
        <v>50.071821288080834</v>
      </c>
      <c r="W1015" s="135">
        <f t="shared" si="329"/>
        <v>64.167029949571528</v>
      </c>
      <c r="X1015" s="145">
        <v>163.62200000000001</v>
      </c>
      <c r="Y1015" s="60">
        <f t="shared" si="342"/>
        <v>0.13880209251588921</v>
      </c>
      <c r="Z1015" s="47">
        <f t="shared" si="343"/>
        <v>35.623304497218058</v>
      </c>
      <c r="AA1015" s="46">
        <f t="shared" si="336"/>
        <v>2.7720599919326253E-3</v>
      </c>
      <c r="AB1015" s="47">
        <v>453.57</v>
      </c>
      <c r="AC1015" s="47">
        <f t="shared" si="337"/>
        <v>555.16523867809042</v>
      </c>
      <c r="AD1015" s="56">
        <f>AB1015/AB1005*100</f>
        <v>75.378913780495907</v>
      </c>
      <c r="AE1015" s="56">
        <f>AC1015/AC1005*100</f>
        <v>92.263052362908056</v>
      </c>
      <c r="AF1015" s="64"/>
      <c r="AG1015" s="45">
        <f t="shared" si="344"/>
        <v>5.8383743621902253</v>
      </c>
      <c r="AH1015" s="47">
        <f t="shared" si="345"/>
        <v>43.34141224892479</v>
      </c>
      <c r="AI1015" s="43">
        <v>0.1166</v>
      </c>
      <c r="AJ1015" s="45">
        <v>551.84</v>
      </c>
      <c r="AK1015" s="47">
        <f t="shared" si="338"/>
        <v>675.44675642594859</v>
      </c>
      <c r="AL1015" s="56">
        <f>AJ1015/AJ1005*100</f>
        <v>78.384136814295061</v>
      </c>
      <c r="AM1015" s="56">
        <f>AK1015/AK1005*100</f>
        <v>95.941415929369711</v>
      </c>
      <c r="AN1015" s="45">
        <f t="shared" si="339"/>
        <v>42.062581740414927</v>
      </c>
      <c r="AO1015" s="137" t="s">
        <v>974</v>
      </c>
    </row>
    <row r="1016" spans="1:41" s="39" customFormat="1" ht="30" x14ac:dyDescent="0.25">
      <c r="A1016" s="30">
        <v>1015</v>
      </c>
      <c r="B1016" s="110" t="s">
        <v>885</v>
      </c>
      <c r="C1016" s="30" t="s">
        <v>850</v>
      </c>
      <c r="D1016" s="48" t="s">
        <v>318</v>
      </c>
      <c r="E1016" s="48" t="s">
        <v>148</v>
      </c>
      <c r="F1016" s="48" t="s">
        <v>139</v>
      </c>
      <c r="G1016" s="48" t="s">
        <v>6</v>
      </c>
      <c r="H1016" s="48" t="s">
        <v>62</v>
      </c>
      <c r="I1016" s="48" t="s">
        <v>848</v>
      </c>
      <c r="J1016" s="48">
        <v>10</v>
      </c>
      <c r="K1016" s="103"/>
      <c r="L1016" s="60">
        <f t="shared" si="334"/>
        <v>6.6666666666666666E-2</v>
      </c>
      <c r="M1016" s="105" t="s">
        <v>140</v>
      </c>
      <c r="N1016" s="105" t="s">
        <v>158</v>
      </c>
      <c r="O1016" s="105" t="s">
        <v>150</v>
      </c>
      <c r="P1016" s="81">
        <v>200</v>
      </c>
      <c r="Q1016" s="111"/>
      <c r="R1016" s="48">
        <v>5</v>
      </c>
      <c r="S1016" s="81">
        <v>19.850000000000001</v>
      </c>
      <c r="T1016" s="134">
        <v>500</v>
      </c>
      <c r="U1016" s="93">
        <f t="shared" si="340"/>
        <v>0.49625000000000002</v>
      </c>
      <c r="V1016" s="69">
        <f t="shared" si="341"/>
        <v>50.071821288080834</v>
      </c>
      <c r="W1016" s="135">
        <f t="shared" si="329"/>
        <v>62.949662796305475</v>
      </c>
      <c r="X1016" s="145">
        <v>155.66499999999999</v>
      </c>
      <c r="Y1016" s="60">
        <f t="shared" si="342"/>
        <v>0.13523074800194052</v>
      </c>
      <c r="Z1016" s="47">
        <f t="shared" si="343"/>
        <v>33.018924187392123</v>
      </c>
      <c r="AA1016" s="46">
        <f t="shared" si="336"/>
        <v>2.7007355539138541E-3</v>
      </c>
      <c r="AB1016" s="47">
        <v>420.41</v>
      </c>
      <c r="AC1016" s="47">
        <f t="shared" si="337"/>
        <v>524.52900810979418</v>
      </c>
      <c r="AD1016" s="56">
        <f>AB1016/AB1005*100</f>
        <v>69.868044937844843</v>
      </c>
      <c r="AE1016" s="56">
        <f>AC1016/AC1005*100</f>
        <v>87.171609404672296</v>
      </c>
      <c r="AF1016" s="64"/>
      <c r="AG1016" s="45">
        <f t="shared" si="344"/>
        <v>5.0772826786113967</v>
      </c>
      <c r="AH1016" s="47">
        <f t="shared" si="345"/>
        <v>40.779443439922311</v>
      </c>
      <c r="AI1016" s="43">
        <v>0.1014</v>
      </c>
      <c r="AJ1016" s="45">
        <v>519.22</v>
      </c>
      <c r="AK1016" s="47">
        <f t="shared" si="338"/>
        <v>647.81035558328142</v>
      </c>
      <c r="AL1016" s="56">
        <f>AJ1016/AJ1005*100</f>
        <v>73.75074571745121</v>
      </c>
      <c r="AM1016" s="56">
        <f>AK1016/AK1005*100</f>
        <v>92.015902329945376</v>
      </c>
      <c r="AN1016" s="45">
        <f t="shared" si="339"/>
        <v>37.545327180609391</v>
      </c>
      <c r="AO1016" s="137" t="s">
        <v>974</v>
      </c>
    </row>
    <row r="1017" spans="1:41" s="39" customFormat="1" ht="30" x14ac:dyDescent="0.25">
      <c r="A1017" s="30">
        <v>1016</v>
      </c>
      <c r="B1017" s="110" t="s">
        <v>886</v>
      </c>
      <c r="C1017" s="30" t="s">
        <v>850</v>
      </c>
      <c r="D1017" s="48" t="s">
        <v>318</v>
      </c>
      <c r="E1017" s="48" t="s">
        <v>148</v>
      </c>
      <c r="F1017" s="48" t="s">
        <v>139</v>
      </c>
      <c r="G1017" s="48" t="s">
        <v>6</v>
      </c>
      <c r="H1017" s="48" t="s">
        <v>62</v>
      </c>
      <c r="I1017" s="48" t="s">
        <v>848</v>
      </c>
      <c r="J1017" s="48">
        <v>10</v>
      </c>
      <c r="K1017" s="103"/>
      <c r="L1017" s="60">
        <f t="shared" si="334"/>
        <v>6.6666666666666666E-2</v>
      </c>
      <c r="M1017" s="105" t="s">
        <v>140</v>
      </c>
      <c r="N1017" s="105" t="s">
        <v>158</v>
      </c>
      <c r="O1017" s="105" t="s">
        <v>150</v>
      </c>
      <c r="P1017" s="81">
        <v>200</v>
      </c>
      <c r="Q1017" s="111"/>
      <c r="R1017" s="48">
        <v>5</v>
      </c>
      <c r="S1017" s="81">
        <v>20.73</v>
      </c>
      <c r="T1017" s="134">
        <v>500</v>
      </c>
      <c r="U1017" s="93">
        <f t="shared" si="340"/>
        <v>0.51824999999999999</v>
      </c>
      <c r="V1017" s="69">
        <f t="shared" si="341"/>
        <v>50.071821288080834</v>
      </c>
      <c r="W1017" s="135">
        <f t="shared" si="329"/>
        <v>62.258512412515714</v>
      </c>
      <c r="X1017" s="145">
        <v>150.22999999999999</v>
      </c>
      <c r="Y1017" s="60">
        <f t="shared" si="342"/>
        <v>0.13951649918776379</v>
      </c>
      <c r="Z1017" s="47">
        <f t="shared" si="343"/>
        <v>32.875981721653787</v>
      </c>
      <c r="AA1017" s="46">
        <f t="shared" si="336"/>
        <v>2.7863276309658524E-3</v>
      </c>
      <c r="AB1017" s="47">
        <v>418.59</v>
      </c>
      <c r="AC1017" s="47">
        <f t="shared" si="337"/>
        <v>528.05601110129942</v>
      </c>
      <c r="AD1017" s="56">
        <f>AB1017/AB1005*100</f>
        <v>69.565578674466522</v>
      </c>
      <c r="AE1017" s="56">
        <f>AC1017/AC1005*100</f>
        <v>87.757762929817744</v>
      </c>
      <c r="AF1017" s="64"/>
      <c r="AG1017" s="45">
        <f t="shared" si="344"/>
        <v>4.4964495516696594</v>
      </c>
      <c r="AH1017" s="47">
        <f t="shared" si="345"/>
        <v>40.594874871523906</v>
      </c>
      <c r="AI1017" s="43">
        <v>8.9800000000000005E-2</v>
      </c>
      <c r="AJ1017" s="45">
        <v>516.87</v>
      </c>
      <c r="AK1017" s="47">
        <f t="shared" si="338"/>
        <v>652.03734073419957</v>
      </c>
      <c r="AL1017" s="56">
        <f>AJ1017/AJ1005*100</f>
        <v>73.416948382148234</v>
      </c>
      <c r="AM1017" s="56">
        <f>AK1017/AK1005*100</f>
        <v>92.616309300048243</v>
      </c>
      <c r="AN1017" s="45">
        <f t="shared" si="339"/>
        <v>32.22880145249529</v>
      </c>
      <c r="AO1017" s="137" t="s">
        <v>974</v>
      </c>
    </row>
    <row r="1018" spans="1:41" s="39" customFormat="1" ht="30" x14ac:dyDescent="0.25">
      <c r="A1018" s="30">
        <v>1017</v>
      </c>
      <c r="B1018" s="110" t="s">
        <v>887</v>
      </c>
      <c r="C1018" s="30" t="s">
        <v>850</v>
      </c>
      <c r="D1018" s="48" t="s">
        <v>318</v>
      </c>
      <c r="E1018" s="48" t="s">
        <v>148</v>
      </c>
      <c r="F1018" s="48" t="s">
        <v>139</v>
      </c>
      <c r="G1018" s="48" t="s">
        <v>6</v>
      </c>
      <c r="H1018" s="48" t="s">
        <v>62</v>
      </c>
      <c r="I1018" s="48" t="s">
        <v>848</v>
      </c>
      <c r="J1018" s="48">
        <v>10</v>
      </c>
      <c r="K1018" s="103"/>
      <c r="L1018" s="60">
        <f t="shared" si="334"/>
        <v>6.6666666666666666E-2</v>
      </c>
      <c r="M1018" s="105" t="s">
        <v>140</v>
      </c>
      <c r="N1018" s="105" t="s">
        <v>158</v>
      </c>
      <c r="O1018" s="105" t="s">
        <v>150</v>
      </c>
      <c r="P1018" s="81">
        <v>200</v>
      </c>
      <c r="Q1018" s="111"/>
      <c r="R1018" s="48">
        <v>5</v>
      </c>
      <c r="S1018" s="81">
        <v>21.5</v>
      </c>
      <c r="T1018" s="134">
        <v>500</v>
      </c>
      <c r="U1018" s="93">
        <f t="shared" si="340"/>
        <v>0.53749999999999998</v>
      </c>
      <c r="V1018" s="69">
        <f t="shared" si="341"/>
        <v>50.071821288080834</v>
      </c>
      <c r="W1018" s="135">
        <f t="shared" si="329"/>
        <v>61.65375582669968</v>
      </c>
      <c r="X1018" s="145">
        <v>143.928</v>
      </c>
      <c r="Y1018" s="60">
        <f t="shared" si="342"/>
        <v>0.14467558502071381</v>
      </c>
      <c r="Z1018" s="47">
        <f t="shared" si="343"/>
        <v>32.661568023046286</v>
      </c>
      <c r="AA1018" s="46">
        <f t="shared" si="336"/>
        <v>2.8893613473403371E-3</v>
      </c>
      <c r="AB1018" s="47">
        <v>415.86</v>
      </c>
      <c r="AC1018" s="47">
        <f t="shared" si="337"/>
        <v>529.75796178343967</v>
      </c>
      <c r="AD1018" s="56">
        <f>AB1018/AB1005*100</f>
        <v>69.111879279399062</v>
      </c>
      <c r="AE1018" s="56">
        <f>AC1018/AC1005*100</f>
        <v>88.040610547005187</v>
      </c>
      <c r="AF1018" s="64"/>
      <c r="AG1018" s="45">
        <f t="shared" si="344"/>
        <v>4.2761335380021031</v>
      </c>
      <c r="AH1018" s="47">
        <f t="shared" si="345"/>
        <v>39.808691309963066</v>
      </c>
      <c r="AI1018" s="43">
        <v>8.539999999999999E-2</v>
      </c>
      <c r="AJ1018" s="45">
        <v>506.86</v>
      </c>
      <c r="AK1018" s="47">
        <f t="shared" si="338"/>
        <v>645.68152866242053</v>
      </c>
      <c r="AL1018" s="56">
        <f>AJ1018/AJ1005*100</f>
        <v>71.995113775176847</v>
      </c>
      <c r="AM1018" s="56">
        <f>AK1018/AK1005*100</f>
        <v>91.71352073270937</v>
      </c>
      <c r="AN1018" s="45">
        <f t="shared" si="339"/>
        <v>29.556704660222184</v>
      </c>
      <c r="AO1018" s="137" t="s">
        <v>974</v>
      </c>
    </row>
    <row r="1019" spans="1:41" s="39" customFormat="1" ht="30" x14ac:dyDescent="0.25">
      <c r="A1019" s="30">
        <v>1018</v>
      </c>
      <c r="B1019" s="110" t="s">
        <v>888</v>
      </c>
      <c r="C1019" s="30" t="s">
        <v>850</v>
      </c>
      <c r="D1019" s="48" t="s">
        <v>318</v>
      </c>
      <c r="E1019" s="48" t="s">
        <v>148</v>
      </c>
      <c r="F1019" s="48" t="s">
        <v>139</v>
      </c>
      <c r="G1019" s="48" t="s">
        <v>6</v>
      </c>
      <c r="H1019" s="48" t="s">
        <v>62</v>
      </c>
      <c r="I1019" s="48" t="s">
        <v>848</v>
      </c>
      <c r="J1019" s="48">
        <v>10</v>
      </c>
      <c r="K1019" s="103"/>
      <c r="L1019" s="60">
        <f t="shared" si="334"/>
        <v>6.6666666666666666E-2</v>
      </c>
      <c r="M1019" s="105" t="s">
        <v>140</v>
      </c>
      <c r="N1019" s="105" t="s">
        <v>158</v>
      </c>
      <c r="O1019" s="105" t="s">
        <v>150</v>
      </c>
      <c r="P1019" s="81">
        <v>200</v>
      </c>
      <c r="Q1019" s="111"/>
      <c r="R1019" s="48">
        <v>5</v>
      </c>
      <c r="S1019" s="81">
        <v>22.32</v>
      </c>
      <c r="T1019" s="134">
        <v>500</v>
      </c>
      <c r="U1019" s="93">
        <f t="shared" si="340"/>
        <v>0.55800000000000005</v>
      </c>
      <c r="V1019" s="69">
        <f t="shared" si="341"/>
        <v>50.071821288080834</v>
      </c>
      <c r="W1019" s="135">
        <f t="shared" si="329"/>
        <v>61.009729332713789</v>
      </c>
      <c r="X1019" s="145">
        <v>143.87200000000001</v>
      </c>
      <c r="Y1019" s="60">
        <f t="shared" si="342"/>
        <v>0.14356599616010218</v>
      </c>
      <c r="Z1019" s="47">
        <f t="shared" si="343"/>
        <v>32.39845963830814</v>
      </c>
      <c r="AA1019" s="46">
        <f t="shared" si="336"/>
        <v>2.8672014012455513E-3</v>
      </c>
      <c r="AB1019" s="47">
        <v>412.51</v>
      </c>
      <c r="AC1019" s="47">
        <f t="shared" si="337"/>
        <v>531.03759011328521</v>
      </c>
      <c r="AD1019" s="56">
        <f>AB1019/AB1005*100</f>
        <v>68.555141926477432</v>
      </c>
      <c r="AE1019" s="56">
        <f>AC1019/AC1005*100</f>
        <v>88.25327230494004</v>
      </c>
      <c r="AF1019" s="64"/>
      <c r="AG1019" s="45">
        <f t="shared" si="344"/>
        <v>3.7203363217044054</v>
      </c>
      <c r="AH1019" s="47">
        <f t="shared" si="345"/>
        <v>38.796313077343754</v>
      </c>
      <c r="AI1019" s="43">
        <v>7.4299999999999991E-2</v>
      </c>
      <c r="AJ1019" s="45">
        <v>493.97</v>
      </c>
      <c r="AK1019" s="47">
        <f t="shared" si="338"/>
        <v>635.90370751802254</v>
      </c>
      <c r="AL1019" s="56">
        <f>AJ1019/AJ1005*100</f>
        <v>70.164199880685217</v>
      </c>
      <c r="AM1019" s="56">
        <f>AK1019/AK1005*100</f>
        <v>90.324665139914003</v>
      </c>
      <c r="AN1019" s="45">
        <f t="shared" si="339"/>
        <v>25.913770817677147</v>
      </c>
      <c r="AO1019" s="137" t="s">
        <v>974</v>
      </c>
    </row>
    <row r="1020" spans="1:41" s="39" customFormat="1" ht="30" x14ac:dyDescent="0.25">
      <c r="A1020" s="30">
        <v>1019</v>
      </c>
      <c r="B1020" s="110" t="s">
        <v>889</v>
      </c>
      <c r="C1020" s="30" t="s">
        <v>850</v>
      </c>
      <c r="D1020" s="48" t="s">
        <v>318</v>
      </c>
      <c r="E1020" s="48" t="s">
        <v>148</v>
      </c>
      <c r="F1020" s="48" t="s">
        <v>139</v>
      </c>
      <c r="G1020" s="48" t="s">
        <v>6</v>
      </c>
      <c r="H1020" s="48" t="s">
        <v>62</v>
      </c>
      <c r="I1020" s="48" t="s">
        <v>848</v>
      </c>
      <c r="J1020" s="48">
        <v>10</v>
      </c>
      <c r="K1020" s="103"/>
      <c r="L1020" s="60">
        <f t="shared" si="334"/>
        <v>6.6666666666666666E-2</v>
      </c>
      <c r="M1020" s="105" t="s">
        <v>140</v>
      </c>
      <c r="N1020" s="105" t="s">
        <v>158</v>
      </c>
      <c r="O1020" s="105" t="s">
        <v>150</v>
      </c>
      <c r="P1020" s="81">
        <v>200</v>
      </c>
      <c r="Q1020" s="111"/>
      <c r="R1020" s="48">
        <v>5</v>
      </c>
      <c r="S1020" s="81">
        <v>23.4</v>
      </c>
      <c r="T1020" s="134">
        <v>500</v>
      </c>
      <c r="U1020" s="93">
        <f t="shared" si="340"/>
        <v>0.58499999999999996</v>
      </c>
      <c r="V1020" s="69">
        <f t="shared" si="341"/>
        <v>50.071821288080834</v>
      </c>
      <c r="W1020" s="135">
        <f t="shared" si="329"/>
        <v>60.161499316244544</v>
      </c>
      <c r="X1020" s="145">
        <v>136.875</v>
      </c>
      <c r="Y1020" s="60">
        <f t="shared" si="342"/>
        <v>0.14427635139949735</v>
      </c>
      <c r="Z1020" s="47">
        <f t="shared" si="343"/>
        <v>30.975318166231961</v>
      </c>
      <c r="AA1020" s="46">
        <f t="shared" si="336"/>
        <v>2.8813881278538815E-3</v>
      </c>
      <c r="AB1020" s="47">
        <v>394.39</v>
      </c>
      <c r="AC1020" s="47">
        <f t="shared" si="337"/>
        <v>514.86945169712783</v>
      </c>
      <c r="AD1020" s="56">
        <f>AB1020/AB1005*100</f>
        <v>65.543774513062544</v>
      </c>
      <c r="AE1020" s="56">
        <f>AC1020/AC1005*100</f>
        <v>85.566285265094706</v>
      </c>
      <c r="AF1020" s="64"/>
      <c r="AG1020" s="45">
        <f t="shared" si="344"/>
        <v>3.4900059437792339</v>
      </c>
      <c r="AH1020" s="47">
        <f t="shared" si="345"/>
        <v>38.450737885448873</v>
      </c>
      <c r="AI1020" s="43">
        <v>6.9699999999999998E-2</v>
      </c>
      <c r="AJ1020" s="45">
        <v>489.57</v>
      </c>
      <c r="AK1020" s="47">
        <f t="shared" si="338"/>
        <v>639.12532637075708</v>
      </c>
      <c r="AL1020" s="56">
        <f>AJ1020/AJ1005*100</f>
        <v>69.539217635862613</v>
      </c>
      <c r="AM1020" s="56">
        <f>AK1020/AK1005*100</f>
        <v>90.78226845412874</v>
      </c>
      <c r="AN1020" s="45">
        <f t="shared" si="339"/>
        <v>24.189729709171125</v>
      </c>
      <c r="AO1020" s="137" t="s">
        <v>974</v>
      </c>
    </row>
    <row r="1021" spans="1:41" s="39" customFormat="1" ht="30" x14ac:dyDescent="0.25">
      <c r="A1021" s="30">
        <v>1020</v>
      </c>
      <c r="B1021" s="110" t="s">
        <v>890</v>
      </c>
      <c r="C1021" s="30" t="s">
        <v>850</v>
      </c>
      <c r="D1021" s="48" t="s">
        <v>318</v>
      </c>
      <c r="E1021" s="48" t="s">
        <v>148</v>
      </c>
      <c r="F1021" s="48" t="s">
        <v>139</v>
      </c>
      <c r="G1021" s="48" t="s">
        <v>6</v>
      </c>
      <c r="H1021" s="48" t="s">
        <v>62</v>
      </c>
      <c r="I1021" s="48" t="s">
        <v>848</v>
      </c>
      <c r="J1021" s="48">
        <v>10</v>
      </c>
      <c r="K1021" s="103"/>
      <c r="L1021" s="60">
        <f t="shared" si="334"/>
        <v>6.6666666666666666E-2</v>
      </c>
      <c r="M1021" s="105" t="s">
        <v>140</v>
      </c>
      <c r="N1021" s="105" t="s">
        <v>158</v>
      </c>
      <c r="O1021" s="105" t="s">
        <v>150</v>
      </c>
      <c r="P1021" s="81">
        <v>200</v>
      </c>
      <c r="Q1021" s="111"/>
      <c r="R1021" s="48">
        <v>5</v>
      </c>
      <c r="S1021" s="81">
        <v>24.2</v>
      </c>
      <c r="T1021" s="134">
        <v>500</v>
      </c>
      <c r="U1021" s="93">
        <f t="shared" si="340"/>
        <v>0.60499999999999998</v>
      </c>
      <c r="V1021" s="69">
        <f t="shared" si="341"/>
        <v>50.071821288080834</v>
      </c>
      <c r="W1021" s="135">
        <f t="shared" si="329"/>
        <v>59.533180785526589</v>
      </c>
      <c r="X1021" s="145">
        <v>135.35400000000001</v>
      </c>
      <c r="Y1021" s="60">
        <f t="shared" si="342"/>
        <v>0.14517994491856406</v>
      </c>
      <c r="Z1021" s="47">
        <f t="shared" si="343"/>
        <v>30.822950922532858</v>
      </c>
      <c r="AA1021" s="46">
        <f t="shared" si="336"/>
        <v>2.8994340765695877E-3</v>
      </c>
      <c r="AB1021" s="47">
        <v>392.45</v>
      </c>
      <c r="AC1021" s="47">
        <f t="shared" si="337"/>
        <v>517.74406332453816</v>
      </c>
      <c r="AD1021" s="56">
        <f>AB1021/AB1005*100</f>
        <v>65.221365419131814</v>
      </c>
      <c r="AE1021" s="56">
        <f>AC1021/AC1005*100</f>
        <v>86.044017703340117</v>
      </c>
      <c r="AF1021" s="64"/>
      <c r="AG1021" s="45">
        <f t="shared" si="344"/>
        <v>3.3698335726878401</v>
      </c>
      <c r="AH1021" s="47">
        <f t="shared" si="345"/>
        <v>37.686545472463159</v>
      </c>
      <c r="AI1021" s="43">
        <v>6.7299999999999999E-2</v>
      </c>
      <c r="AJ1021" s="45">
        <v>479.84</v>
      </c>
      <c r="AK1021" s="47">
        <f t="shared" si="338"/>
        <v>633.03430079155657</v>
      </c>
      <c r="AL1021" s="56">
        <f>AJ1021/AJ1005*100</f>
        <v>68.157154626289028</v>
      </c>
      <c r="AM1021" s="56">
        <f>AK1021/AK1005*100</f>
        <v>89.917090536001325</v>
      </c>
      <c r="AN1021" s="45">
        <f t="shared" si="339"/>
        <v>23.211426168938722</v>
      </c>
      <c r="AO1021" s="137" t="s">
        <v>974</v>
      </c>
    </row>
    <row r="1022" spans="1:41" s="39" customFormat="1" ht="30" x14ac:dyDescent="0.25">
      <c r="A1022" s="30">
        <v>1021</v>
      </c>
      <c r="B1022" s="110" t="s">
        <v>891</v>
      </c>
      <c r="C1022" s="30" t="s">
        <v>850</v>
      </c>
      <c r="D1022" s="48" t="s">
        <v>318</v>
      </c>
      <c r="E1022" s="48" t="s">
        <v>148</v>
      </c>
      <c r="F1022" s="48" t="s">
        <v>139</v>
      </c>
      <c r="G1022" s="48" t="s">
        <v>6</v>
      </c>
      <c r="H1022" s="48" t="s">
        <v>62</v>
      </c>
      <c r="I1022" s="48" t="s">
        <v>848</v>
      </c>
      <c r="J1022" s="48">
        <v>10</v>
      </c>
      <c r="K1022" s="103"/>
      <c r="L1022" s="60">
        <f t="shared" si="334"/>
        <v>6.6666666666666666E-2</v>
      </c>
      <c r="M1022" s="105" t="s">
        <v>140</v>
      </c>
      <c r="N1022" s="105" t="s">
        <v>158</v>
      </c>
      <c r="O1022" s="105" t="s">
        <v>150</v>
      </c>
      <c r="P1022" s="81">
        <v>200</v>
      </c>
      <c r="Q1022" s="111"/>
      <c r="R1022" s="48">
        <v>5</v>
      </c>
      <c r="S1022" s="81">
        <v>26.68</v>
      </c>
      <c r="T1022" s="134">
        <v>500</v>
      </c>
      <c r="U1022" s="93">
        <f t="shared" si="340"/>
        <v>0.66699999999999993</v>
      </c>
      <c r="V1022" s="69">
        <f t="shared" si="341"/>
        <v>50.071821288080834</v>
      </c>
      <c r="W1022" s="135">
        <f t="shared" si="329"/>
        <v>57.585393340300904</v>
      </c>
      <c r="X1022" s="145">
        <v>125.039</v>
      </c>
      <c r="Y1022" s="60">
        <f t="shared" si="342"/>
        <v>0.13665343624435244</v>
      </c>
      <c r="Z1022" s="47">
        <f t="shared" si="343"/>
        <v>26.801712325937924</v>
      </c>
      <c r="AA1022" s="46">
        <f t="shared" si="336"/>
        <v>2.7291485056662322E-3</v>
      </c>
      <c r="AB1022" s="47">
        <v>341.25</v>
      </c>
      <c r="AC1022" s="47">
        <f t="shared" si="337"/>
        <v>465.42553191489367</v>
      </c>
      <c r="AD1022" s="56">
        <f>AB1022/AB1005*100</f>
        <v>56.712424383434154</v>
      </c>
      <c r="AE1022" s="56">
        <f>AC1022/AC1005*100</f>
        <v>77.349187647891654</v>
      </c>
      <c r="AF1022" s="64"/>
      <c r="AG1022" s="45">
        <f t="shared" si="344"/>
        <v>3.3247689335285675</v>
      </c>
      <c r="AH1022" s="47">
        <f t="shared" si="345"/>
        <v>33.733636516083799</v>
      </c>
      <c r="AI1022" s="43">
        <v>6.6400000000000001E-2</v>
      </c>
      <c r="AJ1022" s="45">
        <v>429.51</v>
      </c>
      <c r="AK1022" s="47">
        <f t="shared" si="338"/>
        <v>585.80196399345334</v>
      </c>
      <c r="AL1022" s="56">
        <f>AJ1022/AJ1005*100</f>
        <v>61.00820999403426</v>
      </c>
      <c r="AM1022" s="56">
        <f>AK1022/AK1005*100</f>
        <v>83.208142381388797</v>
      </c>
      <c r="AN1022" s="45">
        <f t="shared" si="339"/>
        <v>24.329932893772895</v>
      </c>
      <c r="AO1022" s="137" t="s">
        <v>974</v>
      </c>
    </row>
    <row r="1023" spans="1:41" s="39" customFormat="1" ht="30" x14ac:dyDescent="0.25">
      <c r="A1023" s="30">
        <v>1022</v>
      </c>
      <c r="B1023" s="110" t="s">
        <v>892</v>
      </c>
      <c r="C1023" s="30" t="s">
        <v>850</v>
      </c>
      <c r="D1023" s="48" t="s">
        <v>318</v>
      </c>
      <c r="E1023" s="48" t="s">
        <v>148</v>
      </c>
      <c r="F1023" s="48" t="s">
        <v>139</v>
      </c>
      <c r="G1023" s="48" t="s">
        <v>6</v>
      </c>
      <c r="H1023" s="48" t="s">
        <v>62</v>
      </c>
      <c r="I1023" s="48" t="s">
        <v>848</v>
      </c>
      <c r="J1023" s="48">
        <v>10</v>
      </c>
      <c r="K1023" s="103"/>
      <c r="L1023" s="60">
        <f t="shared" si="334"/>
        <v>6.6666666666666666E-2</v>
      </c>
      <c r="M1023" s="105" t="s">
        <v>140</v>
      </c>
      <c r="N1023" s="105" t="s">
        <v>158</v>
      </c>
      <c r="O1023" s="105" t="s">
        <v>150</v>
      </c>
      <c r="P1023" s="81">
        <v>200</v>
      </c>
      <c r="Q1023" s="111"/>
      <c r="R1023" s="48">
        <v>5</v>
      </c>
      <c r="S1023" s="81">
        <v>27.3</v>
      </c>
      <c r="T1023" s="134">
        <v>500</v>
      </c>
      <c r="U1023" s="93">
        <f t="shared" si="340"/>
        <v>0.68250000000000011</v>
      </c>
      <c r="V1023" s="69">
        <f t="shared" si="341"/>
        <v>50.071821288080834</v>
      </c>
      <c r="W1023" s="135">
        <f t="shared" si="329"/>
        <v>57.098446478994468</v>
      </c>
      <c r="X1023" s="145">
        <v>119.01600000000001</v>
      </c>
      <c r="Y1023" s="60">
        <f t="shared" si="342"/>
        <v>0.1357857793971238</v>
      </c>
      <c r="Z1023" s="47">
        <f t="shared" si="343"/>
        <v>25.348725723652642</v>
      </c>
      <c r="AA1023" s="46">
        <f t="shared" si="336"/>
        <v>2.7118202594609126E-3</v>
      </c>
      <c r="AB1023" s="47">
        <v>322.75</v>
      </c>
      <c r="AC1023" s="47">
        <f t="shared" si="337"/>
        <v>443.94773039889975</v>
      </c>
      <c r="AD1023" s="56">
        <f>AB1023/AB1005*100</f>
        <v>53.637904673269951</v>
      </c>
      <c r="AE1023" s="56">
        <f>AC1023/AC1005*100</f>
        <v>73.779786345625837</v>
      </c>
      <c r="AF1023" s="64"/>
      <c r="AG1023" s="45">
        <f t="shared" si="344"/>
        <v>3.2045965624371733</v>
      </c>
      <c r="AH1023" s="47">
        <f t="shared" si="345"/>
        <v>33.245118858450589</v>
      </c>
      <c r="AI1023" s="43">
        <v>6.4000000000000001E-2</v>
      </c>
      <c r="AJ1023" s="45">
        <v>423.29</v>
      </c>
      <c r="AK1023" s="47">
        <f t="shared" si="338"/>
        <v>582.24209078404431</v>
      </c>
      <c r="AL1023" s="56">
        <f>AJ1023/AJ1005*100</f>
        <v>60.124712366125962</v>
      </c>
      <c r="AM1023" s="56">
        <f>AK1023/AK1005*100</f>
        <v>82.7024929382751</v>
      </c>
      <c r="AN1023" s="45">
        <f t="shared" si="339"/>
        <v>23.600384198295899</v>
      </c>
      <c r="AO1023" s="137" t="s">
        <v>974</v>
      </c>
    </row>
    <row r="1024" spans="1:41" s="39" customFormat="1" ht="30" x14ac:dyDescent="0.25">
      <c r="A1024" s="30">
        <v>1023</v>
      </c>
      <c r="B1024" s="110" t="s">
        <v>893</v>
      </c>
      <c r="C1024" s="30" t="s">
        <v>850</v>
      </c>
      <c r="D1024" s="48" t="s">
        <v>318</v>
      </c>
      <c r="E1024" s="48" t="s">
        <v>148</v>
      </c>
      <c r="F1024" s="48" t="s">
        <v>139</v>
      </c>
      <c r="G1024" s="48" t="s">
        <v>6</v>
      </c>
      <c r="H1024" s="48" t="s">
        <v>62</v>
      </c>
      <c r="I1024" s="48" t="s">
        <v>848</v>
      </c>
      <c r="J1024" s="48">
        <v>10</v>
      </c>
      <c r="K1024" s="103"/>
      <c r="L1024" s="60">
        <f t="shared" si="334"/>
        <v>6.6666666666666666E-2</v>
      </c>
      <c r="M1024" s="105" t="s">
        <v>140</v>
      </c>
      <c r="N1024" s="105" t="s">
        <v>158</v>
      </c>
      <c r="O1024" s="105" t="s">
        <v>150</v>
      </c>
      <c r="P1024" s="81">
        <v>200</v>
      </c>
      <c r="Q1024" s="111"/>
      <c r="R1024" s="48">
        <v>5</v>
      </c>
      <c r="S1024" s="81">
        <v>29.6</v>
      </c>
      <c r="T1024" s="134">
        <v>500</v>
      </c>
      <c r="U1024" s="93">
        <f t="shared" si="340"/>
        <v>0.7400000000000001</v>
      </c>
      <c r="V1024" s="69">
        <f t="shared" si="341"/>
        <v>50.071821288080834</v>
      </c>
      <c r="W1024" s="135">
        <f t="shared" si="329"/>
        <v>55.292030703180366</v>
      </c>
      <c r="X1024" s="145">
        <v>118.958</v>
      </c>
      <c r="Y1024" s="60">
        <f t="shared" si="342"/>
        <v>0.12924353743762693</v>
      </c>
      <c r="Z1024" s="47">
        <f t="shared" si="343"/>
        <v>24.115650607118649</v>
      </c>
      <c r="AA1024" s="46">
        <f t="shared" si="336"/>
        <v>2.5811630995813653E-3</v>
      </c>
      <c r="AB1024" s="47">
        <v>307.05</v>
      </c>
      <c r="AC1024" s="47">
        <f t="shared" si="337"/>
        <v>436.15056818181813</v>
      </c>
      <c r="AD1024" s="56">
        <f>AB1024/AB1005*100</f>
        <v>51.02871767599548</v>
      </c>
      <c r="AE1024" s="56">
        <f>AC1024/AC1005*100</f>
        <v>72.483973971584476</v>
      </c>
      <c r="AF1024" s="64"/>
      <c r="AG1024" s="45">
        <f t="shared" si="344"/>
        <v>2.8891440883222637</v>
      </c>
      <c r="AH1024" s="47">
        <f t="shared" si="345"/>
        <v>31.628769438178637</v>
      </c>
      <c r="AI1024" s="43">
        <v>5.7699999999999994E-2</v>
      </c>
      <c r="AJ1024" s="45">
        <v>402.71</v>
      </c>
      <c r="AK1024" s="47">
        <f t="shared" si="338"/>
        <v>572.03124999999989</v>
      </c>
      <c r="AL1024" s="56">
        <f>AJ1024/AJ1005*100</f>
        <v>57.201499957387568</v>
      </c>
      <c r="AM1024" s="56">
        <f>AK1024/AK1005*100</f>
        <v>81.252130621289155</v>
      </c>
      <c r="AN1024" s="45">
        <f t="shared" si="339"/>
        <v>22.354263475004061</v>
      </c>
      <c r="AO1024" s="137" t="s">
        <v>974</v>
      </c>
    </row>
    <row r="1025" spans="1:41" s="39" customFormat="1" ht="30" x14ac:dyDescent="0.25">
      <c r="A1025" s="30">
        <v>1024</v>
      </c>
      <c r="B1025" s="110" t="s">
        <v>894</v>
      </c>
      <c r="C1025" s="30" t="s">
        <v>850</v>
      </c>
      <c r="D1025" s="48" t="s">
        <v>318</v>
      </c>
      <c r="E1025" s="48" t="s">
        <v>148</v>
      </c>
      <c r="F1025" s="48" t="s">
        <v>139</v>
      </c>
      <c r="G1025" s="48" t="s">
        <v>6</v>
      </c>
      <c r="H1025" s="48" t="s">
        <v>62</v>
      </c>
      <c r="I1025" s="48" t="s">
        <v>848</v>
      </c>
      <c r="J1025" s="48">
        <v>10</v>
      </c>
      <c r="K1025" s="103"/>
      <c r="L1025" s="60">
        <f t="shared" si="334"/>
        <v>6.6666666666666666E-2</v>
      </c>
      <c r="M1025" s="105" t="s">
        <v>140</v>
      </c>
      <c r="N1025" s="105" t="s">
        <v>158</v>
      </c>
      <c r="O1025" s="105" t="s">
        <v>150</v>
      </c>
      <c r="P1025" s="81">
        <v>200</v>
      </c>
      <c r="Q1025" s="111"/>
      <c r="R1025" s="48">
        <v>5</v>
      </c>
      <c r="S1025" s="81">
        <v>31.4</v>
      </c>
      <c r="T1025" s="134">
        <v>500</v>
      </c>
      <c r="U1025" s="93">
        <f t="shared" si="340"/>
        <v>0.78500000000000003</v>
      </c>
      <c r="V1025" s="69">
        <f t="shared" si="341"/>
        <v>50.071821288080834</v>
      </c>
      <c r="W1025" s="135">
        <f t="shared" si="329"/>
        <v>53.878314009064944</v>
      </c>
      <c r="X1025" s="145">
        <v>103.437</v>
      </c>
      <c r="Y1025" s="60">
        <f t="shared" si="342"/>
        <v>0.12924461813185517</v>
      </c>
      <c r="Z1025" s="47">
        <f t="shared" si="343"/>
        <v>20.969345564548473</v>
      </c>
      <c r="AA1025" s="46">
        <f t="shared" si="336"/>
        <v>2.5811846824637221E-3</v>
      </c>
      <c r="AB1025" s="47">
        <v>266.99</v>
      </c>
      <c r="AC1025" s="47">
        <f t="shared" si="337"/>
        <v>389.198250728863</v>
      </c>
      <c r="AD1025" s="56">
        <f>AB1025/AB1005*100</f>
        <v>44.37113607658047</v>
      </c>
      <c r="AE1025" s="56">
        <f>AC1025/AC1005*100</f>
        <v>64.680956379854919</v>
      </c>
      <c r="AF1025" s="64"/>
      <c r="AG1025" s="45">
        <f t="shared" si="344"/>
        <v>2.7890004457461024</v>
      </c>
      <c r="AH1025" s="47">
        <f t="shared" si="345"/>
        <v>27.501502089525051</v>
      </c>
      <c r="AI1025" s="43">
        <v>5.57E-2</v>
      </c>
      <c r="AJ1025" s="45">
        <v>350.16</v>
      </c>
      <c r="AK1025" s="47">
        <f t="shared" si="338"/>
        <v>510.43731778425666</v>
      </c>
      <c r="AL1025" s="56">
        <f>AJ1025/AJ1005*100</f>
        <v>49.737223374335962</v>
      </c>
      <c r="AM1025" s="56">
        <f>AK1025/AK1005*100</f>
        <v>72.503241070460589</v>
      </c>
      <c r="AN1025" s="45">
        <f t="shared" si="339"/>
        <v>21.579238548260232</v>
      </c>
      <c r="AO1025" s="137" t="s">
        <v>974</v>
      </c>
    </row>
    <row r="1026" spans="1:41" s="39" customFormat="1" ht="30" x14ac:dyDescent="0.25">
      <c r="A1026" s="30">
        <v>1025</v>
      </c>
      <c r="B1026" s="110" t="s">
        <v>895</v>
      </c>
      <c r="C1026" s="30" t="s">
        <v>850</v>
      </c>
      <c r="D1026" s="48" t="s">
        <v>318</v>
      </c>
      <c r="E1026" s="48" t="s">
        <v>148</v>
      </c>
      <c r="F1026" s="48" t="s">
        <v>139</v>
      </c>
      <c r="G1026" s="48" t="s">
        <v>6</v>
      </c>
      <c r="H1026" s="48" t="s">
        <v>62</v>
      </c>
      <c r="I1026" s="48" t="s">
        <v>848</v>
      </c>
      <c r="J1026" s="48">
        <v>10</v>
      </c>
      <c r="K1026" s="103"/>
      <c r="L1026" s="60">
        <f t="shared" si="334"/>
        <v>6.6666666666666666E-2</v>
      </c>
      <c r="M1026" s="105" t="s">
        <v>140</v>
      </c>
      <c r="N1026" s="105" t="s">
        <v>158</v>
      </c>
      <c r="O1026" s="105" t="s">
        <v>150</v>
      </c>
      <c r="P1026" s="81">
        <v>200</v>
      </c>
      <c r="Q1026" s="111"/>
      <c r="R1026" s="48">
        <v>5</v>
      </c>
      <c r="S1026" s="81">
        <v>33.159999999999997</v>
      </c>
      <c r="T1026" s="134">
        <v>500</v>
      </c>
      <c r="U1026" s="93">
        <f t="shared" si="340"/>
        <v>0.82899999999999985</v>
      </c>
      <c r="V1026" s="69">
        <f t="shared" si="341"/>
        <v>50.071821288080834</v>
      </c>
      <c r="W1026" s="135">
        <f t="shared" si="329"/>
        <v>52.496013241485443</v>
      </c>
      <c r="X1026" s="145">
        <v>111.197</v>
      </c>
      <c r="Y1026" s="60">
        <f t="shared" si="342"/>
        <v>0.12924462122273947</v>
      </c>
      <c r="Z1026" s="47">
        <f t="shared" si="343"/>
        <v>22.542498085833561</v>
      </c>
      <c r="AA1026" s="46">
        <f t="shared" si="336"/>
        <v>2.5811847441927389E-3</v>
      </c>
      <c r="AB1026" s="47">
        <v>287.02</v>
      </c>
      <c r="AC1026" s="47">
        <f t="shared" si="337"/>
        <v>429.41352483542789</v>
      </c>
      <c r="AD1026" s="56">
        <f>AB1026/AB1005*100</f>
        <v>47.699926876287968</v>
      </c>
      <c r="AE1026" s="56">
        <f>AC1026/AC1005*100</f>
        <v>71.36434302257328</v>
      </c>
      <c r="AF1026" s="64"/>
      <c r="AG1026" s="45">
        <f t="shared" si="344"/>
        <v>2.8390722670341835</v>
      </c>
      <c r="AH1026" s="47">
        <f t="shared" si="345"/>
        <v>29.565528462933543</v>
      </c>
      <c r="AI1026" s="43">
        <v>5.67E-2</v>
      </c>
      <c r="AJ1026" s="45">
        <v>376.44</v>
      </c>
      <c r="AK1026" s="47">
        <f t="shared" si="338"/>
        <v>563.19569120287247</v>
      </c>
      <c r="AL1026" s="56">
        <f>AJ1026/AJ1005*100</f>
        <v>53.470071872958158</v>
      </c>
      <c r="AM1026" s="56">
        <f>AK1026/AK1005*100</f>
        <v>79.997115309632179</v>
      </c>
      <c r="AN1026" s="45">
        <f t="shared" si="339"/>
        <v>21.966657027384851</v>
      </c>
      <c r="AO1026" s="137" t="s">
        <v>974</v>
      </c>
    </row>
    <row r="1027" spans="1:41" s="39" customFormat="1" ht="30" x14ac:dyDescent="0.25">
      <c r="A1027" s="30">
        <v>1026</v>
      </c>
      <c r="B1027" s="110" t="s">
        <v>896</v>
      </c>
      <c r="C1027" s="30" t="s">
        <v>850</v>
      </c>
      <c r="D1027" s="48" t="s">
        <v>318</v>
      </c>
      <c r="E1027" s="48" t="s">
        <v>148</v>
      </c>
      <c r="F1027" s="48" t="s">
        <v>139</v>
      </c>
      <c r="G1027" s="48" t="s">
        <v>6</v>
      </c>
      <c r="H1027" s="48" t="s">
        <v>62</v>
      </c>
      <c r="I1027" s="48" t="s">
        <v>848</v>
      </c>
      <c r="J1027" s="48">
        <v>10</v>
      </c>
      <c r="K1027" s="103"/>
      <c r="L1027" s="60">
        <f t="shared" si="334"/>
        <v>6.6666666666666666E-2</v>
      </c>
      <c r="M1027" s="105" t="s">
        <v>140</v>
      </c>
      <c r="N1027" s="105" t="s">
        <v>158</v>
      </c>
      <c r="O1027" s="105" t="s">
        <v>150</v>
      </c>
      <c r="P1027" s="81">
        <v>200</v>
      </c>
      <c r="Q1027" s="111"/>
      <c r="R1027" s="48">
        <v>5</v>
      </c>
      <c r="S1027" s="81">
        <v>36.33</v>
      </c>
      <c r="T1027" s="134">
        <v>500</v>
      </c>
      <c r="U1027" s="93">
        <f t="shared" si="340"/>
        <v>0.90824999999999989</v>
      </c>
      <c r="V1027" s="69">
        <f t="shared" si="341"/>
        <v>50.071821288080834</v>
      </c>
      <c r="W1027" s="135">
        <f t="shared" si="329"/>
        <v>50.006301063515536</v>
      </c>
      <c r="X1027" s="145">
        <v>107.31699999999999</v>
      </c>
      <c r="Y1027" s="60">
        <f t="shared" si="342"/>
        <v>0.12924695262643637</v>
      </c>
      <c r="Z1027" s="47">
        <f t="shared" si="343"/>
        <v>21.756314524272714</v>
      </c>
      <c r="AA1027" s="46">
        <f t="shared" si="336"/>
        <v>2.581231305384981E-3</v>
      </c>
      <c r="AB1027" s="47">
        <v>277.01</v>
      </c>
      <c r="AC1027" s="47">
        <f t="shared" si="337"/>
        <v>435.0714622271085</v>
      </c>
      <c r="AD1027" s="56">
        <f>AB1027/AB1005*100</f>
        <v>46.036362427707232</v>
      </c>
      <c r="AE1027" s="56">
        <f>AC1027/AC1005*100</f>
        <v>72.304637078227159</v>
      </c>
      <c r="AF1027" s="64"/>
      <c r="AG1027" s="45">
        <f t="shared" si="344"/>
        <v>2.8140363563901429</v>
      </c>
      <c r="AH1027" s="47">
        <f t="shared" si="345"/>
        <v>28.533515276229299</v>
      </c>
      <c r="AI1027" s="43">
        <v>5.62E-2</v>
      </c>
      <c r="AJ1027" s="45">
        <v>363.3</v>
      </c>
      <c r="AK1027" s="47">
        <f t="shared" si="338"/>
        <v>570.59839798963401</v>
      </c>
      <c r="AL1027" s="56">
        <f>AJ1027/AJ1005*100</f>
        <v>51.603647623647056</v>
      </c>
      <c r="AM1027" s="56">
        <f>AK1027/AK1005*100</f>
        <v>81.048606288121647</v>
      </c>
      <c r="AN1027" s="45">
        <f t="shared" si="339"/>
        <v>21.772554781415835</v>
      </c>
      <c r="AO1027" s="137" t="s">
        <v>974</v>
      </c>
    </row>
    <row r="1028" spans="1:41" s="39" customFormat="1" ht="30" x14ac:dyDescent="0.25">
      <c r="A1028" s="30">
        <v>1027</v>
      </c>
      <c r="B1028" s="110" t="s">
        <v>897</v>
      </c>
      <c r="C1028" s="30" t="s">
        <v>850</v>
      </c>
      <c r="D1028" s="48" t="s">
        <v>318</v>
      </c>
      <c r="E1028" s="48" t="s">
        <v>148</v>
      </c>
      <c r="F1028" s="48" t="s">
        <v>139</v>
      </c>
      <c r="G1028" s="48" t="s">
        <v>6</v>
      </c>
      <c r="H1028" s="48" t="s">
        <v>62</v>
      </c>
      <c r="I1028" s="48" t="s">
        <v>848</v>
      </c>
      <c r="J1028" s="48">
        <v>10</v>
      </c>
      <c r="K1028" s="103"/>
      <c r="L1028" s="60">
        <f t="shared" si="334"/>
        <v>6.6666666666666666E-2</v>
      </c>
      <c r="M1028" s="105" t="s">
        <v>140</v>
      </c>
      <c r="N1028" s="105" t="s">
        <v>158</v>
      </c>
      <c r="O1028" s="105" t="s">
        <v>150</v>
      </c>
      <c r="P1028" s="81">
        <v>200</v>
      </c>
      <c r="Q1028" s="111"/>
      <c r="R1028" s="48">
        <v>5</v>
      </c>
      <c r="S1028" s="81">
        <v>39.86</v>
      </c>
      <c r="T1028" s="134">
        <v>500</v>
      </c>
      <c r="U1028" s="93">
        <f t="shared" si="340"/>
        <v>0.99650000000000005</v>
      </c>
      <c r="V1028" s="69">
        <f t="shared" si="341"/>
        <v>50.071821288080834</v>
      </c>
      <c r="W1028" s="135">
        <f t="shared" si="329"/>
        <v>47.233845546722534</v>
      </c>
      <c r="X1028" s="145">
        <v>109.25700000000001</v>
      </c>
      <c r="Y1028" s="60">
        <f t="shared" si="342"/>
        <v>0.12924347475632386</v>
      </c>
      <c r="Z1028" s="47">
        <f t="shared" si="343"/>
        <v>22.149013605971437</v>
      </c>
      <c r="AA1028" s="46">
        <f t="shared" si="336"/>
        <v>2.5811618477534618E-3</v>
      </c>
      <c r="AB1028" s="47">
        <v>282.01</v>
      </c>
      <c r="AC1028" s="47">
        <f t="shared" si="337"/>
        <v>468.92251413368803</v>
      </c>
      <c r="AD1028" s="56">
        <f>AB1028/AB1005*100</f>
        <v>46.86731370072458</v>
      </c>
      <c r="AE1028" s="56">
        <f>AC1028/AC1005*100</f>
        <v>77.930352013176901</v>
      </c>
      <c r="AF1028" s="64"/>
      <c r="AG1028" s="45">
        <f t="shared" si="344"/>
        <v>2.829057902776567</v>
      </c>
      <c r="AH1028" s="47">
        <f t="shared" si="345"/>
        <v>29.049521869581419</v>
      </c>
      <c r="AI1028" s="43">
        <v>5.6500000000000002E-2</v>
      </c>
      <c r="AJ1028" s="45">
        <v>369.87</v>
      </c>
      <c r="AK1028" s="47">
        <f t="shared" si="338"/>
        <v>615.01496508147659</v>
      </c>
      <c r="AL1028" s="56">
        <f>AJ1028/AJ1005*100</f>
        <v>52.536859748302611</v>
      </c>
      <c r="AM1028" s="56">
        <f>AK1028/AK1005*100</f>
        <v>87.357598517297319</v>
      </c>
      <c r="AN1028" s="45">
        <f t="shared" si="339"/>
        <v>21.889367398319209</v>
      </c>
      <c r="AO1028" s="137" t="s">
        <v>974</v>
      </c>
    </row>
    <row r="1029" spans="1:41" s="39" customFormat="1" ht="30" x14ac:dyDescent="0.25">
      <c r="A1029" s="30">
        <v>1028</v>
      </c>
      <c r="B1029" s="110" t="s">
        <v>898</v>
      </c>
      <c r="C1029" s="30" t="s">
        <v>850</v>
      </c>
      <c r="D1029" s="48" t="s">
        <v>318</v>
      </c>
      <c r="E1029" s="48" t="s">
        <v>148</v>
      </c>
      <c r="F1029" s="48" t="s">
        <v>139</v>
      </c>
      <c r="G1029" s="48" t="s">
        <v>6</v>
      </c>
      <c r="H1029" s="48" t="s">
        <v>62</v>
      </c>
      <c r="I1029" s="48" t="s">
        <v>848</v>
      </c>
      <c r="J1029" s="48">
        <v>10</v>
      </c>
      <c r="K1029" s="103"/>
      <c r="L1029" s="60">
        <f t="shared" si="334"/>
        <v>6.6666666666666666E-2</v>
      </c>
      <c r="M1029" s="105" t="s">
        <v>140</v>
      </c>
      <c r="N1029" s="105" t="s">
        <v>158</v>
      </c>
      <c r="O1029" s="105" t="s">
        <v>150</v>
      </c>
      <c r="P1029" s="81">
        <v>200</v>
      </c>
      <c r="Q1029" s="111"/>
      <c r="R1029" s="48">
        <v>5</v>
      </c>
      <c r="S1029" s="81">
        <v>42.15</v>
      </c>
      <c r="T1029" s="134">
        <v>500</v>
      </c>
      <c r="U1029" s="93">
        <f t="shared" si="340"/>
        <v>1.05375</v>
      </c>
      <c r="V1029" s="69">
        <f t="shared" si="341"/>
        <v>50.071821288080834</v>
      </c>
      <c r="W1029" s="135">
        <f t="shared" si="329"/>
        <v>45.435283752542375</v>
      </c>
      <c r="X1029" s="145">
        <v>108.28700000000001</v>
      </c>
      <c r="Y1029" s="60">
        <f t="shared" si="342"/>
        <v>0.12924519811456106</v>
      </c>
      <c r="Z1029" s="47">
        <f t="shared" si="343"/>
        <v>21.952664065122075</v>
      </c>
      <c r="AA1029" s="46">
        <f t="shared" si="336"/>
        <v>2.5811962654796973E-3</v>
      </c>
      <c r="AB1029" s="47">
        <v>279.51</v>
      </c>
      <c r="AC1029" s="47">
        <f t="shared" si="337"/>
        <v>483.16335350043221</v>
      </c>
      <c r="AD1029" s="56">
        <f>AB1029/AB1005*100</f>
        <v>46.451838064215913</v>
      </c>
      <c r="AE1029" s="56">
        <f>AC1029/AC1005*100</f>
        <v>80.29704073330322</v>
      </c>
      <c r="AF1029" s="64"/>
      <c r="AG1029" s="45">
        <f t="shared" si="344"/>
        <v>2.819043538518951</v>
      </c>
      <c r="AH1029" s="47">
        <f t="shared" si="345"/>
        <v>28.791125873823656</v>
      </c>
      <c r="AI1029" s="43">
        <v>5.6299999999999996E-2</v>
      </c>
      <c r="AJ1029" s="45">
        <v>366.58</v>
      </c>
      <c r="AK1029" s="47">
        <f t="shared" si="338"/>
        <v>633.6732929991357</v>
      </c>
      <c r="AL1029" s="56">
        <f>AJ1029/AJ1005*100</f>
        <v>52.069543478878444</v>
      </c>
      <c r="AM1029" s="56">
        <f>AK1029/AK1005*100</f>
        <v>90.007853896073371</v>
      </c>
      <c r="AN1029" s="45">
        <f t="shared" si="339"/>
        <v>21.811592071840007</v>
      </c>
      <c r="AO1029" s="137" t="s">
        <v>974</v>
      </c>
    </row>
    <row r="1030" spans="1:41" s="39" customFormat="1" x14ac:dyDescent="0.25">
      <c r="A1030" s="30">
        <v>1029</v>
      </c>
      <c r="B1030" s="110" t="s">
        <v>899</v>
      </c>
      <c r="C1030" s="30" t="s">
        <v>847</v>
      </c>
      <c r="D1030" s="48" t="s">
        <v>318</v>
      </c>
      <c r="E1030" s="48" t="s">
        <v>148</v>
      </c>
      <c r="F1030" s="48" t="s">
        <v>139</v>
      </c>
      <c r="G1030" s="48" t="s">
        <v>6</v>
      </c>
      <c r="H1030" s="48" t="s">
        <v>62</v>
      </c>
      <c r="I1030" s="48" t="s">
        <v>848</v>
      </c>
      <c r="J1030" s="48">
        <v>12</v>
      </c>
      <c r="K1030" s="103"/>
      <c r="L1030" s="60">
        <f t="shared" si="334"/>
        <v>6.6666666666666666E-2</v>
      </c>
      <c r="M1030" s="105" t="s">
        <v>2</v>
      </c>
      <c r="N1030" s="105" t="s">
        <v>2</v>
      </c>
      <c r="O1030" s="105" t="s">
        <v>4</v>
      </c>
      <c r="P1030" s="81">
        <v>0</v>
      </c>
      <c r="Q1030" s="95">
        <v>0</v>
      </c>
      <c r="R1030" s="48">
        <v>0</v>
      </c>
      <c r="S1030" s="81">
        <v>0</v>
      </c>
      <c r="T1030" s="134">
        <v>500</v>
      </c>
      <c r="U1030" s="93">
        <f t="shared" si="340"/>
        <v>0</v>
      </c>
      <c r="V1030" s="69">
        <f>5.65*SQRT($W$1030)</f>
        <v>60.086185545696999</v>
      </c>
      <c r="W1030" s="135">
        <f t="shared" si="329"/>
        <v>113.09733552923255</v>
      </c>
      <c r="X1030" s="145">
        <v>227.89</v>
      </c>
      <c r="Y1030" s="60">
        <f t="shared" si="342"/>
        <v>0.15543203844417849</v>
      </c>
      <c r="Z1030" s="47">
        <f t="shared" si="343"/>
        <v>66.672010267837877</v>
      </c>
      <c r="AA1030" s="46">
        <f t="shared" si="336"/>
        <v>2.586818201764009E-3</v>
      </c>
      <c r="AB1030" s="47">
        <v>589.51</v>
      </c>
      <c r="AC1030" s="47">
        <f t="shared" si="337"/>
        <v>589.51</v>
      </c>
      <c r="AD1030" s="56">
        <f>AB1030/AB1030*100</f>
        <v>100</v>
      </c>
      <c r="AE1030" s="56">
        <f>AC1030/AC1030*100</f>
        <v>100</v>
      </c>
      <c r="AF1030" s="64"/>
      <c r="AG1030" s="45">
        <f t="shared" si="344"/>
        <v>8.2979022238607563</v>
      </c>
      <c r="AH1030" s="47">
        <f t="shared" si="345"/>
        <v>77.490901384564268</v>
      </c>
      <c r="AI1030" s="43">
        <v>0.1381</v>
      </c>
      <c r="AJ1030" s="45">
        <v>685.17</v>
      </c>
      <c r="AK1030" s="47">
        <f t="shared" si="338"/>
        <v>685.17</v>
      </c>
      <c r="AL1030" s="56">
        <f>AJ1030/AJ1030*100</f>
        <v>100</v>
      </c>
      <c r="AM1030" s="56">
        <f>AK1030/AK1030*100</f>
        <v>100</v>
      </c>
      <c r="AN1030" s="45">
        <f t="shared" si="339"/>
        <v>53.386047734559213</v>
      </c>
      <c r="AO1030" s="137" t="s">
        <v>974</v>
      </c>
    </row>
    <row r="1031" spans="1:41" s="39" customFormat="1" ht="30" x14ac:dyDescent="0.25">
      <c r="A1031" s="30">
        <v>1030</v>
      </c>
      <c r="B1031" s="110" t="s">
        <v>900</v>
      </c>
      <c r="C1031" s="30" t="s">
        <v>850</v>
      </c>
      <c r="D1031" s="48" t="s">
        <v>318</v>
      </c>
      <c r="E1031" s="48" t="s">
        <v>148</v>
      </c>
      <c r="F1031" s="48" t="s">
        <v>139</v>
      </c>
      <c r="G1031" s="48" t="s">
        <v>6</v>
      </c>
      <c r="H1031" s="48" t="s">
        <v>62</v>
      </c>
      <c r="I1031" s="48" t="s">
        <v>848</v>
      </c>
      <c r="J1031" s="48">
        <v>12</v>
      </c>
      <c r="K1031" s="103"/>
      <c r="L1031" s="60">
        <f t="shared" si="334"/>
        <v>6.6666666666666666E-2</v>
      </c>
      <c r="M1031" s="105" t="s">
        <v>140</v>
      </c>
      <c r="N1031" s="105" t="s">
        <v>158</v>
      </c>
      <c r="O1031" s="105" t="s">
        <v>150</v>
      </c>
      <c r="P1031" s="81">
        <v>200</v>
      </c>
      <c r="Q1031" s="111"/>
      <c r="R1031" s="48">
        <v>5</v>
      </c>
      <c r="S1031" s="81">
        <v>2.75</v>
      </c>
      <c r="T1031" s="134">
        <v>500</v>
      </c>
      <c r="U1031" s="93">
        <f t="shared" si="340"/>
        <v>8.2500000000000004E-2</v>
      </c>
      <c r="V1031" s="69">
        <f t="shared" ref="V1031:V1054" si="346">5.65*SQRT($W$1030)</f>
        <v>60.086185545696999</v>
      </c>
      <c r="W1031" s="135">
        <f t="shared" si="329"/>
        <v>109.98715880217863</v>
      </c>
      <c r="X1031" s="145">
        <v>216.80799999999999</v>
      </c>
      <c r="Y1031" s="60">
        <f t="shared" si="342"/>
        <v>0.15543124009007372</v>
      </c>
      <c r="Z1031" s="47">
        <f t="shared" si="343"/>
        <v>63.429509658214791</v>
      </c>
      <c r="AA1031" s="46">
        <f t="shared" si="336"/>
        <v>2.5868049149477879E-3</v>
      </c>
      <c r="AB1031" s="47">
        <v>560.84</v>
      </c>
      <c r="AC1031" s="47">
        <f t="shared" si="337"/>
        <v>576.69922879177398</v>
      </c>
      <c r="AD1031" s="56">
        <f>AB1031/AB1030*100</f>
        <v>95.136638903496134</v>
      </c>
      <c r="AE1031" s="56">
        <f>AC1031/AC1030*100</f>
        <v>97.826878049867517</v>
      </c>
      <c r="AF1031" s="64"/>
      <c r="AG1031" s="45">
        <f t="shared" si="344"/>
        <v>8.1717212342147931</v>
      </c>
      <c r="AH1031" s="47">
        <f t="shared" si="345"/>
        <v>73.72249816473024</v>
      </c>
      <c r="AI1031" s="43">
        <v>0.13600000000000001</v>
      </c>
      <c r="AJ1031" s="45">
        <v>651.85</v>
      </c>
      <c r="AK1031" s="47">
        <f t="shared" si="338"/>
        <v>670.28277634961455</v>
      </c>
      <c r="AL1031" s="56">
        <f>AJ1031/AJ1030*100</f>
        <v>95.136973305894898</v>
      </c>
      <c r="AM1031" s="56">
        <f>AK1031/AK1030*100</f>
        <v>97.827221908375236</v>
      </c>
      <c r="AN1031" s="45">
        <f t="shared" si="339"/>
        <v>52.574509664075322</v>
      </c>
      <c r="AO1031" s="137" t="s">
        <v>974</v>
      </c>
    </row>
    <row r="1032" spans="1:41" s="39" customFormat="1" ht="30" x14ac:dyDescent="0.25">
      <c r="A1032" s="30">
        <v>1031</v>
      </c>
      <c r="B1032" s="110" t="s">
        <v>901</v>
      </c>
      <c r="C1032" s="30" t="s">
        <v>850</v>
      </c>
      <c r="D1032" s="48" t="s">
        <v>318</v>
      </c>
      <c r="E1032" s="48" t="s">
        <v>148</v>
      </c>
      <c r="F1032" s="48" t="s">
        <v>139</v>
      </c>
      <c r="G1032" s="48" t="s">
        <v>6</v>
      </c>
      <c r="H1032" s="48" t="s">
        <v>62</v>
      </c>
      <c r="I1032" s="48" t="s">
        <v>848</v>
      </c>
      <c r="J1032" s="48">
        <v>12</v>
      </c>
      <c r="K1032" s="103"/>
      <c r="L1032" s="60">
        <f t="shared" si="334"/>
        <v>6.6666666666666666E-2</v>
      </c>
      <c r="M1032" s="105" t="s">
        <v>140</v>
      </c>
      <c r="N1032" s="105" t="s">
        <v>158</v>
      </c>
      <c r="O1032" s="105" t="s">
        <v>150</v>
      </c>
      <c r="P1032" s="81">
        <v>200</v>
      </c>
      <c r="Q1032" s="111"/>
      <c r="R1032" s="48">
        <v>5</v>
      </c>
      <c r="S1032" s="81">
        <v>3.8</v>
      </c>
      <c r="T1032" s="134">
        <v>500</v>
      </c>
      <c r="U1032" s="93">
        <f t="shared" si="340"/>
        <v>0.11399999999999999</v>
      </c>
      <c r="V1032" s="69">
        <f t="shared" si="346"/>
        <v>60.086185545696999</v>
      </c>
      <c r="W1032" s="135">
        <f t="shared" si="329"/>
        <v>108.79963677912173</v>
      </c>
      <c r="X1032" s="145">
        <v>188.51900000000001</v>
      </c>
      <c r="Y1032" s="60">
        <f t="shared" si="342"/>
        <v>0.16426258066659521</v>
      </c>
      <c r="Z1032" s="47">
        <f t="shared" si="343"/>
        <v>58.286973811700584</v>
      </c>
      <c r="AA1032" s="46">
        <f t="shared" si="336"/>
        <v>2.7337828017335122E-3</v>
      </c>
      <c r="AB1032" s="47">
        <v>515.37</v>
      </c>
      <c r="AC1032" s="47">
        <f t="shared" si="337"/>
        <v>535.72765072765071</v>
      </c>
      <c r="AD1032" s="56">
        <f>AB1032/AB1030*100</f>
        <v>87.423453376533061</v>
      </c>
      <c r="AE1032" s="56">
        <f>AC1032/AC1030*100</f>
        <v>90.876770661676758</v>
      </c>
      <c r="AF1032" s="64"/>
      <c r="AG1032" s="45">
        <f t="shared" si="344"/>
        <v>8.0515488631233989</v>
      </c>
      <c r="AH1032" s="47">
        <f t="shared" si="345"/>
        <v>72.482951367329846</v>
      </c>
      <c r="AI1032" s="43">
        <v>0.13400000000000001</v>
      </c>
      <c r="AJ1032" s="45">
        <v>640.89</v>
      </c>
      <c r="AK1032" s="47">
        <f t="shared" si="338"/>
        <v>666.20582120582105</v>
      </c>
      <c r="AL1032" s="56">
        <f>AJ1032/AJ1030*100</f>
        <v>93.537370287665837</v>
      </c>
      <c r="AM1032" s="56">
        <f>AK1032/AK1030*100</f>
        <v>97.232193646222271</v>
      </c>
      <c r="AN1032" s="45">
        <f t="shared" si="339"/>
        <v>49.016330015328798</v>
      </c>
      <c r="AO1032" s="137" t="s">
        <v>974</v>
      </c>
    </row>
    <row r="1033" spans="1:41" s="39" customFormat="1" ht="30" x14ac:dyDescent="0.25">
      <c r="A1033" s="30">
        <v>1032</v>
      </c>
      <c r="B1033" s="110" t="s">
        <v>902</v>
      </c>
      <c r="C1033" s="30" t="s">
        <v>850</v>
      </c>
      <c r="D1033" s="48" t="s">
        <v>318</v>
      </c>
      <c r="E1033" s="48" t="s">
        <v>148</v>
      </c>
      <c r="F1033" s="48" t="s">
        <v>139</v>
      </c>
      <c r="G1033" s="48" t="s">
        <v>6</v>
      </c>
      <c r="H1033" s="48" t="s">
        <v>62</v>
      </c>
      <c r="I1033" s="48" t="s">
        <v>848</v>
      </c>
      <c r="J1033" s="48">
        <v>12</v>
      </c>
      <c r="K1033" s="103"/>
      <c r="L1033" s="60">
        <f t="shared" si="334"/>
        <v>6.6666666666666666E-2</v>
      </c>
      <c r="M1033" s="105" t="s">
        <v>140</v>
      </c>
      <c r="N1033" s="105" t="s">
        <v>158</v>
      </c>
      <c r="O1033" s="105" t="s">
        <v>150</v>
      </c>
      <c r="P1033" s="81">
        <v>200</v>
      </c>
      <c r="Q1033" s="111"/>
      <c r="R1033" s="48">
        <v>5</v>
      </c>
      <c r="S1033" s="81">
        <v>4.45</v>
      </c>
      <c r="T1033" s="134">
        <v>500</v>
      </c>
      <c r="U1033" s="93">
        <f t="shared" si="340"/>
        <v>0.13350000000000001</v>
      </c>
      <c r="V1033" s="69">
        <f t="shared" si="346"/>
        <v>60.086185545696999</v>
      </c>
      <c r="W1033" s="135">
        <f t="shared" si="329"/>
        <v>108.06450409818169</v>
      </c>
      <c r="X1033" s="145">
        <v>176.179</v>
      </c>
      <c r="Y1033" s="60">
        <f t="shared" si="342"/>
        <v>0.17450944448556435</v>
      </c>
      <c r="Z1033" s="47">
        <f t="shared" si="343"/>
        <v>57.869644643597717</v>
      </c>
      <c r="AA1033" s="46">
        <f t="shared" si="336"/>
        <v>2.904318902933948E-3</v>
      </c>
      <c r="AB1033" s="47">
        <v>511.68</v>
      </c>
      <c r="AC1033" s="47">
        <f t="shared" si="337"/>
        <v>535.51020408163276</v>
      </c>
      <c r="AD1033" s="56">
        <f>AB1033/AB1030*100</f>
        <v>86.79750979627147</v>
      </c>
      <c r="AE1033" s="56">
        <f>AC1033/AC1030*100</f>
        <v>90.839884663811091</v>
      </c>
      <c r="AF1033" s="64"/>
      <c r="AG1033" s="45">
        <f t="shared" si="344"/>
        <v>7.8893161621500161</v>
      </c>
      <c r="AH1033" s="47">
        <f t="shared" si="345"/>
        <v>68.957707418883672</v>
      </c>
      <c r="AI1033" s="43">
        <v>0.1313</v>
      </c>
      <c r="AJ1033" s="45">
        <v>609.72</v>
      </c>
      <c r="AK1033" s="47">
        <f t="shared" si="338"/>
        <v>638.11616954474107</v>
      </c>
      <c r="AL1033" s="56">
        <f>AJ1033/AJ1030*100</f>
        <v>88.98813433162573</v>
      </c>
      <c r="AM1033" s="56">
        <f>AK1033/AK1030*100</f>
        <v>93.132532005887754</v>
      </c>
      <c r="AN1033" s="45">
        <f t="shared" si="339"/>
        <v>45.208534044715442</v>
      </c>
      <c r="AO1033" s="137" t="s">
        <v>974</v>
      </c>
    </row>
    <row r="1034" spans="1:41" s="39" customFormat="1" ht="30" x14ac:dyDescent="0.25">
      <c r="A1034" s="30">
        <v>1033</v>
      </c>
      <c r="B1034" s="110" t="s">
        <v>903</v>
      </c>
      <c r="C1034" s="30" t="s">
        <v>850</v>
      </c>
      <c r="D1034" s="48" t="s">
        <v>318</v>
      </c>
      <c r="E1034" s="48" t="s">
        <v>148</v>
      </c>
      <c r="F1034" s="48" t="s">
        <v>139</v>
      </c>
      <c r="G1034" s="48" t="s">
        <v>6</v>
      </c>
      <c r="H1034" s="48" t="s">
        <v>62</v>
      </c>
      <c r="I1034" s="48" t="s">
        <v>848</v>
      </c>
      <c r="J1034" s="48">
        <v>12</v>
      </c>
      <c r="K1034" s="103"/>
      <c r="L1034" s="60">
        <f t="shared" si="334"/>
        <v>6.6666666666666666E-2</v>
      </c>
      <c r="M1034" s="105" t="s">
        <v>140</v>
      </c>
      <c r="N1034" s="105" t="s">
        <v>158</v>
      </c>
      <c r="O1034" s="105" t="s">
        <v>150</v>
      </c>
      <c r="P1034" s="81">
        <v>200</v>
      </c>
      <c r="Q1034" s="111"/>
      <c r="R1034" s="48">
        <v>5</v>
      </c>
      <c r="S1034" s="81">
        <v>5.86</v>
      </c>
      <c r="T1034" s="134">
        <v>500</v>
      </c>
      <c r="U1034" s="93">
        <f t="shared" si="340"/>
        <v>0.17580000000000001</v>
      </c>
      <c r="V1034" s="69">
        <f t="shared" si="346"/>
        <v>60.086185545696999</v>
      </c>
      <c r="W1034" s="135">
        <f t="shared" si="329"/>
        <v>106.46983166721952</v>
      </c>
      <c r="X1034" s="145">
        <v>167.61099999999999</v>
      </c>
      <c r="Y1034" s="60">
        <f t="shared" si="342"/>
        <v>0.17576565245154099</v>
      </c>
      <c r="Z1034" s="47">
        <f t="shared" si="343"/>
        <v>55.451623609982725</v>
      </c>
      <c r="AA1034" s="46">
        <f t="shared" si="336"/>
        <v>2.9252256713461528E-3</v>
      </c>
      <c r="AB1034" s="47">
        <v>490.3</v>
      </c>
      <c r="AC1034" s="47">
        <f t="shared" si="337"/>
        <v>520.82005523688122</v>
      </c>
      <c r="AD1034" s="56">
        <f>AB1034/AB1030*100</f>
        <v>83.170768943699002</v>
      </c>
      <c r="AE1034" s="56">
        <f>AC1034/AC1030*100</f>
        <v>88.347959362331636</v>
      </c>
      <c r="AF1034" s="64"/>
      <c r="AG1034" s="45">
        <f t="shared" si="344"/>
        <v>7.7691437910586219</v>
      </c>
      <c r="AH1034" s="47">
        <f t="shared" si="345"/>
        <v>66.707070441851954</v>
      </c>
      <c r="AI1034" s="43">
        <v>0.1293</v>
      </c>
      <c r="AJ1034" s="45">
        <v>589.82000000000005</v>
      </c>
      <c r="AK1034" s="47">
        <f t="shared" si="338"/>
        <v>626.53494794986193</v>
      </c>
      <c r="AL1034" s="56">
        <f>AJ1034/AJ1030*100</f>
        <v>86.083745639768253</v>
      </c>
      <c r="AM1034" s="56">
        <f>AK1034/AK1030*100</f>
        <v>91.442262204980068</v>
      </c>
      <c r="AN1034" s="45">
        <f t="shared" si="339"/>
        <v>44.201717927799308</v>
      </c>
      <c r="AO1034" s="137" t="s">
        <v>974</v>
      </c>
    </row>
    <row r="1035" spans="1:41" s="39" customFormat="1" ht="30" x14ac:dyDescent="0.25">
      <c r="A1035" s="30">
        <v>1034</v>
      </c>
      <c r="B1035" s="110" t="s">
        <v>904</v>
      </c>
      <c r="C1035" s="30" t="s">
        <v>850</v>
      </c>
      <c r="D1035" s="48" t="s">
        <v>318</v>
      </c>
      <c r="E1035" s="48" t="s">
        <v>148</v>
      </c>
      <c r="F1035" s="48" t="s">
        <v>139</v>
      </c>
      <c r="G1035" s="48" t="s">
        <v>6</v>
      </c>
      <c r="H1035" s="48" t="s">
        <v>62</v>
      </c>
      <c r="I1035" s="48" t="s">
        <v>848</v>
      </c>
      <c r="J1035" s="48">
        <v>12</v>
      </c>
      <c r="K1035" s="103"/>
      <c r="L1035" s="60">
        <f t="shared" si="334"/>
        <v>6.6666666666666666E-2</v>
      </c>
      <c r="M1035" s="105" t="s">
        <v>140</v>
      </c>
      <c r="N1035" s="105" t="s">
        <v>158</v>
      </c>
      <c r="O1035" s="105" t="s">
        <v>150</v>
      </c>
      <c r="P1035" s="81">
        <v>200</v>
      </c>
      <c r="Q1035" s="111"/>
      <c r="R1035" s="48">
        <v>5</v>
      </c>
      <c r="S1035" s="81">
        <v>6.88</v>
      </c>
      <c r="T1035" s="134">
        <v>500</v>
      </c>
      <c r="U1035" s="93">
        <f t="shared" si="340"/>
        <v>0.2064</v>
      </c>
      <c r="V1035" s="69">
        <f t="shared" si="346"/>
        <v>60.086185545696999</v>
      </c>
      <c r="W1035" s="135">
        <f t="shared" si="329"/>
        <v>105.31623884482138</v>
      </c>
      <c r="X1035" s="145">
        <v>160.977</v>
      </c>
      <c r="Y1035" s="60">
        <f t="shared" si="342"/>
        <v>0.18202370054861627</v>
      </c>
      <c r="Z1035" s="47">
        <f t="shared" si="343"/>
        <v>55.153046644185551</v>
      </c>
      <c r="AA1035" s="46">
        <f t="shared" si="336"/>
        <v>3.0293768675028112E-3</v>
      </c>
      <c r="AB1035" s="47">
        <v>487.66</v>
      </c>
      <c r="AC1035" s="47">
        <f t="shared" si="337"/>
        <v>523.68986254295521</v>
      </c>
      <c r="AD1035" s="56">
        <f>AB1035/AB1030*100</f>
        <v>82.722939390341139</v>
      </c>
      <c r="AE1035" s="56">
        <f>AC1035/AC1030*100</f>
        <v>88.834771682067355</v>
      </c>
      <c r="AF1035" s="64"/>
      <c r="AG1035" s="45">
        <f t="shared" si="344"/>
        <v>7.6609886570763672</v>
      </c>
      <c r="AH1035" s="47">
        <f t="shared" si="345"/>
        <v>64.103569777969</v>
      </c>
      <c r="AI1035" s="43">
        <v>0.1275</v>
      </c>
      <c r="AJ1035" s="45">
        <v>566.79999999999995</v>
      </c>
      <c r="AK1035" s="47">
        <f t="shared" si="338"/>
        <v>608.67697594501692</v>
      </c>
      <c r="AL1035" s="56">
        <f>AJ1035/AJ1030*100</f>
        <v>82.723995504765242</v>
      </c>
      <c r="AM1035" s="56">
        <f>AK1035/AK1030*100</f>
        <v>88.835905825564012</v>
      </c>
      <c r="AN1035" s="45">
        <f t="shared" si="339"/>
        <v>42.087863470450721</v>
      </c>
      <c r="AO1035" s="137" t="s">
        <v>974</v>
      </c>
    </row>
    <row r="1036" spans="1:41" s="39" customFormat="1" ht="30" x14ac:dyDescent="0.25">
      <c r="A1036" s="30">
        <v>1035</v>
      </c>
      <c r="B1036" s="110" t="s">
        <v>905</v>
      </c>
      <c r="C1036" s="30" t="s">
        <v>850</v>
      </c>
      <c r="D1036" s="48" t="s">
        <v>318</v>
      </c>
      <c r="E1036" s="48" t="s">
        <v>148</v>
      </c>
      <c r="F1036" s="48" t="s">
        <v>139</v>
      </c>
      <c r="G1036" s="48" t="s">
        <v>6</v>
      </c>
      <c r="H1036" s="48" t="s">
        <v>62</v>
      </c>
      <c r="I1036" s="48" t="s">
        <v>848</v>
      </c>
      <c r="J1036" s="48">
        <v>12</v>
      </c>
      <c r="K1036" s="103"/>
      <c r="L1036" s="60">
        <f t="shared" si="334"/>
        <v>6.6666666666666666E-2</v>
      </c>
      <c r="M1036" s="105" t="s">
        <v>140</v>
      </c>
      <c r="N1036" s="105" t="s">
        <v>158</v>
      </c>
      <c r="O1036" s="105" t="s">
        <v>150</v>
      </c>
      <c r="P1036" s="81">
        <v>200</v>
      </c>
      <c r="Q1036" s="111"/>
      <c r="R1036" s="48">
        <v>5</v>
      </c>
      <c r="S1036" s="81">
        <v>8.5</v>
      </c>
      <c r="T1036" s="134">
        <v>500</v>
      </c>
      <c r="U1036" s="93">
        <f t="shared" si="340"/>
        <v>0.255</v>
      </c>
      <c r="V1036" s="69">
        <f t="shared" si="346"/>
        <v>60.086185545696999</v>
      </c>
      <c r="W1036" s="135">
        <f t="shared" si="329"/>
        <v>103.48406200924779</v>
      </c>
      <c r="X1036" s="145">
        <v>160.56399999999999</v>
      </c>
      <c r="Y1036" s="60">
        <f t="shared" si="342"/>
        <v>0.18217007002594168</v>
      </c>
      <c r="Z1036" s="47">
        <f t="shared" si="343"/>
        <v>55.055782935630411</v>
      </c>
      <c r="AA1036" s="46">
        <f t="shared" si="336"/>
        <v>3.0318128596696645E-3</v>
      </c>
      <c r="AB1036" s="47">
        <v>486.8</v>
      </c>
      <c r="AC1036" s="47">
        <f t="shared" si="337"/>
        <v>532.02185792349724</v>
      </c>
      <c r="AD1036" s="56">
        <f>AB1036/AB1030*100</f>
        <v>82.57705552068667</v>
      </c>
      <c r="AE1036" s="56">
        <f>AC1036/AC1030*100</f>
        <v>90.248148110040077</v>
      </c>
      <c r="AF1036" s="64"/>
      <c r="AG1036" s="45">
        <f t="shared" si="344"/>
        <v>6.9219285748642942</v>
      </c>
      <c r="AH1036" s="47">
        <f t="shared" si="345"/>
        <v>63.462307885518264</v>
      </c>
      <c r="AI1036" s="43">
        <v>0.1152</v>
      </c>
      <c r="AJ1036" s="45">
        <v>561.13</v>
      </c>
      <c r="AK1036" s="47">
        <f t="shared" si="338"/>
        <v>613.25683060109282</v>
      </c>
      <c r="AL1036" s="56">
        <f>AJ1036/AJ1030*100</f>
        <v>81.896463651356598</v>
      </c>
      <c r="AM1036" s="56">
        <f>AK1036/AK1030*100</f>
        <v>89.504331859406122</v>
      </c>
      <c r="AN1036" s="45">
        <f t="shared" si="339"/>
        <v>37.997068200493011</v>
      </c>
      <c r="AO1036" s="137" t="s">
        <v>974</v>
      </c>
    </row>
    <row r="1037" spans="1:41" s="39" customFormat="1" ht="30" x14ac:dyDescent="0.25">
      <c r="A1037" s="30">
        <v>1036</v>
      </c>
      <c r="B1037" s="110" t="s">
        <v>906</v>
      </c>
      <c r="C1037" s="30" t="s">
        <v>850</v>
      </c>
      <c r="D1037" s="48" t="s">
        <v>318</v>
      </c>
      <c r="E1037" s="48" t="s">
        <v>148</v>
      </c>
      <c r="F1037" s="48" t="s">
        <v>139</v>
      </c>
      <c r="G1037" s="48" t="s">
        <v>6</v>
      </c>
      <c r="H1037" s="48" t="s">
        <v>62</v>
      </c>
      <c r="I1037" s="48" t="s">
        <v>848</v>
      </c>
      <c r="J1037" s="48">
        <v>12</v>
      </c>
      <c r="K1037" s="103"/>
      <c r="L1037" s="60">
        <f t="shared" si="334"/>
        <v>6.6666666666666666E-2</v>
      </c>
      <c r="M1037" s="105" t="s">
        <v>140</v>
      </c>
      <c r="N1037" s="105" t="s">
        <v>158</v>
      </c>
      <c r="O1037" s="105" t="s">
        <v>150</v>
      </c>
      <c r="P1037" s="81">
        <v>200</v>
      </c>
      <c r="Q1037" s="111"/>
      <c r="R1037" s="48">
        <v>5</v>
      </c>
      <c r="S1037" s="81">
        <v>10.18</v>
      </c>
      <c r="T1037" s="134">
        <v>500</v>
      </c>
      <c r="U1037" s="93">
        <f t="shared" si="340"/>
        <v>0.3054</v>
      </c>
      <c r="V1037" s="69">
        <f t="shared" si="346"/>
        <v>60.086185545696999</v>
      </c>
      <c r="W1037" s="135">
        <f t="shared" si="329"/>
        <v>101.58402677235668</v>
      </c>
      <c r="X1037" s="145">
        <v>156.83199999999999</v>
      </c>
      <c r="Y1037" s="60">
        <f t="shared" si="342"/>
        <v>0.17362054111242292</v>
      </c>
      <c r="Z1037" s="47">
        <f t="shared" si="343"/>
        <v>51.25231954178232</v>
      </c>
      <c r="AA1037" s="46">
        <f t="shared" si="336"/>
        <v>2.8895250969189963E-3</v>
      </c>
      <c r="AB1037" s="47">
        <v>453.17</v>
      </c>
      <c r="AC1037" s="47">
        <f t="shared" si="337"/>
        <v>504.53128479180583</v>
      </c>
      <c r="AD1037" s="56">
        <f>AB1037/AB1030*100</f>
        <v>76.872317687571041</v>
      </c>
      <c r="AE1037" s="56">
        <f>AC1037/AC1030*100</f>
        <v>85.58485603158654</v>
      </c>
      <c r="AF1037" s="64"/>
      <c r="AG1037" s="45">
        <f t="shared" si="344"/>
        <v>6.8618423893185971</v>
      </c>
      <c r="AH1037" s="47">
        <f t="shared" si="345"/>
        <v>62.883249527608591</v>
      </c>
      <c r="AI1037" s="43">
        <v>0.1142</v>
      </c>
      <c r="AJ1037" s="45">
        <v>556.01</v>
      </c>
      <c r="AK1037" s="47">
        <f t="shared" si="338"/>
        <v>619.02694277443766</v>
      </c>
      <c r="AL1037" s="56">
        <f>AJ1037/AJ1030*100</f>
        <v>81.149203847220392</v>
      </c>
      <c r="AM1037" s="56">
        <f>AK1037/AK1030*100</f>
        <v>90.346475002472033</v>
      </c>
      <c r="AN1037" s="45">
        <f t="shared" si="339"/>
        <v>39.522065450051855</v>
      </c>
      <c r="AO1037" s="137" t="s">
        <v>974</v>
      </c>
    </row>
    <row r="1038" spans="1:41" s="39" customFormat="1" ht="30" x14ac:dyDescent="0.25">
      <c r="A1038" s="30">
        <v>1037</v>
      </c>
      <c r="B1038" s="110" t="s">
        <v>907</v>
      </c>
      <c r="C1038" s="30" t="s">
        <v>850</v>
      </c>
      <c r="D1038" s="48" t="s">
        <v>318</v>
      </c>
      <c r="E1038" s="48" t="s">
        <v>148</v>
      </c>
      <c r="F1038" s="48" t="s">
        <v>139</v>
      </c>
      <c r="G1038" s="48" t="s">
        <v>6</v>
      </c>
      <c r="H1038" s="48" t="s">
        <v>62</v>
      </c>
      <c r="I1038" s="48" t="s">
        <v>848</v>
      </c>
      <c r="J1038" s="48">
        <v>12</v>
      </c>
      <c r="K1038" s="103"/>
      <c r="L1038" s="60">
        <f t="shared" si="334"/>
        <v>6.6666666666666666E-2</v>
      </c>
      <c r="M1038" s="105" t="s">
        <v>140</v>
      </c>
      <c r="N1038" s="105" t="s">
        <v>158</v>
      </c>
      <c r="O1038" s="105" t="s">
        <v>150</v>
      </c>
      <c r="P1038" s="81">
        <v>200</v>
      </c>
      <c r="Q1038" s="111"/>
      <c r="R1038" s="48">
        <v>5</v>
      </c>
      <c r="S1038" s="81">
        <v>11.66</v>
      </c>
      <c r="T1038" s="134">
        <v>500</v>
      </c>
      <c r="U1038" s="93">
        <f t="shared" si="340"/>
        <v>0.3498</v>
      </c>
      <c r="V1038" s="69">
        <f t="shared" si="346"/>
        <v>60.086185545696999</v>
      </c>
      <c r="W1038" s="135">
        <f t="shared" si="329"/>
        <v>99.910186206524017</v>
      </c>
      <c r="X1038" s="145">
        <v>153.149</v>
      </c>
      <c r="Y1038" s="60">
        <f t="shared" si="342"/>
        <v>0.16914871905344697</v>
      </c>
      <c r="Z1038" s="47">
        <f t="shared" si="343"/>
        <v>48.75965426671803</v>
      </c>
      <c r="AA1038" s="46">
        <f t="shared" si="336"/>
        <v>2.8151016330501669E-3</v>
      </c>
      <c r="AB1038" s="47">
        <v>431.13</v>
      </c>
      <c r="AC1038" s="47">
        <f t="shared" si="337"/>
        <v>488.03486529318553</v>
      </c>
      <c r="AD1038" s="56">
        <f>AB1038/AB1030*100</f>
        <v>73.133619446659097</v>
      </c>
      <c r="AE1038" s="56">
        <f>AC1038/AC1030*100</f>
        <v>82.786528692165618</v>
      </c>
      <c r="AF1038" s="64"/>
      <c r="AG1038" s="45">
        <f t="shared" si="344"/>
        <v>6.7596958738909123</v>
      </c>
      <c r="AH1038" s="47">
        <f t="shared" si="345"/>
        <v>59.960814377533218</v>
      </c>
      <c r="AI1038" s="43">
        <v>0.1125</v>
      </c>
      <c r="AJ1038" s="45">
        <v>530.16999999999996</v>
      </c>
      <c r="AK1038" s="47">
        <f t="shared" si="338"/>
        <v>600.14715870500345</v>
      </c>
      <c r="AL1038" s="56">
        <f>AJ1038/AJ1030*100</f>
        <v>77.377877023220506</v>
      </c>
      <c r="AM1038" s="56">
        <f>AK1038/AK1030*100</f>
        <v>87.590985989608924</v>
      </c>
      <c r="AN1038" s="45">
        <f t="shared" si="339"/>
        <v>39.96303319184468</v>
      </c>
      <c r="AO1038" s="137" t="s">
        <v>974</v>
      </c>
    </row>
    <row r="1039" spans="1:41" s="39" customFormat="1" ht="30" x14ac:dyDescent="0.25">
      <c r="A1039" s="30">
        <v>1038</v>
      </c>
      <c r="B1039" s="110" t="s">
        <v>908</v>
      </c>
      <c r="C1039" s="30" t="s">
        <v>850</v>
      </c>
      <c r="D1039" s="48" t="s">
        <v>318</v>
      </c>
      <c r="E1039" s="48" t="s">
        <v>148</v>
      </c>
      <c r="F1039" s="48" t="s">
        <v>139</v>
      </c>
      <c r="G1039" s="48" t="s">
        <v>6</v>
      </c>
      <c r="H1039" s="48" t="s">
        <v>62</v>
      </c>
      <c r="I1039" s="48" t="s">
        <v>848</v>
      </c>
      <c r="J1039" s="48">
        <v>12</v>
      </c>
      <c r="K1039" s="103"/>
      <c r="L1039" s="60">
        <f t="shared" si="334"/>
        <v>6.6666666666666666E-2</v>
      </c>
      <c r="M1039" s="105" t="s">
        <v>140</v>
      </c>
      <c r="N1039" s="105" t="s">
        <v>158</v>
      </c>
      <c r="O1039" s="105" t="s">
        <v>150</v>
      </c>
      <c r="P1039" s="81">
        <v>200</v>
      </c>
      <c r="Q1039" s="111"/>
      <c r="R1039" s="48">
        <v>5</v>
      </c>
      <c r="S1039" s="81">
        <v>13.4</v>
      </c>
      <c r="T1039" s="134">
        <v>500</v>
      </c>
      <c r="U1039" s="93">
        <f t="shared" si="340"/>
        <v>0.40200000000000002</v>
      </c>
      <c r="V1039" s="69">
        <f t="shared" si="346"/>
        <v>60.086185545696999</v>
      </c>
      <c r="W1039" s="135">
        <f t="shared" si="329"/>
        <v>97.942292568315395</v>
      </c>
      <c r="X1039" s="145">
        <v>152.755</v>
      </c>
      <c r="Y1039" s="60">
        <f t="shared" si="342"/>
        <v>0.16769692307091094</v>
      </c>
      <c r="Z1039" s="47">
        <f t="shared" si="343"/>
        <v>48.216787056177715</v>
      </c>
      <c r="AA1039" s="46">
        <f t="shared" si="336"/>
        <v>2.7909397401067069E-3</v>
      </c>
      <c r="AB1039" s="47">
        <v>426.33</v>
      </c>
      <c r="AC1039" s="47">
        <f t="shared" si="337"/>
        <v>492.29792147806</v>
      </c>
      <c r="AD1039" s="56">
        <f>AB1039/AB1030*100</f>
        <v>72.319383895099321</v>
      </c>
      <c r="AE1039" s="56">
        <f>AC1039/AC1030*100</f>
        <v>83.509681172170119</v>
      </c>
      <c r="AF1039" s="64"/>
      <c r="AG1039" s="45">
        <f t="shared" si="344"/>
        <v>6.6575493584632275</v>
      </c>
      <c r="AH1039" s="47">
        <f t="shared" si="345"/>
        <v>59.825097574898145</v>
      </c>
      <c r="AI1039" s="43">
        <v>0.1108</v>
      </c>
      <c r="AJ1039" s="45">
        <v>528.97</v>
      </c>
      <c r="AK1039" s="47">
        <f t="shared" si="338"/>
        <v>610.81986143187066</v>
      </c>
      <c r="AL1039" s="56">
        <f>AJ1039/AJ1030*100</f>
        <v>77.202738006626106</v>
      </c>
      <c r="AM1039" s="56">
        <f>AK1039/AK1030*100</f>
        <v>89.148658206265694</v>
      </c>
      <c r="AN1039" s="45">
        <f t="shared" si="339"/>
        <v>39.699889756761195</v>
      </c>
      <c r="AO1039" s="137" t="s">
        <v>974</v>
      </c>
    </row>
    <row r="1040" spans="1:41" s="39" customFormat="1" ht="30" x14ac:dyDescent="0.25">
      <c r="A1040" s="30">
        <v>1039</v>
      </c>
      <c r="B1040" s="110" t="s">
        <v>909</v>
      </c>
      <c r="C1040" s="30" t="s">
        <v>850</v>
      </c>
      <c r="D1040" s="48" t="s">
        <v>318</v>
      </c>
      <c r="E1040" s="48" t="s">
        <v>148</v>
      </c>
      <c r="F1040" s="48" t="s">
        <v>139</v>
      </c>
      <c r="G1040" s="48" t="s">
        <v>6</v>
      </c>
      <c r="H1040" s="48" t="s">
        <v>62</v>
      </c>
      <c r="I1040" s="48" t="s">
        <v>848</v>
      </c>
      <c r="J1040" s="48">
        <v>12</v>
      </c>
      <c r="K1040" s="103"/>
      <c r="L1040" s="60">
        <f t="shared" si="334"/>
        <v>6.6666666666666666E-2</v>
      </c>
      <c r="M1040" s="105" t="s">
        <v>140</v>
      </c>
      <c r="N1040" s="105" t="s">
        <v>158</v>
      </c>
      <c r="O1040" s="105" t="s">
        <v>150</v>
      </c>
      <c r="P1040" s="81">
        <v>200</v>
      </c>
      <c r="Q1040" s="111"/>
      <c r="R1040" s="48">
        <v>5</v>
      </c>
      <c r="S1040" s="81">
        <v>14.86</v>
      </c>
      <c r="T1040" s="134">
        <v>500</v>
      </c>
      <c r="U1040" s="93">
        <f t="shared" si="340"/>
        <v>0.44579999999999997</v>
      </c>
      <c r="V1040" s="69">
        <f t="shared" si="346"/>
        <v>60.086185545696999</v>
      </c>
      <c r="W1040" s="135">
        <f t="shared" si="329"/>
        <v>96.291071469588559</v>
      </c>
      <c r="X1040" s="145">
        <v>149.20500000000001</v>
      </c>
      <c r="Y1040" s="60">
        <f t="shared" si="342"/>
        <v>0.17045863488343302</v>
      </c>
      <c r="Z1040" s="47">
        <f t="shared" si="343"/>
        <v>47.87184018281355</v>
      </c>
      <c r="AA1040" s="46">
        <f t="shared" si="336"/>
        <v>2.8369022485841625E-3</v>
      </c>
      <c r="AB1040" s="47">
        <v>423.28</v>
      </c>
      <c r="AC1040" s="47">
        <f t="shared" si="337"/>
        <v>497.15762273901822</v>
      </c>
      <c r="AD1040" s="56">
        <f>AB1040/AB1030*100</f>
        <v>71.802005055045711</v>
      </c>
      <c r="AE1040" s="56">
        <f>AC1040/AC1030*100</f>
        <v>84.334043992301773</v>
      </c>
      <c r="AF1040" s="64"/>
      <c r="AG1040" s="45">
        <f t="shared" si="344"/>
        <v>6.5854459358083917</v>
      </c>
      <c r="AH1040" s="47">
        <f t="shared" si="345"/>
        <v>56.544143871195104</v>
      </c>
      <c r="AI1040" s="43">
        <v>0.1096</v>
      </c>
      <c r="AJ1040" s="45">
        <v>499.96</v>
      </c>
      <c r="AK1040" s="47">
        <f t="shared" si="338"/>
        <v>587.22104768616418</v>
      </c>
      <c r="AL1040" s="56">
        <f>AJ1040/AJ1030*100</f>
        <v>72.968752280455945</v>
      </c>
      <c r="AM1040" s="56">
        <f>AK1040/AK1030*100</f>
        <v>85.704430679417399</v>
      </c>
      <c r="AN1040" s="45">
        <f t="shared" si="339"/>
        <v>38.633689283689293</v>
      </c>
      <c r="AO1040" s="137" t="s">
        <v>974</v>
      </c>
    </row>
    <row r="1041" spans="1:41" s="39" customFormat="1" ht="30" x14ac:dyDescent="0.25">
      <c r="A1041" s="30">
        <v>1040</v>
      </c>
      <c r="B1041" s="110" t="s">
        <v>910</v>
      </c>
      <c r="C1041" s="30" t="s">
        <v>850</v>
      </c>
      <c r="D1041" s="48" t="s">
        <v>318</v>
      </c>
      <c r="E1041" s="48" t="s">
        <v>148</v>
      </c>
      <c r="F1041" s="48" t="s">
        <v>139</v>
      </c>
      <c r="G1041" s="48" t="s">
        <v>6</v>
      </c>
      <c r="H1041" s="48" t="s">
        <v>62</v>
      </c>
      <c r="I1041" s="48" t="s">
        <v>848</v>
      </c>
      <c r="J1041" s="48">
        <v>12</v>
      </c>
      <c r="K1041" s="103"/>
      <c r="L1041" s="60">
        <f t="shared" si="334"/>
        <v>6.6666666666666666E-2</v>
      </c>
      <c r="M1041" s="105" t="s">
        <v>140</v>
      </c>
      <c r="N1041" s="105" t="s">
        <v>158</v>
      </c>
      <c r="O1041" s="105" t="s">
        <v>150</v>
      </c>
      <c r="P1041" s="81">
        <v>200</v>
      </c>
      <c r="Q1041" s="111"/>
      <c r="R1041" s="48">
        <v>5</v>
      </c>
      <c r="S1041" s="81">
        <v>15.3</v>
      </c>
      <c r="T1041" s="134">
        <v>500</v>
      </c>
      <c r="U1041" s="93">
        <f t="shared" si="340"/>
        <v>0.45899999999999996</v>
      </c>
      <c r="V1041" s="69">
        <f t="shared" si="346"/>
        <v>60.086185545696999</v>
      </c>
      <c r="W1041" s="135">
        <f t="shared" si="329"/>
        <v>95.793443193259989</v>
      </c>
      <c r="X1041" s="145">
        <v>145.74199999999999</v>
      </c>
      <c r="Y1041" s="60">
        <f t="shared" si="342"/>
        <v>0.16439575747791768</v>
      </c>
      <c r="Z1041" s="47">
        <f t="shared" si="343"/>
        <v>45.09756254228148</v>
      </c>
      <c r="AA1041" s="46">
        <f t="shared" si="336"/>
        <v>2.7359992315187111E-3</v>
      </c>
      <c r="AB1041" s="47">
        <v>398.75</v>
      </c>
      <c r="AC1041" s="47">
        <f t="shared" si="337"/>
        <v>470.77922077922068</v>
      </c>
      <c r="AD1041" s="56">
        <f>AB1041/AB1030*100</f>
        <v>67.640922121762131</v>
      </c>
      <c r="AE1041" s="56">
        <f>AC1041/AC1030*100</f>
        <v>79.859412186259888</v>
      </c>
      <c r="AF1041" s="64"/>
      <c r="AG1041" s="45">
        <f t="shared" si="344"/>
        <v>5.7262134825049236</v>
      </c>
      <c r="AH1041" s="47">
        <f t="shared" si="345"/>
        <v>55.182451951423147</v>
      </c>
      <c r="AI1041" s="43">
        <v>9.5299999999999996E-2</v>
      </c>
      <c r="AJ1041" s="45">
        <v>487.92</v>
      </c>
      <c r="AK1041" s="47">
        <f t="shared" si="338"/>
        <v>576.056670602125</v>
      </c>
      <c r="AL1041" s="56">
        <f>AJ1041/AJ1030*100</f>
        <v>71.211524147291911</v>
      </c>
      <c r="AM1041" s="56">
        <f>AK1041/AK1030*100</f>
        <v>84.074998993260792</v>
      </c>
      <c r="AN1041" s="45">
        <f t="shared" si="339"/>
        <v>34.831881128526639</v>
      </c>
      <c r="AO1041" s="137" t="s">
        <v>974</v>
      </c>
    </row>
    <row r="1042" spans="1:41" s="39" customFormat="1" ht="30" x14ac:dyDescent="0.25">
      <c r="A1042" s="30">
        <v>1041</v>
      </c>
      <c r="B1042" s="110" t="s">
        <v>911</v>
      </c>
      <c r="C1042" s="30" t="s">
        <v>850</v>
      </c>
      <c r="D1042" s="48" t="s">
        <v>318</v>
      </c>
      <c r="E1042" s="48" t="s">
        <v>148</v>
      </c>
      <c r="F1042" s="48" t="s">
        <v>139</v>
      </c>
      <c r="G1042" s="48" t="s">
        <v>6</v>
      </c>
      <c r="H1042" s="48" t="s">
        <v>62</v>
      </c>
      <c r="I1042" s="48" t="s">
        <v>848</v>
      </c>
      <c r="J1042" s="48">
        <v>12</v>
      </c>
      <c r="K1042" s="103"/>
      <c r="L1042" s="60">
        <f t="shared" si="334"/>
        <v>6.6666666666666666E-2</v>
      </c>
      <c r="M1042" s="105" t="s">
        <v>140</v>
      </c>
      <c r="N1042" s="105" t="s">
        <v>158</v>
      </c>
      <c r="O1042" s="105" t="s">
        <v>150</v>
      </c>
      <c r="P1042" s="81">
        <v>200</v>
      </c>
      <c r="Q1042" s="111"/>
      <c r="R1042" s="48">
        <v>5</v>
      </c>
      <c r="S1042" s="81">
        <v>16.05</v>
      </c>
      <c r="T1042" s="134">
        <v>500</v>
      </c>
      <c r="U1042" s="93">
        <f t="shared" si="340"/>
        <v>0.48150000000000004</v>
      </c>
      <c r="V1042" s="69">
        <f t="shared" si="346"/>
        <v>60.086185545696999</v>
      </c>
      <c r="W1042" s="135">
        <f t="shared" si="329"/>
        <v>94.94521317679073</v>
      </c>
      <c r="X1042" s="145">
        <v>141.79900000000001</v>
      </c>
      <c r="Y1042" s="60">
        <f t="shared" si="342"/>
        <v>0.16075074823246718</v>
      </c>
      <c r="Z1042" s="47">
        <f t="shared" si="343"/>
        <v>42.904605206369666</v>
      </c>
      <c r="AA1042" s="46">
        <f t="shared" si="336"/>
        <v>2.6753362153470761E-3</v>
      </c>
      <c r="AB1042" s="47">
        <v>379.36</v>
      </c>
      <c r="AC1042" s="47">
        <f t="shared" si="337"/>
        <v>451.88802858844554</v>
      </c>
      <c r="AD1042" s="56">
        <f>AB1042/AB1030*100</f>
        <v>64.351749758273826</v>
      </c>
      <c r="AE1042" s="56">
        <f>AC1042/AC1030*100</f>
        <v>76.65485379186876</v>
      </c>
      <c r="AF1042" s="64"/>
      <c r="AG1042" s="45">
        <f t="shared" si="344"/>
        <v>5.071274060056826</v>
      </c>
      <c r="AH1042" s="47">
        <f t="shared" si="345"/>
        <v>53.794747644479465</v>
      </c>
      <c r="AI1042" s="43">
        <v>8.4399999999999989E-2</v>
      </c>
      <c r="AJ1042" s="45">
        <v>475.65</v>
      </c>
      <c r="AK1042" s="47">
        <f t="shared" si="338"/>
        <v>566.58725431804646</v>
      </c>
      <c r="AL1042" s="56">
        <f>AJ1042/AJ1030*100</f>
        <v>69.420727702613945</v>
      </c>
      <c r="AM1042" s="56">
        <f>AK1042/AK1030*100</f>
        <v>82.692945446830208</v>
      </c>
      <c r="AN1042" s="45">
        <f t="shared" si="339"/>
        <v>31.547436735554612</v>
      </c>
      <c r="AO1042" s="137" t="s">
        <v>974</v>
      </c>
    </row>
    <row r="1043" spans="1:41" s="39" customFormat="1" ht="30" x14ac:dyDescent="0.25">
      <c r="A1043" s="30">
        <v>1042</v>
      </c>
      <c r="B1043" s="110" t="s">
        <v>912</v>
      </c>
      <c r="C1043" s="30" t="s">
        <v>850</v>
      </c>
      <c r="D1043" s="48" t="s">
        <v>318</v>
      </c>
      <c r="E1043" s="48" t="s">
        <v>148</v>
      </c>
      <c r="F1043" s="48" t="s">
        <v>139</v>
      </c>
      <c r="G1043" s="48" t="s">
        <v>6</v>
      </c>
      <c r="H1043" s="48" t="s">
        <v>62</v>
      </c>
      <c r="I1043" s="48" t="s">
        <v>848</v>
      </c>
      <c r="J1043" s="48">
        <v>12</v>
      </c>
      <c r="K1043" s="103"/>
      <c r="L1043" s="60">
        <f t="shared" si="334"/>
        <v>6.6666666666666666E-2</v>
      </c>
      <c r="M1043" s="105" t="s">
        <v>140</v>
      </c>
      <c r="N1043" s="105" t="s">
        <v>158</v>
      </c>
      <c r="O1043" s="105" t="s">
        <v>150</v>
      </c>
      <c r="P1043" s="81">
        <v>200</v>
      </c>
      <c r="Q1043" s="111"/>
      <c r="R1043" s="48">
        <v>5</v>
      </c>
      <c r="S1043" s="81">
        <v>16.899999999999999</v>
      </c>
      <c r="T1043" s="134">
        <v>500</v>
      </c>
      <c r="U1043" s="93">
        <f t="shared" si="340"/>
        <v>0.5069999999999999</v>
      </c>
      <c r="V1043" s="69">
        <f t="shared" si="346"/>
        <v>60.086185545696999</v>
      </c>
      <c r="W1043" s="135">
        <f t="shared" si="329"/>
        <v>93.983885824792239</v>
      </c>
      <c r="X1043" s="145">
        <v>135.09</v>
      </c>
      <c r="Y1043" s="60">
        <f t="shared" si="342"/>
        <v>0.16674150001755045</v>
      </c>
      <c r="Z1043" s="47">
        <f t="shared" si="343"/>
        <v>42.397929143198702</v>
      </c>
      <c r="AA1043" s="46">
        <f t="shared" si="336"/>
        <v>2.7750388629802351E-3</v>
      </c>
      <c r="AB1043" s="47">
        <v>374.88</v>
      </c>
      <c r="AC1043" s="47">
        <f t="shared" si="337"/>
        <v>451.11913357400732</v>
      </c>
      <c r="AD1043" s="56">
        <f>AB1043/AB1030*100</f>
        <v>63.591796576818041</v>
      </c>
      <c r="AE1043" s="56">
        <f>AC1043/AC1030*100</f>
        <v>76.52442428016613</v>
      </c>
      <c r="AF1043" s="64"/>
      <c r="AG1043" s="45">
        <f t="shared" si="344"/>
        <v>4.8249206993194687</v>
      </c>
      <c r="AH1043" s="47">
        <f t="shared" si="345"/>
        <v>52.228349547399596</v>
      </c>
      <c r="AI1043" s="43">
        <v>8.0299999999999996E-2</v>
      </c>
      <c r="AJ1043" s="45">
        <v>461.8</v>
      </c>
      <c r="AK1043" s="47">
        <f t="shared" si="338"/>
        <v>555.71600481347787</v>
      </c>
      <c r="AL1043" s="56">
        <f>AJ1043/AJ1030*100</f>
        <v>67.399331552753338</v>
      </c>
      <c r="AM1043" s="56">
        <f>AK1043/AK1030*100</f>
        <v>81.106295490677923</v>
      </c>
      <c r="AN1043" s="45">
        <f t="shared" si="339"/>
        <v>28.936531690140843</v>
      </c>
      <c r="AO1043" s="137" t="s">
        <v>974</v>
      </c>
    </row>
    <row r="1044" spans="1:41" s="39" customFormat="1" ht="30" x14ac:dyDescent="0.25">
      <c r="A1044" s="30">
        <v>1043</v>
      </c>
      <c r="B1044" s="110" t="s">
        <v>913</v>
      </c>
      <c r="C1044" s="30" t="s">
        <v>850</v>
      </c>
      <c r="D1044" s="48" t="s">
        <v>318</v>
      </c>
      <c r="E1044" s="48" t="s">
        <v>148</v>
      </c>
      <c r="F1044" s="48" t="s">
        <v>139</v>
      </c>
      <c r="G1044" s="48" t="s">
        <v>6</v>
      </c>
      <c r="H1044" s="48" t="s">
        <v>62</v>
      </c>
      <c r="I1044" s="48" t="s">
        <v>848</v>
      </c>
      <c r="J1044" s="48">
        <v>12</v>
      </c>
      <c r="K1044" s="103"/>
      <c r="L1044" s="60">
        <f t="shared" si="334"/>
        <v>6.6666666666666666E-2</v>
      </c>
      <c r="M1044" s="105" t="s">
        <v>140</v>
      </c>
      <c r="N1044" s="105" t="s">
        <v>158</v>
      </c>
      <c r="O1044" s="105" t="s">
        <v>150</v>
      </c>
      <c r="P1044" s="81">
        <v>200</v>
      </c>
      <c r="Q1044" s="111"/>
      <c r="R1044" s="48">
        <v>5</v>
      </c>
      <c r="S1044" s="81">
        <v>18.600000000000001</v>
      </c>
      <c r="T1044" s="134">
        <v>500</v>
      </c>
      <c r="U1044" s="93">
        <f t="shared" si="340"/>
        <v>0.55800000000000005</v>
      </c>
      <c r="V1044" s="69">
        <f t="shared" si="346"/>
        <v>60.086185545696999</v>
      </c>
      <c r="W1044" s="135">
        <f t="shared" ref="W1044:W1107" si="347">(J1044-J1044*(1-SQRT(1-S1044*0.01)))^2*(PI()/4)</f>
        <v>92.061231120795298</v>
      </c>
      <c r="X1044" s="145">
        <v>134.90299999999999</v>
      </c>
      <c r="Y1044" s="60">
        <f t="shared" ref="Y1044:Y1075" si="348">AA1044*V1044</f>
        <v>0.15526299207115124</v>
      </c>
      <c r="Z1044" s="47">
        <f t="shared" ref="Z1044:Z1075" si="349">AB1044*((J1044^2*PI()/4)*10^-3)</f>
        <v>39.424600192135173</v>
      </c>
      <c r="AA1044" s="46">
        <f t="shared" si="336"/>
        <v>2.5840048034513688E-3</v>
      </c>
      <c r="AB1044" s="47">
        <v>348.59</v>
      </c>
      <c r="AC1044" s="47">
        <f t="shared" si="337"/>
        <v>428.24324324324323</v>
      </c>
      <c r="AD1044" s="56">
        <f>AB1044/AB1030*100</f>
        <v>59.132160607962547</v>
      </c>
      <c r="AE1044" s="56">
        <f>AC1044/AC1030*100</f>
        <v>72.643931950813936</v>
      </c>
      <c r="AF1044" s="64"/>
      <c r="AG1044" s="45">
        <f t="shared" ref="AG1044:AG1075" si="350">AI1044*V1044</f>
        <v>4.1940157510896503</v>
      </c>
      <c r="AH1044" s="47">
        <f t="shared" ref="AH1044:AH1075" si="351">AJ1044*((J1044^2*PI()/4)*10^-3)</f>
        <v>52.019119476670511</v>
      </c>
      <c r="AI1044" s="43">
        <v>6.9800000000000001E-2</v>
      </c>
      <c r="AJ1044" s="45">
        <v>459.95</v>
      </c>
      <c r="AK1044" s="47">
        <f t="shared" si="338"/>
        <v>565.04914004914008</v>
      </c>
      <c r="AL1044" s="56">
        <f>AJ1044/AJ1030*100</f>
        <v>67.129325568836933</v>
      </c>
      <c r="AM1044" s="56">
        <f>AK1044/AK1030*100</f>
        <v>82.46845892977511</v>
      </c>
      <c r="AN1044" s="45">
        <f t="shared" si="339"/>
        <v>27.01233368713962</v>
      </c>
      <c r="AO1044" s="137" t="s">
        <v>974</v>
      </c>
    </row>
    <row r="1045" spans="1:41" s="39" customFormat="1" ht="30" x14ac:dyDescent="0.25">
      <c r="A1045" s="30">
        <v>1044</v>
      </c>
      <c r="B1045" s="110" t="s">
        <v>914</v>
      </c>
      <c r="C1045" s="30" t="s">
        <v>850</v>
      </c>
      <c r="D1045" s="48" t="s">
        <v>318</v>
      </c>
      <c r="E1045" s="48" t="s">
        <v>148</v>
      </c>
      <c r="F1045" s="48" t="s">
        <v>139</v>
      </c>
      <c r="G1045" s="48" t="s">
        <v>6</v>
      </c>
      <c r="H1045" s="48" t="s">
        <v>62</v>
      </c>
      <c r="I1045" s="48" t="s">
        <v>848</v>
      </c>
      <c r="J1045" s="48">
        <v>12</v>
      </c>
      <c r="K1045" s="103"/>
      <c r="L1045" s="60">
        <f t="shared" ref="L1045:L1104" si="352">4/60</f>
        <v>6.6666666666666666E-2</v>
      </c>
      <c r="M1045" s="105" t="s">
        <v>140</v>
      </c>
      <c r="N1045" s="105" t="s">
        <v>158</v>
      </c>
      <c r="O1045" s="105" t="s">
        <v>150</v>
      </c>
      <c r="P1045" s="81">
        <v>200</v>
      </c>
      <c r="Q1045" s="111"/>
      <c r="R1045" s="48">
        <v>5</v>
      </c>
      <c r="S1045" s="81">
        <v>19.600000000000001</v>
      </c>
      <c r="T1045" s="134">
        <v>500</v>
      </c>
      <c r="U1045" s="93">
        <f t="shared" si="340"/>
        <v>0.58800000000000008</v>
      </c>
      <c r="V1045" s="69">
        <f t="shared" si="346"/>
        <v>60.086185545696999</v>
      </c>
      <c r="W1045" s="135">
        <f t="shared" si="347"/>
        <v>90.930257765503001</v>
      </c>
      <c r="X1045" s="145">
        <v>133.166</v>
      </c>
      <c r="Y1045" s="60">
        <f t="shared" si="348"/>
        <v>0.14964016771829863</v>
      </c>
      <c r="Z1045" s="47">
        <f t="shared" si="349"/>
        <v>37.507600354914686</v>
      </c>
      <c r="AA1045" s="46">
        <f t="shared" ref="AA1045:AA1104" si="353">(AB1045*0.001)/X1045</f>
        <v>2.4904254839823981E-3</v>
      </c>
      <c r="AB1045" s="47">
        <v>331.64</v>
      </c>
      <c r="AC1045" s="47">
        <f t="shared" ref="AC1045:AC1108" si="354">Z1045/(W1045*10^-3)</f>
        <v>412.48756218905459</v>
      </c>
      <c r="AD1045" s="56">
        <f>AB1045/AB1030*100</f>
        <v>56.256891316517113</v>
      </c>
      <c r="AE1045" s="56">
        <f>AC1045/AC1030*100</f>
        <v>69.971257856364545</v>
      </c>
      <c r="AF1045" s="64"/>
      <c r="AG1045" s="45">
        <f t="shared" si="350"/>
        <v>3.9356451532431538</v>
      </c>
      <c r="AH1045" s="47">
        <f t="shared" si="351"/>
        <v>49.689314364768322</v>
      </c>
      <c r="AI1045" s="43">
        <v>6.5500000000000003E-2</v>
      </c>
      <c r="AJ1045" s="45">
        <v>439.35</v>
      </c>
      <c r="AK1045" s="47">
        <f t="shared" ref="AK1045:AK1108" si="355">AH1045/(W1045*10^-3)</f>
        <v>546.4552238805968</v>
      </c>
      <c r="AL1045" s="56">
        <f>AJ1045/AJ1030*100</f>
        <v>64.122772450632695</v>
      </c>
      <c r="AM1045" s="56">
        <f>AK1045/AK1030*100</f>
        <v>79.754692102776943</v>
      </c>
      <c r="AN1045" s="45">
        <f t="shared" ref="AN1045:AN1108" si="356">AG1045/Y1045</f>
        <v>26.300726691593294</v>
      </c>
      <c r="AO1045" s="137" t="s">
        <v>974</v>
      </c>
    </row>
    <row r="1046" spans="1:41" s="39" customFormat="1" ht="30" x14ac:dyDescent="0.25">
      <c r="A1046" s="30">
        <v>1045</v>
      </c>
      <c r="B1046" s="110" t="s">
        <v>915</v>
      </c>
      <c r="C1046" s="30" t="s">
        <v>850</v>
      </c>
      <c r="D1046" s="48" t="s">
        <v>318</v>
      </c>
      <c r="E1046" s="48" t="s">
        <v>148</v>
      </c>
      <c r="F1046" s="48" t="s">
        <v>139</v>
      </c>
      <c r="G1046" s="48" t="s">
        <v>6</v>
      </c>
      <c r="H1046" s="48" t="s">
        <v>62</v>
      </c>
      <c r="I1046" s="48" t="s">
        <v>848</v>
      </c>
      <c r="J1046" s="48">
        <v>12</v>
      </c>
      <c r="K1046" s="103"/>
      <c r="L1046" s="60">
        <f t="shared" si="352"/>
        <v>6.6666666666666666E-2</v>
      </c>
      <c r="M1046" s="105" t="s">
        <v>140</v>
      </c>
      <c r="N1046" s="105" t="s">
        <v>158</v>
      </c>
      <c r="O1046" s="105" t="s">
        <v>150</v>
      </c>
      <c r="P1046" s="81">
        <v>200</v>
      </c>
      <c r="Q1046" s="111"/>
      <c r="R1046" s="48">
        <v>5</v>
      </c>
      <c r="S1046" s="81">
        <v>21.5</v>
      </c>
      <c r="T1046" s="134">
        <v>500</v>
      </c>
      <c r="U1046" s="93">
        <f t="shared" si="340"/>
        <v>0.64500000000000002</v>
      </c>
      <c r="V1046" s="69">
        <f t="shared" si="346"/>
        <v>60.086185545696999</v>
      </c>
      <c r="W1046" s="135">
        <f t="shared" si="347"/>
        <v>88.781408390447552</v>
      </c>
      <c r="X1046" s="145">
        <v>132.82400000000001</v>
      </c>
      <c r="Y1046" s="60">
        <f t="shared" si="348"/>
        <v>0.14922024004775955</v>
      </c>
      <c r="Z1046" s="47">
        <f t="shared" si="349"/>
        <v>37.306287097672651</v>
      </c>
      <c r="AA1046" s="46">
        <f t="shared" si="353"/>
        <v>2.4834367283021143E-3</v>
      </c>
      <c r="AB1046" s="47">
        <v>329.86</v>
      </c>
      <c r="AC1046" s="47">
        <f t="shared" si="354"/>
        <v>420.20382165605099</v>
      </c>
      <c r="AD1046" s="56">
        <f>AB1046/AB1030*100</f>
        <v>55.95494563281369</v>
      </c>
      <c r="AE1046" s="56">
        <f>AC1046/AC1030*100</f>
        <v>71.280185519507896</v>
      </c>
      <c r="AF1046" s="64"/>
      <c r="AG1046" s="45">
        <f t="shared" si="350"/>
        <v>3.80345554504262</v>
      </c>
      <c r="AH1046" s="47">
        <f t="shared" si="351"/>
        <v>46.775927001535287</v>
      </c>
      <c r="AI1046" s="43">
        <v>6.3299999999999995E-2</v>
      </c>
      <c r="AJ1046" s="45">
        <v>413.59</v>
      </c>
      <c r="AK1046" s="47">
        <f t="shared" si="355"/>
        <v>526.86624203821646</v>
      </c>
      <c r="AL1046" s="56">
        <f>AJ1046/AJ1030*100</f>
        <v>60.363121561072433</v>
      </c>
      <c r="AM1046" s="56">
        <f>AK1046/AK1030*100</f>
        <v>76.895696256143225</v>
      </c>
      <c r="AN1046" s="45">
        <f t="shared" si="356"/>
        <v>25.488871642515004</v>
      </c>
      <c r="AO1046" s="137" t="s">
        <v>974</v>
      </c>
    </row>
    <row r="1047" spans="1:41" s="39" customFormat="1" ht="30" x14ac:dyDescent="0.25">
      <c r="A1047" s="30">
        <v>1046</v>
      </c>
      <c r="B1047" s="110" t="s">
        <v>916</v>
      </c>
      <c r="C1047" s="30" t="s">
        <v>850</v>
      </c>
      <c r="D1047" s="48" t="s">
        <v>318</v>
      </c>
      <c r="E1047" s="48" t="s">
        <v>148</v>
      </c>
      <c r="F1047" s="48" t="s">
        <v>139</v>
      </c>
      <c r="G1047" s="48" t="s">
        <v>6</v>
      </c>
      <c r="H1047" s="48" t="s">
        <v>62</v>
      </c>
      <c r="I1047" s="48" t="s">
        <v>848</v>
      </c>
      <c r="J1047" s="48">
        <v>12</v>
      </c>
      <c r="K1047" s="103"/>
      <c r="L1047" s="60">
        <f t="shared" si="352"/>
        <v>6.6666666666666666E-2</v>
      </c>
      <c r="M1047" s="105" t="s">
        <v>140</v>
      </c>
      <c r="N1047" s="105" t="s">
        <v>158</v>
      </c>
      <c r="O1047" s="105" t="s">
        <v>150</v>
      </c>
      <c r="P1047" s="81">
        <v>200</v>
      </c>
      <c r="Q1047" s="111"/>
      <c r="R1047" s="48">
        <v>5</v>
      </c>
      <c r="S1047" s="81">
        <v>23.22</v>
      </c>
      <c r="T1047" s="134">
        <v>500</v>
      </c>
      <c r="U1047" s="93">
        <f t="shared" si="340"/>
        <v>0.6966</v>
      </c>
      <c r="V1047" s="69">
        <f t="shared" si="346"/>
        <v>60.086185545696999</v>
      </c>
      <c r="W1047" s="135">
        <f t="shared" si="347"/>
        <v>86.836134219344757</v>
      </c>
      <c r="X1047" s="145">
        <v>129.73699999999999</v>
      </c>
      <c r="Y1047" s="60">
        <f t="shared" si="348"/>
        <v>0.13355521806279355</v>
      </c>
      <c r="Z1047" s="47">
        <f t="shared" si="349"/>
        <v>32.613878646564793</v>
      </c>
      <c r="AA1047" s="46">
        <f t="shared" si="353"/>
        <v>2.2227275179786802E-3</v>
      </c>
      <c r="AB1047" s="47">
        <v>288.37</v>
      </c>
      <c r="AC1047" s="47">
        <f t="shared" si="354"/>
        <v>375.5795780151081</v>
      </c>
      <c r="AD1047" s="56">
        <f>AB1047/AB1030*100</f>
        <v>48.916897084018935</v>
      </c>
      <c r="AE1047" s="56">
        <f>AC1047/AC1030*100</f>
        <v>63.710467679107751</v>
      </c>
      <c r="AF1047" s="64"/>
      <c r="AG1047" s="45">
        <f t="shared" si="350"/>
        <v>3.7493779780514931</v>
      </c>
      <c r="AH1047" s="47">
        <f t="shared" si="351"/>
        <v>43.205444118877416</v>
      </c>
      <c r="AI1047" s="43">
        <v>6.2400000000000004E-2</v>
      </c>
      <c r="AJ1047" s="45">
        <v>382.02</v>
      </c>
      <c r="AK1047" s="47">
        <f t="shared" si="355"/>
        <v>497.55144568898146</v>
      </c>
      <c r="AL1047" s="56">
        <f>AJ1047/AJ1030*100</f>
        <v>55.75550593283419</v>
      </c>
      <c r="AM1047" s="56">
        <f>AK1047/AK1030*100</f>
        <v>72.617225752584247</v>
      </c>
      <c r="AN1047" s="45">
        <f t="shared" si="356"/>
        <v>28.073616534313551</v>
      </c>
      <c r="AO1047" s="137" t="s">
        <v>974</v>
      </c>
    </row>
    <row r="1048" spans="1:41" s="39" customFormat="1" ht="30" x14ac:dyDescent="0.25">
      <c r="A1048" s="30">
        <v>1047</v>
      </c>
      <c r="B1048" s="110" t="s">
        <v>917</v>
      </c>
      <c r="C1048" s="30" t="s">
        <v>850</v>
      </c>
      <c r="D1048" s="48" t="s">
        <v>318</v>
      </c>
      <c r="E1048" s="48" t="s">
        <v>148</v>
      </c>
      <c r="F1048" s="48" t="s">
        <v>139</v>
      </c>
      <c r="G1048" s="48" t="s">
        <v>6</v>
      </c>
      <c r="H1048" s="48" t="s">
        <v>62</v>
      </c>
      <c r="I1048" s="48" t="s">
        <v>848</v>
      </c>
      <c r="J1048" s="48">
        <v>12</v>
      </c>
      <c r="K1048" s="103"/>
      <c r="L1048" s="60">
        <f t="shared" si="352"/>
        <v>6.6666666666666666E-2</v>
      </c>
      <c r="M1048" s="105" t="s">
        <v>140</v>
      </c>
      <c r="N1048" s="105" t="s">
        <v>158</v>
      </c>
      <c r="O1048" s="105" t="s">
        <v>150</v>
      </c>
      <c r="P1048" s="81">
        <v>200</v>
      </c>
      <c r="Q1048" s="111"/>
      <c r="R1048" s="48">
        <v>5</v>
      </c>
      <c r="S1048" s="81">
        <v>25.52</v>
      </c>
      <c r="T1048" s="134">
        <v>500</v>
      </c>
      <c r="U1048" s="93">
        <f t="shared" si="340"/>
        <v>0.76559999999999995</v>
      </c>
      <c r="V1048" s="69">
        <f t="shared" si="346"/>
        <v>60.086185545696999</v>
      </c>
      <c r="W1048" s="135">
        <f t="shared" si="347"/>
        <v>84.234895502172421</v>
      </c>
      <c r="X1048" s="145">
        <v>128.52000000000001</v>
      </c>
      <c r="Y1048" s="60">
        <f t="shared" si="348"/>
        <v>0.12607252407603992</v>
      </c>
      <c r="Z1048" s="47">
        <f t="shared" si="349"/>
        <v>30.497827498812853</v>
      </c>
      <c r="AA1048" s="46">
        <f t="shared" si="353"/>
        <v>2.0981948334889509E-3</v>
      </c>
      <c r="AB1048" s="47">
        <v>269.66000000000003</v>
      </c>
      <c r="AC1048" s="47">
        <f t="shared" si="354"/>
        <v>362.05692803437159</v>
      </c>
      <c r="AD1048" s="56">
        <f>AB1048/AB1030*100</f>
        <v>45.743074757001587</v>
      </c>
      <c r="AE1048" s="56">
        <f>AC1048/AC1030*100</f>
        <v>61.416588019604688</v>
      </c>
      <c r="AF1048" s="64"/>
      <c r="AG1048" s="45">
        <f t="shared" si="350"/>
        <v>3.6171883698509593</v>
      </c>
      <c r="AH1048" s="47">
        <f t="shared" si="351"/>
        <v>41.772500877722045</v>
      </c>
      <c r="AI1048" s="43">
        <v>6.0199999999999997E-2</v>
      </c>
      <c r="AJ1048" s="45">
        <v>369.35</v>
      </c>
      <c r="AK1048" s="47">
        <f t="shared" si="355"/>
        <v>495.90494092373785</v>
      </c>
      <c r="AL1048" s="56">
        <f>AJ1048/AJ1030*100</f>
        <v>53.906329815958088</v>
      </c>
      <c r="AM1048" s="56">
        <f>AK1048/AK1030*100</f>
        <v>72.376919731415256</v>
      </c>
      <c r="AN1048" s="45">
        <f t="shared" si="356"/>
        <v>28.69132982273975</v>
      </c>
      <c r="AO1048" s="137" t="s">
        <v>974</v>
      </c>
    </row>
    <row r="1049" spans="1:41" s="39" customFormat="1" ht="30" x14ac:dyDescent="0.25">
      <c r="A1049" s="30">
        <v>1048</v>
      </c>
      <c r="B1049" s="110" t="s">
        <v>918</v>
      </c>
      <c r="C1049" s="30" t="s">
        <v>850</v>
      </c>
      <c r="D1049" s="48" t="s">
        <v>318</v>
      </c>
      <c r="E1049" s="48" t="s">
        <v>148</v>
      </c>
      <c r="F1049" s="48" t="s">
        <v>139</v>
      </c>
      <c r="G1049" s="48" t="s">
        <v>6</v>
      </c>
      <c r="H1049" s="48" t="s">
        <v>62</v>
      </c>
      <c r="I1049" s="48" t="s">
        <v>848</v>
      </c>
      <c r="J1049" s="48">
        <v>12</v>
      </c>
      <c r="K1049" s="103"/>
      <c r="L1049" s="60">
        <f t="shared" si="352"/>
        <v>6.6666666666666666E-2</v>
      </c>
      <c r="M1049" s="105" t="s">
        <v>140</v>
      </c>
      <c r="N1049" s="105" t="s">
        <v>158</v>
      </c>
      <c r="O1049" s="105" t="s">
        <v>150</v>
      </c>
      <c r="P1049" s="81">
        <v>200</v>
      </c>
      <c r="Q1049" s="111"/>
      <c r="R1049" s="48">
        <v>5</v>
      </c>
      <c r="S1049" s="81">
        <v>27.63</v>
      </c>
      <c r="T1049" s="134">
        <v>500</v>
      </c>
      <c r="U1049" s="93">
        <f t="shared" si="340"/>
        <v>0.82889999999999997</v>
      </c>
      <c r="V1049" s="69">
        <f t="shared" si="346"/>
        <v>60.086185545696999</v>
      </c>
      <c r="W1049" s="135">
        <f t="shared" si="347"/>
        <v>81.848541722505615</v>
      </c>
      <c r="X1049" s="145">
        <v>117.301</v>
      </c>
      <c r="Y1049" s="60">
        <f t="shared" si="348"/>
        <v>0.13141499988703048</v>
      </c>
      <c r="Z1049" s="47">
        <f t="shared" si="349"/>
        <v>29.015121430024614</v>
      </c>
      <c r="AA1049" s="46">
        <f t="shared" si="353"/>
        <v>2.187108379297704E-3</v>
      </c>
      <c r="AB1049" s="47">
        <v>256.55</v>
      </c>
      <c r="AC1049" s="47">
        <f t="shared" si="354"/>
        <v>354.49772004974432</v>
      </c>
      <c r="AD1049" s="56">
        <f>AB1049/AB1030*100</f>
        <v>43.519193906803963</v>
      </c>
      <c r="AE1049" s="56">
        <f>AC1049/AC1030*100</f>
        <v>60.13430137737177</v>
      </c>
      <c r="AF1049" s="64"/>
      <c r="AG1049" s="45">
        <f t="shared" si="350"/>
        <v>3.256671256576777</v>
      </c>
      <c r="AH1049" s="47">
        <f t="shared" si="351"/>
        <v>39.741272731617023</v>
      </c>
      <c r="AI1049" s="43">
        <v>5.4199999999999998E-2</v>
      </c>
      <c r="AJ1049" s="45">
        <v>351.39</v>
      </c>
      <c r="AK1049" s="47">
        <f t="shared" si="355"/>
        <v>485.54649716733434</v>
      </c>
      <c r="AL1049" s="56">
        <f>AJ1049/AJ1030*100</f>
        <v>51.285082534261569</v>
      </c>
      <c r="AM1049" s="56">
        <f>AK1049/AK1030*100</f>
        <v>70.865113353960979</v>
      </c>
      <c r="AN1049" s="45">
        <f t="shared" si="356"/>
        <v>24.781579419216527</v>
      </c>
      <c r="AO1049" s="137" t="s">
        <v>974</v>
      </c>
    </row>
    <row r="1050" spans="1:41" s="39" customFormat="1" ht="30" x14ac:dyDescent="0.25">
      <c r="A1050" s="30">
        <v>1049</v>
      </c>
      <c r="B1050" s="110" t="s">
        <v>919</v>
      </c>
      <c r="C1050" s="30" t="s">
        <v>850</v>
      </c>
      <c r="D1050" s="48" t="s">
        <v>318</v>
      </c>
      <c r="E1050" s="48" t="s">
        <v>148</v>
      </c>
      <c r="F1050" s="48" t="s">
        <v>139</v>
      </c>
      <c r="G1050" s="48" t="s">
        <v>6</v>
      </c>
      <c r="H1050" s="48" t="s">
        <v>62</v>
      </c>
      <c r="I1050" s="48" t="s">
        <v>848</v>
      </c>
      <c r="J1050" s="48">
        <v>12</v>
      </c>
      <c r="K1050" s="103"/>
      <c r="L1050" s="60">
        <f t="shared" si="352"/>
        <v>6.6666666666666666E-2</v>
      </c>
      <c r="M1050" s="105" t="s">
        <v>140</v>
      </c>
      <c r="N1050" s="105" t="s">
        <v>158</v>
      </c>
      <c r="O1050" s="105" t="s">
        <v>150</v>
      </c>
      <c r="P1050" s="81">
        <v>200</v>
      </c>
      <c r="Q1050" s="111"/>
      <c r="R1050" s="48">
        <v>5</v>
      </c>
      <c r="S1050" s="81">
        <v>29.6</v>
      </c>
      <c r="T1050" s="134">
        <v>500</v>
      </c>
      <c r="U1050" s="93">
        <f t="shared" si="340"/>
        <v>0.88800000000000012</v>
      </c>
      <c r="V1050" s="69">
        <f t="shared" si="346"/>
        <v>60.086185545696999</v>
      </c>
      <c r="W1050" s="135">
        <f t="shared" si="347"/>
        <v>79.62052421257971</v>
      </c>
      <c r="X1050" s="145">
        <v>111.751</v>
      </c>
      <c r="Y1050" s="60">
        <f t="shared" si="348"/>
        <v>0.11994009368756101</v>
      </c>
      <c r="Z1050" s="47">
        <f t="shared" si="349"/>
        <v>25.228622636505904</v>
      </c>
      <c r="AA1050" s="46">
        <f t="shared" si="353"/>
        <v>1.9961342627806463E-3</v>
      </c>
      <c r="AB1050" s="47">
        <v>223.07</v>
      </c>
      <c r="AC1050" s="47">
        <f t="shared" si="354"/>
        <v>316.86079545454544</v>
      </c>
      <c r="AD1050" s="56">
        <f>AB1050/AB1030*100</f>
        <v>37.83990093467456</v>
      </c>
      <c r="AE1050" s="56">
        <f>AC1050/AC1030*100</f>
        <v>53.749859282208178</v>
      </c>
      <c r="AF1050" s="64"/>
      <c r="AG1050" s="45">
        <f t="shared" si="350"/>
        <v>3.1485161225945228</v>
      </c>
      <c r="AH1050" s="47">
        <f t="shared" si="351"/>
        <v>34.555759897601718</v>
      </c>
      <c r="AI1050" s="43">
        <v>5.2400000000000002E-2</v>
      </c>
      <c r="AJ1050" s="45">
        <v>305.54000000000002</v>
      </c>
      <c r="AK1050" s="47">
        <f t="shared" si="355"/>
        <v>434.00568181818187</v>
      </c>
      <c r="AL1050" s="56">
        <f>AJ1050/AJ1030*100</f>
        <v>44.593312608549709</v>
      </c>
      <c r="AM1050" s="56">
        <f>AK1050/AK1030*100</f>
        <v>63.342773591689927</v>
      </c>
      <c r="AN1050" s="45">
        <f t="shared" si="356"/>
        <v>26.250739229838167</v>
      </c>
      <c r="AO1050" s="137" t="s">
        <v>974</v>
      </c>
    </row>
    <row r="1051" spans="1:41" s="39" customFormat="1" ht="30" x14ac:dyDescent="0.25">
      <c r="A1051" s="30">
        <v>1050</v>
      </c>
      <c r="B1051" s="110" t="s">
        <v>920</v>
      </c>
      <c r="C1051" s="30" t="s">
        <v>850</v>
      </c>
      <c r="D1051" s="48" t="s">
        <v>318</v>
      </c>
      <c r="E1051" s="48" t="s">
        <v>148</v>
      </c>
      <c r="F1051" s="48" t="s">
        <v>139</v>
      </c>
      <c r="G1051" s="48" t="s">
        <v>6</v>
      </c>
      <c r="H1051" s="48" t="s">
        <v>62</v>
      </c>
      <c r="I1051" s="48" t="s">
        <v>848</v>
      </c>
      <c r="J1051" s="48">
        <v>12</v>
      </c>
      <c r="K1051" s="103"/>
      <c r="L1051" s="60">
        <f t="shared" si="352"/>
        <v>6.6666666666666666E-2</v>
      </c>
      <c r="M1051" s="105" t="s">
        <v>140</v>
      </c>
      <c r="N1051" s="105" t="s">
        <v>158</v>
      </c>
      <c r="O1051" s="105" t="s">
        <v>150</v>
      </c>
      <c r="P1051" s="81">
        <v>200</v>
      </c>
      <c r="Q1051" s="111"/>
      <c r="R1051" s="48">
        <v>5</v>
      </c>
      <c r="S1051" s="81">
        <v>31.4</v>
      </c>
      <c r="T1051" s="134">
        <v>500</v>
      </c>
      <c r="U1051" s="93">
        <f t="shared" si="340"/>
        <v>0.94199999999999995</v>
      </c>
      <c r="V1051" s="69">
        <f t="shared" si="346"/>
        <v>60.086185545696999</v>
      </c>
      <c r="W1051" s="135">
        <f t="shared" si="347"/>
        <v>77.584772173053508</v>
      </c>
      <c r="X1051" s="145">
        <v>114.526</v>
      </c>
      <c r="Y1051" s="60">
        <f t="shared" si="348"/>
        <v>0.12581656703031274</v>
      </c>
      <c r="Z1051" s="47">
        <f t="shared" si="349"/>
        <v>27.121872033265259</v>
      </c>
      <c r="AA1051" s="46">
        <f t="shared" si="353"/>
        <v>2.0939350016590118E-3</v>
      </c>
      <c r="AB1051" s="47">
        <v>239.81</v>
      </c>
      <c r="AC1051" s="47">
        <f t="shared" si="354"/>
        <v>349.57725947521874</v>
      </c>
      <c r="AD1051" s="56">
        <f>AB1051/AB1030*100</f>
        <v>40.679547420739262</v>
      </c>
      <c r="AE1051" s="56">
        <f>AC1051/AC1030*100</f>
        <v>59.299631808657828</v>
      </c>
      <c r="AF1051" s="64"/>
      <c r="AG1051" s="45">
        <f t="shared" si="350"/>
        <v>3.2025936895856502</v>
      </c>
      <c r="AH1051" s="47">
        <f t="shared" si="351"/>
        <v>37.149081801287018</v>
      </c>
      <c r="AI1051" s="43">
        <v>5.33E-2</v>
      </c>
      <c r="AJ1051" s="45">
        <v>328.47</v>
      </c>
      <c r="AK1051" s="47">
        <f t="shared" si="355"/>
        <v>478.81924198250744</v>
      </c>
      <c r="AL1051" s="56">
        <f>AJ1051/AJ1030*100</f>
        <v>47.939927317308118</v>
      </c>
      <c r="AM1051" s="56">
        <f>AK1051/AK1030*100</f>
        <v>69.883275972752372</v>
      </c>
      <c r="AN1051" s="45">
        <f t="shared" si="356"/>
        <v>25.454467286601894</v>
      </c>
      <c r="AO1051" s="137" t="s">
        <v>974</v>
      </c>
    </row>
    <row r="1052" spans="1:41" s="39" customFormat="1" ht="30" x14ac:dyDescent="0.25">
      <c r="A1052" s="30">
        <v>1051</v>
      </c>
      <c r="B1052" s="110" t="s">
        <v>921</v>
      </c>
      <c r="C1052" s="30" t="s">
        <v>850</v>
      </c>
      <c r="D1052" s="48" t="s">
        <v>318</v>
      </c>
      <c r="E1052" s="48" t="s">
        <v>148</v>
      </c>
      <c r="F1052" s="48" t="s">
        <v>139</v>
      </c>
      <c r="G1052" s="48" t="s">
        <v>6</v>
      </c>
      <c r="H1052" s="48" t="s">
        <v>62</v>
      </c>
      <c r="I1052" s="48" t="s">
        <v>848</v>
      </c>
      <c r="J1052" s="48">
        <v>12</v>
      </c>
      <c r="K1052" s="103"/>
      <c r="L1052" s="60">
        <f t="shared" si="352"/>
        <v>6.6666666666666666E-2</v>
      </c>
      <c r="M1052" s="105" t="s">
        <v>140</v>
      </c>
      <c r="N1052" s="105" t="s">
        <v>158</v>
      </c>
      <c r="O1052" s="105" t="s">
        <v>150</v>
      </c>
      <c r="P1052" s="81">
        <v>200</v>
      </c>
      <c r="Q1052" s="111"/>
      <c r="R1052" s="48">
        <v>5</v>
      </c>
      <c r="S1052" s="81">
        <v>34.78</v>
      </c>
      <c r="T1052" s="134">
        <v>500</v>
      </c>
      <c r="U1052" s="93">
        <f t="shared" si="340"/>
        <v>1.0434000000000001</v>
      </c>
      <c r="V1052" s="69">
        <f t="shared" si="346"/>
        <v>60.086185545696999</v>
      </c>
      <c r="W1052" s="135">
        <f t="shared" si="347"/>
        <v>73.762082232165483</v>
      </c>
      <c r="X1052" s="145">
        <v>113.139</v>
      </c>
      <c r="Y1052" s="60">
        <f t="shared" si="348"/>
        <v>0.12291382089903671</v>
      </c>
      <c r="Z1052" s="47">
        <f t="shared" si="349"/>
        <v>26.175247334885583</v>
      </c>
      <c r="AA1052" s="46">
        <f t="shared" si="353"/>
        <v>2.0456252927814459E-3</v>
      </c>
      <c r="AB1052" s="47">
        <v>231.44</v>
      </c>
      <c r="AC1052" s="47">
        <f t="shared" si="354"/>
        <v>354.86047224777667</v>
      </c>
      <c r="AD1052" s="56">
        <f>AB1052/AB1030*100</f>
        <v>39.259724177706914</v>
      </c>
      <c r="AE1052" s="56">
        <f>AC1052/AC1030*100</f>
        <v>60.195835905714354</v>
      </c>
      <c r="AF1052" s="64"/>
      <c r="AG1052" s="45">
        <f t="shared" si="350"/>
        <v>3.1725505968128016</v>
      </c>
      <c r="AH1052" s="47">
        <f t="shared" si="351"/>
        <v>35.85185536276672</v>
      </c>
      <c r="AI1052" s="43">
        <v>5.28E-2</v>
      </c>
      <c r="AJ1052" s="45">
        <v>317</v>
      </c>
      <c r="AK1052" s="47">
        <f t="shared" si="355"/>
        <v>486.04722477767547</v>
      </c>
      <c r="AL1052" s="56">
        <f>AJ1052/AJ1030*100</f>
        <v>46.265890217026431</v>
      </c>
      <c r="AM1052" s="56">
        <f>AK1052/AK1030*100</f>
        <v>70.938194138341643</v>
      </c>
      <c r="AN1052" s="45">
        <f t="shared" si="356"/>
        <v>25.811178707224332</v>
      </c>
      <c r="AO1052" s="137" t="s">
        <v>974</v>
      </c>
    </row>
    <row r="1053" spans="1:41" s="39" customFormat="1" ht="30" x14ac:dyDescent="0.25">
      <c r="A1053" s="30">
        <v>1052</v>
      </c>
      <c r="B1053" s="110" t="s">
        <v>922</v>
      </c>
      <c r="C1053" s="30" t="s">
        <v>850</v>
      </c>
      <c r="D1053" s="48" t="s">
        <v>318</v>
      </c>
      <c r="E1053" s="48" t="s">
        <v>148</v>
      </c>
      <c r="F1053" s="48" t="s">
        <v>139</v>
      </c>
      <c r="G1053" s="48" t="s">
        <v>6</v>
      </c>
      <c r="H1053" s="48" t="s">
        <v>62</v>
      </c>
      <c r="I1053" s="48" t="s">
        <v>848</v>
      </c>
      <c r="J1053" s="48">
        <v>12</v>
      </c>
      <c r="K1053" s="103"/>
      <c r="L1053" s="60">
        <f t="shared" si="352"/>
        <v>6.6666666666666666E-2</v>
      </c>
      <c r="M1053" s="105" t="s">
        <v>140</v>
      </c>
      <c r="N1053" s="105" t="s">
        <v>158</v>
      </c>
      <c r="O1053" s="105" t="s">
        <v>150</v>
      </c>
      <c r="P1053" s="81">
        <v>200</v>
      </c>
      <c r="Q1053" s="111"/>
      <c r="R1053" s="48">
        <v>5</v>
      </c>
      <c r="S1053" s="81">
        <v>38.4</v>
      </c>
      <c r="T1053" s="134">
        <v>500</v>
      </c>
      <c r="U1053" s="93">
        <f t="shared" si="340"/>
        <v>1.1520000000000001</v>
      </c>
      <c r="V1053" s="69">
        <f t="shared" si="346"/>
        <v>60.086185545696999</v>
      </c>
      <c r="W1053" s="135">
        <f t="shared" si="347"/>
        <v>69.667958686007253</v>
      </c>
      <c r="X1053" s="145">
        <v>113.833</v>
      </c>
      <c r="Y1053" s="60">
        <f t="shared" si="348"/>
        <v>0.12437612906742845</v>
      </c>
      <c r="Z1053" s="47">
        <f t="shared" si="349"/>
        <v>26.649125170753067</v>
      </c>
      <c r="AA1053" s="46">
        <f t="shared" si="353"/>
        <v>2.0699621375172401E-3</v>
      </c>
      <c r="AB1053" s="47">
        <v>235.63</v>
      </c>
      <c r="AC1053" s="47">
        <f t="shared" si="354"/>
        <v>382.51623376623377</v>
      </c>
      <c r="AD1053" s="56">
        <f>AB1053/AB1030*100</f>
        <v>39.970483961255958</v>
      </c>
      <c r="AE1053" s="56">
        <f>AC1053/AC1030*100</f>
        <v>64.887149287753175</v>
      </c>
      <c r="AF1053" s="64"/>
      <c r="AG1053" s="45">
        <f t="shared" si="350"/>
        <v>3.1905764524765101</v>
      </c>
      <c r="AH1053" s="47">
        <f t="shared" si="351"/>
        <v>36.499903095349225</v>
      </c>
      <c r="AI1053" s="43">
        <v>5.3099999999999994E-2</v>
      </c>
      <c r="AJ1053" s="45">
        <v>322.73</v>
      </c>
      <c r="AK1053" s="47">
        <f t="shared" si="355"/>
        <v>523.91233766233768</v>
      </c>
      <c r="AL1053" s="56">
        <f>AJ1053/AJ1030*100</f>
        <v>47.102179021264803</v>
      </c>
      <c r="AM1053" s="56">
        <f>AK1053/AK1030*100</f>
        <v>76.464576333222084</v>
      </c>
      <c r="AN1053" s="45">
        <f t="shared" si="356"/>
        <v>25.652643126936294</v>
      </c>
      <c r="AO1053" s="137" t="s">
        <v>974</v>
      </c>
    </row>
    <row r="1054" spans="1:41" s="39" customFormat="1" ht="30" x14ac:dyDescent="0.25">
      <c r="A1054" s="30">
        <v>1053</v>
      </c>
      <c r="B1054" s="110" t="s">
        <v>923</v>
      </c>
      <c r="C1054" s="30" t="s">
        <v>850</v>
      </c>
      <c r="D1054" s="48" t="s">
        <v>318</v>
      </c>
      <c r="E1054" s="48" t="s">
        <v>148</v>
      </c>
      <c r="F1054" s="48" t="s">
        <v>139</v>
      </c>
      <c r="G1054" s="48" t="s">
        <v>6</v>
      </c>
      <c r="H1054" s="48" t="s">
        <v>62</v>
      </c>
      <c r="I1054" s="48" t="s">
        <v>848</v>
      </c>
      <c r="J1054" s="48">
        <v>12</v>
      </c>
      <c r="K1054" s="103"/>
      <c r="L1054" s="60">
        <f t="shared" si="352"/>
        <v>6.6666666666666666E-2</v>
      </c>
      <c r="M1054" s="105" t="s">
        <v>140</v>
      </c>
      <c r="N1054" s="105" t="s">
        <v>158</v>
      </c>
      <c r="O1054" s="105" t="s">
        <v>150</v>
      </c>
      <c r="P1054" s="81">
        <v>200</v>
      </c>
      <c r="Q1054" s="111"/>
      <c r="R1054" s="48">
        <v>5</v>
      </c>
      <c r="S1054" s="81">
        <v>41.3</v>
      </c>
      <c r="T1054" s="134">
        <v>500</v>
      </c>
      <c r="U1054" s="93">
        <f t="shared" si="340"/>
        <v>1.2389999999999999</v>
      </c>
      <c r="V1054" s="69">
        <f t="shared" si="346"/>
        <v>60.086185545696999</v>
      </c>
      <c r="W1054" s="135">
        <f t="shared" si="347"/>
        <v>66.388135955659507</v>
      </c>
      <c r="X1054" s="145">
        <v>113.486</v>
      </c>
      <c r="Y1054" s="60">
        <f t="shared" si="348"/>
        <v>0.12364456329843877</v>
      </c>
      <c r="Z1054" s="47">
        <f t="shared" si="349"/>
        <v>26.411620766141677</v>
      </c>
      <c r="AA1054" s="46">
        <f t="shared" si="353"/>
        <v>2.0577868635778865E-3</v>
      </c>
      <c r="AB1054" s="47">
        <v>233.53</v>
      </c>
      <c r="AC1054" s="47">
        <f t="shared" si="354"/>
        <v>397.83645655877342</v>
      </c>
      <c r="AD1054" s="56">
        <f>AB1054/AB1030*100</f>
        <v>39.614255907448559</v>
      </c>
      <c r="AE1054" s="56">
        <f>AC1054/AC1030*100</f>
        <v>67.485955549316117</v>
      </c>
      <c r="AF1054" s="64"/>
      <c r="AG1054" s="45">
        <f t="shared" si="350"/>
        <v>3.1785592153673714</v>
      </c>
      <c r="AH1054" s="47">
        <f t="shared" si="351"/>
        <v>36.17644471573562</v>
      </c>
      <c r="AI1054" s="43">
        <v>5.2900000000000003E-2</v>
      </c>
      <c r="AJ1054" s="45">
        <v>319.87</v>
      </c>
      <c r="AK1054" s="47">
        <f t="shared" si="355"/>
        <v>544.92333901192512</v>
      </c>
      <c r="AL1054" s="56">
        <f>AJ1054/AJ1030*100</f>
        <v>46.684764365048096</v>
      </c>
      <c r="AM1054" s="56">
        <f>AK1054/AK1030*100</f>
        <v>79.531114761581094</v>
      </c>
      <c r="AN1054" s="45">
        <f t="shared" si="356"/>
        <v>25.707229906221894</v>
      </c>
      <c r="AO1054" s="137" t="s">
        <v>974</v>
      </c>
    </row>
    <row r="1055" spans="1:41" s="39" customFormat="1" x14ac:dyDescent="0.25">
      <c r="A1055" s="30">
        <v>1054</v>
      </c>
      <c r="B1055" s="110" t="s">
        <v>924</v>
      </c>
      <c r="C1055" s="48" t="s">
        <v>847</v>
      </c>
      <c r="D1055" s="48" t="s">
        <v>318</v>
      </c>
      <c r="E1055" s="48" t="s">
        <v>148</v>
      </c>
      <c r="F1055" s="48" t="s">
        <v>139</v>
      </c>
      <c r="G1055" s="48" t="s">
        <v>6</v>
      </c>
      <c r="H1055" s="48" t="s">
        <v>62</v>
      </c>
      <c r="I1055" s="48" t="s">
        <v>848</v>
      </c>
      <c r="J1055" s="48">
        <v>16</v>
      </c>
      <c r="K1055" s="103"/>
      <c r="L1055" s="60">
        <f t="shared" si="352"/>
        <v>6.6666666666666666E-2</v>
      </c>
      <c r="M1055" s="105" t="s">
        <v>2</v>
      </c>
      <c r="N1055" s="105" t="s">
        <v>2</v>
      </c>
      <c r="O1055" s="105" t="s">
        <v>4</v>
      </c>
      <c r="P1055" s="81">
        <v>0</v>
      </c>
      <c r="Q1055" s="95">
        <v>0</v>
      </c>
      <c r="R1055" s="48">
        <v>0</v>
      </c>
      <c r="S1055" s="81">
        <v>0</v>
      </c>
      <c r="T1055" s="134">
        <v>500</v>
      </c>
      <c r="U1055" s="93">
        <f t="shared" si="340"/>
        <v>0</v>
      </c>
      <c r="V1055" s="69">
        <f>5.65*SQRT($W$1055)</f>
        <v>80.114914060929323</v>
      </c>
      <c r="W1055" s="135">
        <f t="shared" si="347"/>
        <v>201.06192982974676</v>
      </c>
      <c r="X1055" s="145">
        <v>225.584</v>
      </c>
      <c r="Y1055" s="60">
        <f t="shared" si="348"/>
        <v>0.2179947892974663</v>
      </c>
      <c r="Z1055" s="47">
        <f t="shared" si="349"/>
        <v>123.41583376809517</v>
      </c>
      <c r="AA1055" s="46">
        <f t="shared" si="353"/>
        <v>2.7210263139229732E-3</v>
      </c>
      <c r="AB1055" s="47">
        <v>613.82000000000005</v>
      </c>
      <c r="AC1055" s="47">
        <f t="shared" si="354"/>
        <v>613.82000000000005</v>
      </c>
      <c r="AD1055" s="56">
        <f>AB1055/AB1055*100</f>
        <v>100</v>
      </c>
      <c r="AE1055" s="56">
        <f>AC1055/AC1055*100</f>
        <v>100</v>
      </c>
      <c r="AF1055" s="64"/>
      <c r="AG1055" s="45">
        <f t="shared" si="350"/>
        <v>11.256145425560572</v>
      </c>
      <c r="AH1055" s="47">
        <f t="shared" si="351"/>
        <v>141.66823575803957</v>
      </c>
      <c r="AI1055" s="43">
        <v>0.14050000000000001</v>
      </c>
      <c r="AJ1055" s="45">
        <v>704.6</v>
      </c>
      <c r="AK1055" s="47">
        <f t="shared" si="355"/>
        <v>704.6</v>
      </c>
      <c r="AL1055" s="56">
        <f>AJ1055/AJ1055*100</f>
        <v>100</v>
      </c>
      <c r="AM1055" s="56">
        <f>AK1055/AK1055*100</f>
        <v>100</v>
      </c>
      <c r="AN1055" s="45">
        <f t="shared" si="356"/>
        <v>51.634928806490514</v>
      </c>
      <c r="AO1055" s="137" t="s">
        <v>974</v>
      </c>
    </row>
    <row r="1056" spans="1:41" s="39" customFormat="1" ht="30" x14ac:dyDescent="0.25">
      <c r="A1056" s="30">
        <v>1055</v>
      </c>
      <c r="B1056" s="110" t="s">
        <v>925</v>
      </c>
      <c r="C1056" s="30" t="s">
        <v>850</v>
      </c>
      <c r="D1056" s="48" t="s">
        <v>318</v>
      </c>
      <c r="E1056" s="48" t="s">
        <v>148</v>
      </c>
      <c r="F1056" s="48" t="s">
        <v>139</v>
      </c>
      <c r="G1056" s="48" t="s">
        <v>6</v>
      </c>
      <c r="H1056" s="48" t="s">
        <v>62</v>
      </c>
      <c r="I1056" s="48" t="s">
        <v>848</v>
      </c>
      <c r="J1056" s="48">
        <v>16</v>
      </c>
      <c r="K1056" s="103"/>
      <c r="L1056" s="60">
        <f t="shared" si="352"/>
        <v>6.6666666666666666E-2</v>
      </c>
      <c r="M1056" s="105" t="s">
        <v>140</v>
      </c>
      <c r="N1056" s="105" t="s">
        <v>158</v>
      </c>
      <c r="O1056" s="105" t="s">
        <v>150</v>
      </c>
      <c r="P1056" s="81">
        <v>200</v>
      </c>
      <c r="Q1056" s="111"/>
      <c r="R1056" s="48">
        <v>5</v>
      </c>
      <c r="S1056" s="81">
        <v>2.2200000000000002</v>
      </c>
      <c r="T1056" s="134">
        <v>500</v>
      </c>
      <c r="U1056" s="93">
        <f t="shared" si="340"/>
        <v>8.8800000000000004E-2</v>
      </c>
      <c r="V1056" s="69">
        <f t="shared" ref="V1056:V1079" si="357">5.65*SQRT($W$1055)</f>
        <v>80.114914060929323</v>
      </c>
      <c r="W1056" s="135">
        <f t="shared" si="347"/>
        <v>196.59835498752639</v>
      </c>
      <c r="X1056" s="145">
        <v>221.023</v>
      </c>
      <c r="Y1056" s="60">
        <f t="shared" si="348"/>
        <v>0.21167347454410129</v>
      </c>
      <c r="Z1056" s="47">
        <f t="shared" si="349"/>
        <v>117.41413516267723</v>
      </c>
      <c r="AA1056" s="46">
        <f t="shared" si="353"/>
        <v>2.6421232179456439E-3</v>
      </c>
      <c r="AB1056" s="47">
        <v>583.97</v>
      </c>
      <c r="AC1056" s="47">
        <f t="shared" si="354"/>
        <v>597.22847208018004</v>
      </c>
      <c r="AD1056" s="56">
        <f>AB1056/AB1055*100</f>
        <v>95.137010850086341</v>
      </c>
      <c r="AE1056" s="56">
        <f>AC1056/AC1055*100</f>
        <v>97.297004346580422</v>
      </c>
      <c r="AF1056" s="64"/>
      <c r="AG1056" s="45">
        <f t="shared" si="350"/>
        <v>11.087904106032617</v>
      </c>
      <c r="AH1056" s="47">
        <f t="shared" si="351"/>
        <v>140.51816151941341</v>
      </c>
      <c r="AI1056" s="43">
        <v>0.1384</v>
      </c>
      <c r="AJ1056" s="45">
        <v>698.88</v>
      </c>
      <c r="AK1056" s="47">
        <f t="shared" si="355"/>
        <v>714.74739210472478</v>
      </c>
      <c r="AL1056" s="56">
        <f>AJ1056/AJ1055*100</f>
        <v>99.188191881918826</v>
      </c>
      <c r="AM1056" s="56">
        <f>AK1056/AK1055*100</f>
        <v>101.44016351188259</v>
      </c>
      <c r="AN1056" s="45">
        <f t="shared" si="356"/>
        <v>52.382114149699461</v>
      </c>
      <c r="AO1056" s="137" t="s">
        <v>974</v>
      </c>
    </row>
    <row r="1057" spans="1:41" s="39" customFormat="1" ht="30" x14ac:dyDescent="0.25">
      <c r="A1057" s="30">
        <v>1056</v>
      </c>
      <c r="B1057" s="110" t="s">
        <v>926</v>
      </c>
      <c r="C1057" s="30" t="s">
        <v>850</v>
      </c>
      <c r="D1057" s="48" t="s">
        <v>318</v>
      </c>
      <c r="E1057" s="48" t="s">
        <v>148</v>
      </c>
      <c r="F1057" s="48" t="s">
        <v>139</v>
      </c>
      <c r="G1057" s="48" t="s">
        <v>6</v>
      </c>
      <c r="H1057" s="48" t="s">
        <v>62</v>
      </c>
      <c r="I1057" s="48" t="s">
        <v>848</v>
      </c>
      <c r="J1057" s="48">
        <v>16</v>
      </c>
      <c r="K1057" s="103"/>
      <c r="L1057" s="60">
        <f t="shared" si="352"/>
        <v>6.6666666666666666E-2</v>
      </c>
      <c r="M1057" s="105" t="s">
        <v>140</v>
      </c>
      <c r="N1057" s="105" t="s">
        <v>158</v>
      </c>
      <c r="O1057" s="105" t="s">
        <v>150</v>
      </c>
      <c r="P1057" s="81">
        <v>200</v>
      </c>
      <c r="Q1057" s="111"/>
      <c r="R1057" s="48">
        <v>5</v>
      </c>
      <c r="S1057" s="81">
        <v>3.76</v>
      </c>
      <c r="T1057" s="134">
        <v>500</v>
      </c>
      <c r="U1057" s="93">
        <f t="shared" si="340"/>
        <v>0.15039999999999998</v>
      </c>
      <c r="V1057" s="69">
        <f t="shared" si="357"/>
        <v>80.114914060929323</v>
      </c>
      <c r="W1057" s="135">
        <f t="shared" si="347"/>
        <v>193.50200126814829</v>
      </c>
      <c r="X1057" s="145">
        <v>214.613</v>
      </c>
      <c r="Y1057" s="60">
        <f t="shared" si="348"/>
        <v>0.20121586752490353</v>
      </c>
      <c r="Z1057" s="47">
        <f t="shared" si="349"/>
        <v>108.37640141683011</v>
      </c>
      <c r="AA1057" s="46">
        <f t="shared" si="353"/>
        <v>2.5115906305768986E-3</v>
      </c>
      <c r="AB1057" s="47">
        <v>539.02</v>
      </c>
      <c r="AC1057" s="47">
        <f t="shared" si="354"/>
        <v>560.07896924355782</v>
      </c>
      <c r="AD1057" s="56">
        <f>AB1057/AB1055*100</f>
        <v>87.814017138574812</v>
      </c>
      <c r="AE1057" s="56">
        <f>AC1057/AC1055*100</f>
        <v>91.2448224631908</v>
      </c>
      <c r="AF1057" s="64"/>
      <c r="AG1057" s="45">
        <f t="shared" si="350"/>
        <v>10.927674277910759</v>
      </c>
      <c r="AH1057" s="47">
        <f t="shared" si="351"/>
        <v>133.38247362975571</v>
      </c>
      <c r="AI1057" s="43">
        <v>0.13639999999999999</v>
      </c>
      <c r="AJ1057" s="45">
        <v>663.39</v>
      </c>
      <c r="AK1057" s="47">
        <f t="shared" si="355"/>
        <v>689.30798004987537</v>
      </c>
      <c r="AL1057" s="56">
        <f>AJ1057/AJ1055*100</f>
        <v>94.151291512915122</v>
      </c>
      <c r="AM1057" s="56">
        <f>AK1057/AK1055*100</f>
        <v>97.829687773186976</v>
      </c>
      <c r="AN1057" s="45">
        <f t="shared" si="356"/>
        <v>54.308213424362734</v>
      </c>
      <c r="AO1057" s="137" t="s">
        <v>974</v>
      </c>
    </row>
    <row r="1058" spans="1:41" s="39" customFormat="1" ht="30" x14ac:dyDescent="0.25">
      <c r="A1058" s="30">
        <v>1057</v>
      </c>
      <c r="B1058" s="110" t="s">
        <v>927</v>
      </c>
      <c r="C1058" s="30" t="s">
        <v>850</v>
      </c>
      <c r="D1058" s="48" t="s">
        <v>318</v>
      </c>
      <c r="E1058" s="48" t="s">
        <v>148</v>
      </c>
      <c r="F1058" s="48" t="s">
        <v>139</v>
      </c>
      <c r="G1058" s="48" t="s">
        <v>6</v>
      </c>
      <c r="H1058" s="48" t="s">
        <v>62</v>
      </c>
      <c r="I1058" s="48" t="s">
        <v>848</v>
      </c>
      <c r="J1058" s="48">
        <v>16</v>
      </c>
      <c r="K1058" s="103"/>
      <c r="L1058" s="60">
        <f t="shared" si="352"/>
        <v>6.6666666666666666E-2</v>
      </c>
      <c r="M1058" s="105" t="s">
        <v>140</v>
      </c>
      <c r="N1058" s="105" t="s">
        <v>158</v>
      </c>
      <c r="O1058" s="105" t="s">
        <v>150</v>
      </c>
      <c r="P1058" s="81">
        <v>200</v>
      </c>
      <c r="Q1058" s="111"/>
      <c r="R1058" s="48">
        <v>5</v>
      </c>
      <c r="S1058" s="81">
        <v>7.21</v>
      </c>
      <c r="T1058" s="134">
        <v>500</v>
      </c>
      <c r="U1058" s="93">
        <f t="shared" si="340"/>
        <v>0.28839999999999999</v>
      </c>
      <c r="V1058" s="69">
        <f t="shared" si="357"/>
        <v>80.114914060929323</v>
      </c>
      <c r="W1058" s="135">
        <f t="shared" si="347"/>
        <v>186.565364689022</v>
      </c>
      <c r="X1058" s="145">
        <v>210.274</v>
      </c>
      <c r="Y1058" s="60">
        <f t="shared" si="348"/>
        <v>0.19537806828445053</v>
      </c>
      <c r="Z1058" s="47">
        <f t="shared" si="349"/>
        <v>103.10455761669414</v>
      </c>
      <c r="AA1058" s="46">
        <f t="shared" si="353"/>
        <v>2.4387228092869299E-3</v>
      </c>
      <c r="AB1058" s="47">
        <v>512.79999999999995</v>
      </c>
      <c r="AC1058" s="47">
        <f t="shared" si="354"/>
        <v>552.64575924129758</v>
      </c>
      <c r="AD1058" s="56">
        <f>AB1058/AB1055*100</f>
        <v>83.542406568700912</v>
      </c>
      <c r="AE1058" s="56">
        <f>AC1058/AC1055*100</f>
        <v>90.033846932536818</v>
      </c>
      <c r="AF1058" s="64"/>
      <c r="AG1058" s="45">
        <f t="shared" si="350"/>
        <v>10.703352518540157</v>
      </c>
      <c r="AH1058" s="47">
        <f t="shared" si="351"/>
        <v>126.89420515414979</v>
      </c>
      <c r="AI1058" s="43">
        <v>0.1336</v>
      </c>
      <c r="AJ1058" s="45">
        <v>631.12</v>
      </c>
      <c r="AK1058" s="47">
        <f t="shared" si="355"/>
        <v>680.15949994611492</v>
      </c>
      <c r="AL1058" s="56">
        <f>AJ1058/AJ1055*100</f>
        <v>89.571388021572517</v>
      </c>
      <c r="AM1058" s="56">
        <f>AK1058/AK1055*100</f>
        <v>96.531294343757438</v>
      </c>
      <c r="AN1058" s="45">
        <f t="shared" si="356"/>
        <v>54.782773790951644</v>
      </c>
      <c r="AO1058" s="137" t="s">
        <v>974</v>
      </c>
    </row>
    <row r="1059" spans="1:41" s="39" customFormat="1" ht="30" x14ac:dyDescent="0.25">
      <c r="A1059" s="30">
        <v>1058</v>
      </c>
      <c r="B1059" s="110" t="s">
        <v>928</v>
      </c>
      <c r="C1059" s="30" t="s">
        <v>850</v>
      </c>
      <c r="D1059" s="48" t="s">
        <v>318</v>
      </c>
      <c r="E1059" s="48" t="s">
        <v>148</v>
      </c>
      <c r="F1059" s="48" t="s">
        <v>139</v>
      </c>
      <c r="G1059" s="48" t="s">
        <v>6</v>
      </c>
      <c r="H1059" s="48" t="s">
        <v>62</v>
      </c>
      <c r="I1059" s="48" t="s">
        <v>848</v>
      </c>
      <c r="J1059" s="48">
        <v>16</v>
      </c>
      <c r="K1059" s="103"/>
      <c r="L1059" s="60">
        <f t="shared" si="352"/>
        <v>6.6666666666666666E-2</v>
      </c>
      <c r="M1059" s="105" t="s">
        <v>140</v>
      </c>
      <c r="N1059" s="105" t="s">
        <v>158</v>
      </c>
      <c r="O1059" s="105" t="s">
        <v>150</v>
      </c>
      <c r="P1059" s="81">
        <v>200</v>
      </c>
      <c r="Q1059" s="111"/>
      <c r="R1059" s="48">
        <v>5</v>
      </c>
      <c r="S1059" s="81">
        <v>11.8</v>
      </c>
      <c r="T1059" s="134">
        <v>500</v>
      </c>
      <c r="U1059" s="93">
        <f t="shared" si="340"/>
        <v>0.47200000000000003</v>
      </c>
      <c r="V1059" s="69">
        <f t="shared" si="357"/>
        <v>80.114914060929323</v>
      </c>
      <c r="W1059" s="135">
        <f t="shared" si="347"/>
        <v>177.33662210983661</v>
      </c>
      <c r="X1059" s="145">
        <v>197.71100000000001</v>
      </c>
      <c r="Y1059" s="60">
        <f t="shared" si="348"/>
        <v>0.20575461108748666</v>
      </c>
      <c r="Z1059" s="47">
        <f t="shared" si="349"/>
        <v>102.09321610965051</v>
      </c>
      <c r="AA1059" s="46">
        <f t="shared" si="353"/>
        <v>2.5682435473999925E-3</v>
      </c>
      <c r="AB1059" s="47">
        <v>507.77</v>
      </c>
      <c r="AC1059" s="47">
        <f t="shared" si="354"/>
        <v>575.70294784580506</v>
      </c>
      <c r="AD1059" s="56">
        <f>AB1059/AB1055*100</f>
        <v>82.722948095532871</v>
      </c>
      <c r="AE1059" s="56">
        <f>AC1059/AC1055*100</f>
        <v>93.790190584504415</v>
      </c>
      <c r="AF1059" s="64"/>
      <c r="AG1059" s="45">
        <f t="shared" si="350"/>
        <v>10.543122690418299</v>
      </c>
      <c r="AH1059" s="47">
        <f t="shared" si="351"/>
        <v>122.18332413823883</v>
      </c>
      <c r="AI1059" s="43">
        <v>0.13159999999999999</v>
      </c>
      <c r="AJ1059" s="45">
        <v>607.69000000000005</v>
      </c>
      <c r="AK1059" s="47">
        <f t="shared" si="355"/>
        <v>688.99092970521565</v>
      </c>
      <c r="AL1059" s="56">
        <f>AJ1059/AJ1055*100</f>
        <v>86.246097076355383</v>
      </c>
      <c r="AM1059" s="56">
        <f>AK1059/AK1055*100</f>
        <v>97.784690562761227</v>
      </c>
      <c r="AN1059" s="45">
        <f t="shared" si="356"/>
        <v>51.241246233530937</v>
      </c>
      <c r="AO1059" s="137" t="s">
        <v>974</v>
      </c>
    </row>
    <row r="1060" spans="1:41" s="39" customFormat="1" ht="30" x14ac:dyDescent="0.25">
      <c r="A1060" s="30">
        <v>1059</v>
      </c>
      <c r="B1060" s="110" t="s">
        <v>929</v>
      </c>
      <c r="C1060" s="30" t="s">
        <v>850</v>
      </c>
      <c r="D1060" s="48" t="s">
        <v>318</v>
      </c>
      <c r="E1060" s="48" t="s">
        <v>148</v>
      </c>
      <c r="F1060" s="48" t="s">
        <v>139</v>
      </c>
      <c r="G1060" s="48" t="s">
        <v>6</v>
      </c>
      <c r="H1060" s="48" t="s">
        <v>62</v>
      </c>
      <c r="I1060" s="48" t="s">
        <v>848</v>
      </c>
      <c r="J1060" s="48">
        <v>16</v>
      </c>
      <c r="K1060" s="103"/>
      <c r="L1060" s="60">
        <f t="shared" si="352"/>
        <v>6.6666666666666666E-2</v>
      </c>
      <c r="M1060" s="105" t="s">
        <v>140</v>
      </c>
      <c r="N1060" s="105" t="s">
        <v>158</v>
      </c>
      <c r="O1060" s="105" t="s">
        <v>150</v>
      </c>
      <c r="P1060" s="81">
        <v>200</v>
      </c>
      <c r="Q1060" s="111"/>
      <c r="R1060" s="48">
        <v>5</v>
      </c>
      <c r="S1060" s="81">
        <v>13.2</v>
      </c>
      <c r="T1060" s="134">
        <v>500</v>
      </c>
      <c r="U1060" s="93">
        <f t="shared" si="340"/>
        <v>0.52800000000000002</v>
      </c>
      <c r="V1060" s="69">
        <f t="shared" si="357"/>
        <v>80.114914060929323</v>
      </c>
      <c r="W1060" s="135">
        <f t="shared" si="347"/>
        <v>174.52175509222016</v>
      </c>
      <c r="X1060" s="145">
        <v>188.096</v>
      </c>
      <c r="Y1060" s="60">
        <f t="shared" si="348"/>
        <v>0.19352358557717256</v>
      </c>
      <c r="Z1060" s="47">
        <f t="shared" si="349"/>
        <v>91.354498437443752</v>
      </c>
      <c r="AA1060" s="46">
        <f t="shared" si="353"/>
        <v>2.415575025518884E-3</v>
      </c>
      <c r="AB1060" s="47">
        <v>454.36</v>
      </c>
      <c r="AC1060" s="47">
        <f t="shared" si="354"/>
        <v>523.45622119815675</v>
      </c>
      <c r="AD1060" s="56">
        <f>AB1060/AB1055*100</f>
        <v>74.021700172689052</v>
      </c>
      <c r="AE1060" s="56">
        <f>AC1060/AC1055*100</f>
        <v>85.2784564201487</v>
      </c>
      <c r="AF1060" s="64"/>
      <c r="AG1060" s="45">
        <f t="shared" si="350"/>
        <v>10.390904353702535</v>
      </c>
      <c r="AH1060" s="47">
        <f t="shared" si="351"/>
        <v>117.20100951705768</v>
      </c>
      <c r="AI1060" s="43">
        <v>0.12970000000000001</v>
      </c>
      <c r="AJ1060" s="45">
        <v>582.91</v>
      </c>
      <c r="AK1060" s="47">
        <f t="shared" si="355"/>
        <v>671.55529953917051</v>
      </c>
      <c r="AL1060" s="56">
        <f>AJ1060/AJ1055*100</f>
        <v>82.729208061311382</v>
      </c>
      <c r="AM1060" s="56">
        <f>AK1060/AK1055*100</f>
        <v>95.310147536073018</v>
      </c>
      <c r="AN1060" s="45">
        <f t="shared" si="356"/>
        <v>53.693219473545213</v>
      </c>
      <c r="AO1060" s="137" t="s">
        <v>974</v>
      </c>
    </row>
    <row r="1061" spans="1:41" s="39" customFormat="1" ht="30" x14ac:dyDescent="0.25">
      <c r="A1061" s="30">
        <v>1060</v>
      </c>
      <c r="B1061" s="110" t="s">
        <v>930</v>
      </c>
      <c r="C1061" s="30" t="s">
        <v>850</v>
      </c>
      <c r="D1061" s="48" t="s">
        <v>318</v>
      </c>
      <c r="E1061" s="48" t="s">
        <v>148</v>
      </c>
      <c r="F1061" s="48" t="s">
        <v>139</v>
      </c>
      <c r="G1061" s="48" t="s">
        <v>6</v>
      </c>
      <c r="H1061" s="48" t="s">
        <v>62</v>
      </c>
      <c r="I1061" s="48" t="s">
        <v>848</v>
      </c>
      <c r="J1061" s="48">
        <v>16</v>
      </c>
      <c r="K1061" s="103"/>
      <c r="L1061" s="60">
        <f t="shared" si="352"/>
        <v>6.6666666666666666E-2</v>
      </c>
      <c r="M1061" s="105" t="s">
        <v>140</v>
      </c>
      <c r="N1061" s="105" t="s">
        <v>158</v>
      </c>
      <c r="O1061" s="105" t="s">
        <v>150</v>
      </c>
      <c r="P1061" s="81">
        <v>200</v>
      </c>
      <c r="Q1061" s="111"/>
      <c r="R1061" s="48">
        <v>5</v>
      </c>
      <c r="S1061" s="81">
        <v>14.7</v>
      </c>
      <c r="T1061" s="134">
        <v>500</v>
      </c>
      <c r="U1061" s="93">
        <f t="shared" si="340"/>
        <v>0.58799999999999997</v>
      </c>
      <c r="V1061" s="69">
        <f t="shared" si="357"/>
        <v>80.114914060929323</v>
      </c>
      <c r="W1061" s="135">
        <f t="shared" si="347"/>
        <v>171.50582614477395</v>
      </c>
      <c r="X1061" s="145">
        <v>186.61099999999999</v>
      </c>
      <c r="Y1061" s="60">
        <f t="shared" si="348"/>
        <v>0.19142729544682671</v>
      </c>
      <c r="Z1061" s="47">
        <f t="shared" si="349"/>
        <v>89.651503891785779</v>
      </c>
      <c r="AA1061" s="46">
        <f t="shared" si="353"/>
        <v>2.3894089844650104E-3</v>
      </c>
      <c r="AB1061" s="47">
        <v>445.89</v>
      </c>
      <c r="AC1061" s="47">
        <f t="shared" si="354"/>
        <v>522.73153575615481</v>
      </c>
      <c r="AD1061" s="56">
        <f>AB1061/AB1055*100</f>
        <v>72.641816819262971</v>
      </c>
      <c r="AE1061" s="56">
        <f>AC1061/AC1055*100</f>
        <v>85.160394864317681</v>
      </c>
      <c r="AF1061" s="64"/>
      <c r="AG1061" s="45">
        <f t="shared" si="350"/>
        <v>9.3894679279409168</v>
      </c>
      <c r="AH1061" s="47">
        <f t="shared" si="351"/>
        <v>111.50090380638436</v>
      </c>
      <c r="AI1061" s="43">
        <v>0.11720000000000001</v>
      </c>
      <c r="AJ1061" s="45">
        <v>554.55999999999995</v>
      </c>
      <c r="AK1061" s="47">
        <f t="shared" si="355"/>
        <v>650.12895662368123</v>
      </c>
      <c r="AL1061" s="56">
        <f>AJ1061/AJ1055*100</f>
        <v>78.705648594947476</v>
      </c>
      <c r="AM1061" s="56">
        <f>AK1061/AK1055*100</f>
        <v>92.269224613068573</v>
      </c>
      <c r="AN1061" s="45">
        <f t="shared" si="356"/>
        <v>49.049786270156311</v>
      </c>
      <c r="AO1061" s="137" t="s">
        <v>974</v>
      </c>
    </row>
    <row r="1062" spans="1:41" s="39" customFormat="1" ht="30" x14ac:dyDescent="0.25">
      <c r="A1062" s="30">
        <v>1061</v>
      </c>
      <c r="B1062" s="110" t="s">
        <v>931</v>
      </c>
      <c r="C1062" s="30" t="s">
        <v>850</v>
      </c>
      <c r="D1062" s="48" t="s">
        <v>318</v>
      </c>
      <c r="E1062" s="48" t="s">
        <v>148</v>
      </c>
      <c r="F1062" s="48" t="s">
        <v>139</v>
      </c>
      <c r="G1062" s="48" t="s">
        <v>6</v>
      </c>
      <c r="H1062" s="48" t="s">
        <v>62</v>
      </c>
      <c r="I1062" s="48" t="s">
        <v>848</v>
      </c>
      <c r="J1062" s="48">
        <v>16</v>
      </c>
      <c r="K1062" s="103"/>
      <c r="L1062" s="60">
        <f t="shared" si="352"/>
        <v>6.6666666666666666E-2</v>
      </c>
      <c r="M1062" s="105" t="s">
        <v>140</v>
      </c>
      <c r="N1062" s="105" t="s">
        <v>158</v>
      </c>
      <c r="O1062" s="105" t="s">
        <v>150</v>
      </c>
      <c r="P1062" s="81">
        <v>200</v>
      </c>
      <c r="Q1062" s="111"/>
      <c r="R1062" s="48">
        <v>5</v>
      </c>
      <c r="S1062" s="81">
        <v>16.239999999999998</v>
      </c>
      <c r="T1062" s="134">
        <v>500</v>
      </c>
      <c r="U1062" s="93">
        <f t="shared" si="340"/>
        <v>0.64959999999999996</v>
      </c>
      <c r="V1062" s="69">
        <f t="shared" si="357"/>
        <v>80.114914060929323</v>
      </c>
      <c r="W1062" s="135">
        <f t="shared" si="347"/>
        <v>168.40947242539588</v>
      </c>
      <c r="X1062" s="145">
        <v>186.435</v>
      </c>
      <c r="Y1062" s="60">
        <f t="shared" si="348"/>
        <v>0.18575091990225712</v>
      </c>
      <c r="Z1062" s="47">
        <f t="shared" si="349"/>
        <v>86.911029788206335</v>
      </c>
      <c r="AA1062" s="46">
        <f t="shared" si="353"/>
        <v>2.3185560651165283E-3</v>
      </c>
      <c r="AB1062" s="47">
        <v>432.26</v>
      </c>
      <c r="AC1062" s="47">
        <f t="shared" si="354"/>
        <v>516.0697230181471</v>
      </c>
      <c r="AD1062" s="56">
        <f>AB1062/AB1055*100</f>
        <v>70.421296145449801</v>
      </c>
      <c r="AE1062" s="56">
        <f>AC1062/AC1055*100</f>
        <v>84.075090909085247</v>
      </c>
      <c r="AF1062" s="64"/>
      <c r="AG1062" s="45">
        <f t="shared" si="350"/>
        <v>9.3093530138799867</v>
      </c>
      <c r="AH1062" s="47">
        <f t="shared" si="351"/>
        <v>110.33876585196843</v>
      </c>
      <c r="AI1062" s="43">
        <v>0.1162</v>
      </c>
      <c r="AJ1062" s="45">
        <v>548.78</v>
      </c>
      <c r="AK1062" s="47">
        <f t="shared" si="355"/>
        <v>655.18147086914996</v>
      </c>
      <c r="AL1062" s="56">
        <f>AJ1062/AJ1055*100</f>
        <v>77.885325007096213</v>
      </c>
      <c r="AM1062" s="56">
        <f>AK1062/AK1055*100</f>
        <v>92.986300151738561</v>
      </c>
      <c r="AN1062" s="45">
        <f t="shared" si="356"/>
        <v>50.117399250451122</v>
      </c>
      <c r="AO1062" s="137" t="s">
        <v>974</v>
      </c>
    </row>
    <row r="1063" spans="1:41" s="39" customFormat="1" ht="30" x14ac:dyDescent="0.25">
      <c r="A1063" s="30">
        <v>1062</v>
      </c>
      <c r="B1063" s="110" t="s">
        <v>932</v>
      </c>
      <c r="C1063" s="30" t="s">
        <v>850</v>
      </c>
      <c r="D1063" s="48" t="s">
        <v>318</v>
      </c>
      <c r="E1063" s="48" t="s">
        <v>148</v>
      </c>
      <c r="F1063" s="48" t="s">
        <v>139</v>
      </c>
      <c r="G1063" s="48" t="s">
        <v>6</v>
      </c>
      <c r="H1063" s="48" t="s">
        <v>62</v>
      </c>
      <c r="I1063" s="48" t="s">
        <v>848</v>
      </c>
      <c r="J1063" s="48">
        <v>16</v>
      </c>
      <c r="K1063" s="103"/>
      <c r="L1063" s="60">
        <f t="shared" si="352"/>
        <v>6.6666666666666666E-2</v>
      </c>
      <c r="M1063" s="105" t="s">
        <v>140</v>
      </c>
      <c r="N1063" s="105" t="s">
        <v>158</v>
      </c>
      <c r="O1063" s="105" t="s">
        <v>150</v>
      </c>
      <c r="P1063" s="81">
        <v>200</v>
      </c>
      <c r="Q1063" s="111"/>
      <c r="R1063" s="48">
        <v>5</v>
      </c>
      <c r="S1063" s="81">
        <v>18.55</v>
      </c>
      <c r="T1063" s="134">
        <v>500</v>
      </c>
      <c r="U1063" s="93">
        <f t="shared" si="340"/>
        <v>0.74199999999999999</v>
      </c>
      <c r="V1063" s="69">
        <f t="shared" si="357"/>
        <v>80.114914060929323</v>
      </c>
      <c r="W1063" s="135">
        <f t="shared" si="347"/>
        <v>163.76494184632872</v>
      </c>
      <c r="X1063" s="145">
        <v>182.83799999999999</v>
      </c>
      <c r="Y1063" s="60">
        <f t="shared" si="348"/>
        <v>0.18412522581489138</v>
      </c>
      <c r="Z1063" s="47">
        <f t="shared" si="349"/>
        <v>84.488233533757892</v>
      </c>
      <c r="AA1063" s="46">
        <f t="shared" si="353"/>
        <v>2.2982640370163752E-3</v>
      </c>
      <c r="AB1063" s="47">
        <v>420.21</v>
      </c>
      <c r="AC1063" s="47">
        <f t="shared" si="354"/>
        <v>515.91160220994482</v>
      </c>
      <c r="AD1063" s="56">
        <f>AB1063/AB1055*100</f>
        <v>68.458179922452828</v>
      </c>
      <c r="AE1063" s="56">
        <f>AC1063/AC1055*100</f>
        <v>84.049330782630861</v>
      </c>
      <c r="AF1063" s="64"/>
      <c r="AG1063" s="45">
        <f t="shared" si="350"/>
        <v>9.1731576599764075</v>
      </c>
      <c r="AH1063" s="47">
        <f t="shared" si="351"/>
        <v>107.87575721155403</v>
      </c>
      <c r="AI1063" s="43">
        <v>0.11449999999999999</v>
      </c>
      <c r="AJ1063" s="45">
        <v>536.53</v>
      </c>
      <c r="AK1063" s="47">
        <f t="shared" si="355"/>
        <v>658.7231430325354</v>
      </c>
      <c r="AL1063" s="56">
        <f>AJ1063/AJ1055*100</f>
        <v>76.146749929037753</v>
      </c>
      <c r="AM1063" s="56">
        <f>AK1063/AK1055*100</f>
        <v>93.488950189119407</v>
      </c>
      <c r="AN1063" s="45">
        <f t="shared" si="356"/>
        <v>49.820211322909977</v>
      </c>
      <c r="AO1063" s="137" t="s">
        <v>974</v>
      </c>
    </row>
    <row r="1064" spans="1:41" s="39" customFormat="1" ht="30" x14ac:dyDescent="0.25">
      <c r="A1064" s="30">
        <v>1063</v>
      </c>
      <c r="B1064" s="110" t="s">
        <v>933</v>
      </c>
      <c r="C1064" s="30" t="s">
        <v>850</v>
      </c>
      <c r="D1064" s="48" t="s">
        <v>318</v>
      </c>
      <c r="E1064" s="48" t="s">
        <v>148</v>
      </c>
      <c r="F1064" s="48" t="s">
        <v>139</v>
      </c>
      <c r="G1064" s="48" t="s">
        <v>6</v>
      </c>
      <c r="H1064" s="48" t="s">
        <v>62</v>
      </c>
      <c r="I1064" s="48" t="s">
        <v>848</v>
      </c>
      <c r="J1064" s="48">
        <v>16</v>
      </c>
      <c r="K1064" s="103"/>
      <c r="L1064" s="60">
        <f t="shared" si="352"/>
        <v>6.6666666666666666E-2</v>
      </c>
      <c r="M1064" s="105" t="s">
        <v>140</v>
      </c>
      <c r="N1064" s="105" t="s">
        <v>158</v>
      </c>
      <c r="O1064" s="105" t="s">
        <v>150</v>
      </c>
      <c r="P1064" s="81">
        <v>200</v>
      </c>
      <c r="Q1064" s="111"/>
      <c r="R1064" s="48">
        <v>5</v>
      </c>
      <c r="S1064" s="81">
        <v>20.260000000000002</v>
      </c>
      <c r="T1064" s="134">
        <v>500</v>
      </c>
      <c r="U1064" s="93">
        <f t="shared" si="340"/>
        <v>0.81040000000000001</v>
      </c>
      <c r="V1064" s="69">
        <f t="shared" si="357"/>
        <v>80.114914060929323</v>
      </c>
      <c r="W1064" s="135">
        <f t="shared" si="347"/>
        <v>160.32678284624006</v>
      </c>
      <c r="X1064" s="145">
        <v>177.36799999999999</v>
      </c>
      <c r="Y1064" s="60">
        <f t="shared" si="348"/>
        <v>0.18057564128410042</v>
      </c>
      <c r="Z1064" s="47">
        <f t="shared" si="349"/>
        <v>80.380538307336153</v>
      </c>
      <c r="AA1064" s="46">
        <f t="shared" si="353"/>
        <v>2.2539578728970277E-3</v>
      </c>
      <c r="AB1064" s="47">
        <v>399.78</v>
      </c>
      <c r="AC1064" s="47">
        <f t="shared" si="354"/>
        <v>501.35440180586897</v>
      </c>
      <c r="AD1064" s="56">
        <f>AB1064/AB1055*100</f>
        <v>65.129842624873731</v>
      </c>
      <c r="AE1064" s="56">
        <f>AC1064/AC1055*100</f>
        <v>81.67775598805332</v>
      </c>
      <c r="AF1064" s="64"/>
      <c r="AG1064" s="45">
        <f t="shared" si="350"/>
        <v>9.0369623060728266</v>
      </c>
      <c r="AH1064" s="47">
        <f t="shared" si="351"/>
        <v>102.63005146229594</v>
      </c>
      <c r="AI1064" s="43">
        <v>0.1128</v>
      </c>
      <c r="AJ1064" s="45">
        <v>510.44</v>
      </c>
      <c r="AK1064" s="47">
        <f t="shared" si="355"/>
        <v>640.1304238776022</v>
      </c>
      <c r="AL1064" s="56">
        <f>AJ1064/AJ1055*100</f>
        <v>72.443939824013626</v>
      </c>
      <c r="AM1064" s="56">
        <f>AK1064/AK1055*100</f>
        <v>90.850187890661687</v>
      </c>
      <c r="AN1064" s="45">
        <f t="shared" si="356"/>
        <v>50.045300915503525</v>
      </c>
      <c r="AO1064" s="137" t="s">
        <v>974</v>
      </c>
    </row>
    <row r="1065" spans="1:41" s="39" customFormat="1" ht="30" x14ac:dyDescent="0.25">
      <c r="A1065" s="30">
        <v>1064</v>
      </c>
      <c r="B1065" s="110" t="s">
        <v>934</v>
      </c>
      <c r="C1065" s="30" t="s">
        <v>850</v>
      </c>
      <c r="D1065" s="48" t="s">
        <v>318</v>
      </c>
      <c r="E1065" s="48" t="s">
        <v>148</v>
      </c>
      <c r="F1065" s="48" t="s">
        <v>139</v>
      </c>
      <c r="G1065" s="48" t="s">
        <v>6</v>
      </c>
      <c r="H1065" s="48" t="s">
        <v>62</v>
      </c>
      <c r="I1065" s="48" t="s">
        <v>848</v>
      </c>
      <c r="J1065" s="48">
        <v>16</v>
      </c>
      <c r="K1065" s="103"/>
      <c r="L1065" s="60">
        <f t="shared" si="352"/>
        <v>6.6666666666666666E-2</v>
      </c>
      <c r="M1065" s="105" t="s">
        <v>140</v>
      </c>
      <c r="N1065" s="105" t="s">
        <v>158</v>
      </c>
      <c r="O1065" s="105" t="s">
        <v>150</v>
      </c>
      <c r="P1065" s="81">
        <v>200</v>
      </c>
      <c r="Q1065" s="111"/>
      <c r="R1065" s="48">
        <v>5</v>
      </c>
      <c r="S1065" s="81">
        <v>23.4</v>
      </c>
      <c r="T1065" s="134">
        <v>500</v>
      </c>
      <c r="U1065" s="93">
        <f t="shared" si="340"/>
        <v>0.93599999999999994</v>
      </c>
      <c r="V1065" s="69">
        <f t="shared" si="357"/>
        <v>80.114914060929323</v>
      </c>
      <c r="W1065" s="135">
        <f t="shared" si="347"/>
        <v>154.01343824958599</v>
      </c>
      <c r="X1065" s="145">
        <v>171.523</v>
      </c>
      <c r="Y1065" s="60">
        <f t="shared" si="348"/>
        <v>0.17555658190995316</v>
      </c>
      <c r="Z1065" s="47">
        <f t="shared" si="349"/>
        <v>75.571136945808618</v>
      </c>
      <c r="AA1065" s="46">
        <f t="shared" si="353"/>
        <v>2.1913096202841602E-3</v>
      </c>
      <c r="AB1065" s="47">
        <v>375.86</v>
      </c>
      <c r="AC1065" s="47">
        <f t="shared" si="354"/>
        <v>490.67885117493483</v>
      </c>
      <c r="AD1065" s="56">
        <f>AB1065/AB1055*100</f>
        <v>61.232934736567721</v>
      </c>
      <c r="AE1065" s="56">
        <f>AC1065/AC1055*100</f>
        <v>79.938557097346902</v>
      </c>
      <c r="AF1065" s="64"/>
      <c r="AG1065" s="45">
        <f t="shared" si="350"/>
        <v>8.9328129177936191</v>
      </c>
      <c r="AH1065" s="47">
        <f t="shared" si="351"/>
        <v>96.952062563903894</v>
      </c>
      <c r="AI1065" s="43">
        <v>0.1115</v>
      </c>
      <c r="AJ1065" s="45">
        <v>482.2</v>
      </c>
      <c r="AK1065" s="47">
        <f t="shared" si="355"/>
        <v>629.50391644908632</v>
      </c>
      <c r="AL1065" s="56">
        <f>AJ1065/AJ1055*100</f>
        <v>68.435992052228215</v>
      </c>
      <c r="AM1065" s="56">
        <f>AK1065/AK1055*100</f>
        <v>89.342026177843636</v>
      </c>
      <c r="AN1065" s="45">
        <f t="shared" si="356"/>
        <v>50.882814079710528</v>
      </c>
      <c r="AO1065" s="137" t="s">
        <v>974</v>
      </c>
    </row>
    <row r="1066" spans="1:41" s="39" customFormat="1" ht="30" x14ac:dyDescent="0.25">
      <c r="A1066" s="30">
        <v>1065</v>
      </c>
      <c r="B1066" s="110" t="s">
        <v>935</v>
      </c>
      <c r="C1066" s="30" t="s">
        <v>850</v>
      </c>
      <c r="D1066" s="48" t="s">
        <v>318</v>
      </c>
      <c r="E1066" s="48" t="s">
        <v>148</v>
      </c>
      <c r="F1066" s="48" t="s">
        <v>139</v>
      </c>
      <c r="G1066" s="48" t="s">
        <v>6</v>
      </c>
      <c r="H1066" s="48" t="s">
        <v>62</v>
      </c>
      <c r="I1066" s="48" t="s">
        <v>848</v>
      </c>
      <c r="J1066" s="48">
        <v>16</v>
      </c>
      <c r="K1066" s="103"/>
      <c r="L1066" s="60">
        <f t="shared" si="352"/>
        <v>6.6666666666666666E-2</v>
      </c>
      <c r="M1066" s="105" t="s">
        <v>140</v>
      </c>
      <c r="N1066" s="105" t="s">
        <v>158</v>
      </c>
      <c r="O1066" s="105" t="s">
        <v>150</v>
      </c>
      <c r="P1066" s="81">
        <v>200</v>
      </c>
      <c r="Q1066" s="111"/>
      <c r="R1066" s="48">
        <v>5</v>
      </c>
      <c r="S1066" s="81">
        <v>26.3</v>
      </c>
      <c r="T1066" s="134">
        <v>500</v>
      </c>
      <c r="U1066" s="93">
        <f t="shared" si="340"/>
        <v>1.052</v>
      </c>
      <c r="V1066" s="69">
        <f t="shared" si="357"/>
        <v>80.114914060929323</v>
      </c>
      <c r="W1066" s="135">
        <f t="shared" si="347"/>
        <v>148.18264228452335</v>
      </c>
      <c r="X1066" s="145">
        <v>163.554</v>
      </c>
      <c r="Y1066" s="60">
        <f t="shared" si="348"/>
        <v>0.1828025286963218</v>
      </c>
      <c r="Z1066" s="47">
        <f t="shared" si="349"/>
        <v>75.034301593163192</v>
      </c>
      <c r="AA1066" s="46">
        <f t="shared" si="353"/>
        <v>2.2817540384215611E-3</v>
      </c>
      <c r="AB1066" s="47">
        <v>373.19</v>
      </c>
      <c r="AC1066" s="47">
        <f t="shared" si="354"/>
        <v>506.36363636363637</v>
      </c>
      <c r="AD1066" s="56">
        <f>AB1066/AB1055*100</f>
        <v>60.797953797530212</v>
      </c>
      <c r="AE1066" s="56">
        <f>AC1066/AC1055*100</f>
        <v>82.493831475617668</v>
      </c>
      <c r="AF1066" s="64"/>
      <c r="AG1066" s="45">
        <f t="shared" si="350"/>
        <v>7.7711466639101436</v>
      </c>
      <c r="AH1066" s="47">
        <f t="shared" si="351"/>
        <v>96.250356428798071</v>
      </c>
      <c r="AI1066" s="43">
        <v>9.6999999999999989E-2</v>
      </c>
      <c r="AJ1066" s="45">
        <v>478.71</v>
      </c>
      <c r="AK1066" s="47">
        <f t="shared" si="355"/>
        <v>649.53867028493903</v>
      </c>
      <c r="AL1066" s="56">
        <f>AJ1066/AJ1055*100</f>
        <v>67.940675560601761</v>
      </c>
      <c r="AM1066" s="56">
        <f>AK1066/AK1055*100</f>
        <v>92.185448521847718</v>
      </c>
      <c r="AN1066" s="45">
        <f t="shared" si="356"/>
        <v>42.511155175647787</v>
      </c>
      <c r="AO1066" s="137" t="s">
        <v>974</v>
      </c>
    </row>
    <row r="1067" spans="1:41" s="39" customFormat="1" ht="30" x14ac:dyDescent="0.25">
      <c r="A1067" s="30">
        <v>1066</v>
      </c>
      <c r="B1067" s="110" t="s">
        <v>936</v>
      </c>
      <c r="C1067" s="30" t="s">
        <v>850</v>
      </c>
      <c r="D1067" s="48" t="s">
        <v>318</v>
      </c>
      <c r="E1067" s="48" t="s">
        <v>148</v>
      </c>
      <c r="F1067" s="48" t="s">
        <v>139</v>
      </c>
      <c r="G1067" s="48" t="s">
        <v>6</v>
      </c>
      <c r="H1067" s="48" t="s">
        <v>62</v>
      </c>
      <c r="I1067" s="48" t="s">
        <v>848</v>
      </c>
      <c r="J1067" s="48">
        <v>16</v>
      </c>
      <c r="K1067" s="103"/>
      <c r="L1067" s="60">
        <f t="shared" si="352"/>
        <v>6.6666666666666666E-2</v>
      </c>
      <c r="M1067" s="105" t="s">
        <v>140</v>
      </c>
      <c r="N1067" s="105" t="s">
        <v>158</v>
      </c>
      <c r="O1067" s="105" t="s">
        <v>150</v>
      </c>
      <c r="P1067" s="81">
        <v>200</v>
      </c>
      <c r="Q1067" s="111"/>
      <c r="R1067" s="48">
        <v>5</v>
      </c>
      <c r="S1067" s="81">
        <v>27.2</v>
      </c>
      <c r="T1067" s="134">
        <v>500</v>
      </c>
      <c r="U1067" s="93">
        <f t="shared" si="340"/>
        <v>1.0880000000000001</v>
      </c>
      <c r="V1067" s="69">
        <f t="shared" si="357"/>
        <v>80.114914060929323</v>
      </c>
      <c r="W1067" s="135">
        <f t="shared" si="347"/>
        <v>146.3730849160556</v>
      </c>
      <c r="X1067" s="145">
        <v>163.18199999999999</v>
      </c>
      <c r="Y1067" s="60">
        <f t="shared" si="348"/>
        <v>0.17430843529428705</v>
      </c>
      <c r="Z1067" s="47">
        <f t="shared" si="349"/>
        <v>71.385027566753294</v>
      </c>
      <c r="AA1067" s="46">
        <f t="shared" si="353"/>
        <v>2.1757301663173638E-3</v>
      </c>
      <c r="AB1067" s="47">
        <v>355.04</v>
      </c>
      <c r="AC1067" s="47">
        <f t="shared" si="354"/>
        <v>487.69230769230785</v>
      </c>
      <c r="AD1067" s="56">
        <f>AB1067/AB1055*100</f>
        <v>57.841060897331467</v>
      </c>
      <c r="AE1067" s="56">
        <f>AC1067/AC1055*100</f>
        <v>79.452006727103679</v>
      </c>
      <c r="AF1067" s="64"/>
      <c r="AG1067" s="45">
        <f t="shared" si="350"/>
        <v>6.8818711178338292</v>
      </c>
      <c r="AH1067" s="47">
        <f t="shared" si="351"/>
        <v>91.569634702361569</v>
      </c>
      <c r="AI1067" s="43">
        <v>8.5900000000000004E-2</v>
      </c>
      <c r="AJ1067" s="45">
        <v>455.43</v>
      </c>
      <c r="AK1067" s="47">
        <f t="shared" si="355"/>
        <v>625.5906593406595</v>
      </c>
      <c r="AL1067" s="56">
        <f>AJ1067/AJ1055*100</f>
        <v>64.636673289809821</v>
      </c>
      <c r="AM1067" s="56">
        <f>AK1067/AK1055*100</f>
        <v>88.786639134354175</v>
      </c>
      <c r="AN1067" s="45">
        <f t="shared" si="356"/>
        <v>39.480998760703017</v>
      </c>
      <c r="AO1067" s="137" t="s">
        <v>974</v>
      </c>
    </row>
    <row r="1068" spans="1:41" s="39" customFormat="1" ht="30" x14ac:dyDescent="0.25">
      <c r="A1068" s="30">
        <v>1067</v>
      </c>
      <c r="B1068" s="110" t="s">
        <v>937</v>
      </c>
      <c r="C1068" s="30" t="s">
        <v>850</v>
      </c>
      <c r="D1068" s="48" t="s">
        <v>318</v>
      </c>
      <c r="E1068" s="48" t="s">
        <v>148</v>
      </c>
      <c r="F1068" s="48" t="s">
        <v>139</v>
      </c>
      <c r="G1068" s="48" t="s">
        <v>6</v>
      </c>
      <c r="H1068" s="48" t="s">
        <v>62</v>
      </c>
      <c r="I1068" s="48" t="s">
        <v>848</v>
      </c>
      <c r="J1068" s="48">
        <v>16</v>
      </c>
      <c r="K1068" s="103"/>
      <c r="L1068" s="60">
        <f t="shared" si="352"/>
        <v>6.6666666666666666E-2</v>
      </c>
      <c r="M1068" s="105" t="s">
        <v>140</v>
      </c>
      <c r="N1068" s="105" t="s">
        <v>158</v>
      </c>
      <c r="O1068" s="105" t="s">
        <v>150</v>
      </c>
      <c r="P1068" s="81">
        <v>200</v>
      </c>
      <c r="Q1068" s="111"/>
      <c r="R1068" s="48">
        <v>5</v>
      </c>
      <c r="S1068" s="81">
        <v>30.32</v>
      </c>
      <c r="T1068" s="134">
        <v>500</v>
      </c>
      <c r="U1068" s="93">
        <f t="shared" si="340"/>
        <v>1.2128000000000001</v>
      </c>
      <c r="V1068" s="69">
        <f t="shared" si="357"/>
        <v>80.114914060929323</v>
      </c>
      <c r="W1068" s="135">
        <f t="shared" si="347"/>
        <v>140.09995270536751</v>
      </c>
      <c r="X1068" s="145">
        <v>154.226</v>
      </c>
      <c r="Y1068" s="60">
        <f t="shared" si="348"/>
        <v>0.18057620910780445</v>
      </c>
      <c r="Z1068" s="47">
        <f t="shared" si="349"/>
        <v>69.893148047416574</v>
      </c>
      <c r="AA1068" s="46">
        <f t="shared" si="353"/>
        <v>2.2539649605124944E-3</v>
      </c>
      <c r="AB1068" s="47">
        <v>347.62</v>
      </c>
      <c r="AC1068" s="47">
        <f t="shared" si="354"/>
        <v>498.88059701492551</v>
      </c>
      <c r="AD1068" s="56">
        <f>AB1068/AB1055*100</f>
        <v>56.632237463751586</v>
      </c>
      <c r="AE1068" s="56">
        <f>AC1068/AC1055*100</f>
        <v>81.274738036382885</v>
      </c>
      <c r="AF1068" s="64"/>
      <c r="AG1068" s="45">
        <f t="shared" si="350"/>
        <v>6.5453884787779248</v>
      </c>
      <c r="AH1068" s="47">
        <f t="shared" si="351"/>
        <v>89.239326935634807</v>
      </c>
      <c r="AI1068" s="43">
        <v>8.1699999999999995E-2</v>
      </c>
      <c r="AJ1068" s="45">
        <v>443.84</v>
      </c>
      <c r="AK1068" s="47">
        <f t="shared" si="355"/>
        <v>636.9690011481058</v>
      </c>
      <c r="AL1068" s="56">
        <f>AJ1068/AJ1055*100</f>
        <v>62.991768379222243</v>
      </c>
      <c r="AM1068" s="56">
        <f>AK1068/AK1055*100</f>
        <v>90.401504562603719</v>
      </c>
      <c r="AN1068" s="45">
        <f t="shared" si="356"/>
        <v>36.247236062366952</v>
      </c>
      <c r="AO1068" s="137" t="s">
        <v>974</v>
      </c>
    </row>
    <row r="1069" spans="1:41" s="39" customFormat="1" ht="30" x14ac:dyDescent="0.25">
      <c r="A1069" s="30">
        <v>1068</v>
      </c>
      <c r="B1069" s="110" t="s">
        <v>938</v>
      </c>
      <c r="C1069" s="30" t="s">
        <v>850</v>
      </c>
      <c r="D1069" s="48" t="s">
        <v>318</v>
      </c>
      <c r="E1069" s="48" t="s">
        <v>148</v>
      </c>
      <c r="F1069" s="48" t="s">
        <v>139</v>
      </c>
      <c r="G1069" s="48" t="s">
        <v>6</v>
      </c>
      <c r="H1069" s="48" t="s">
        <v>62</v>
      </c>
      <c r="I1069" s="48" t="s">
        <v>848</v>
      </c>
      <c r="J1069" s="48">
        <v>16</v>
      </c>
      <c r="K1069" s="103"/>
      <c r="L1069" s="60">
        <f t="shared" si="352"/>
        <v>6.6666666666666666E-2</v>
      </c>
      <c r="M1069" s="105" t="s">
        <v>140</v>
      </c>
      <c r="N1069" s="105" t="s">
        <v>158</v>
      </c>
      <c r="O1069" s="105" t="s">
        <v>150</v>
      </c>
      <c r="P1069" s="81">
        <v>200</v>
      </c>
      <c r="Q1069" s="111"/>
      <c r="R1069" s="48">
        <v>5</v>
      </c>
      <c r="S1069" s="81">
        <v>31.2</v>
      </c>
      <c r="T1069" s="134">
        <v>500</v>
      </c>
      <c r="U1069" s="93">
        <f t="shared" si="340"/>
        <v>1.248</v>
      </c>
      <c r="V1069" s="69">
        <f t="shared" si="357"/>
        <v>80.114914060929323</v>
      </c>
      <c r="W1069" s="135">
        <f t="shared" si="347"/>
        <v>138.33060772286575</v>
      </c>
      <c r="X1069" s="145">
        <v>153.76599999999999</v>
      </c>
      <c r="Y1069" s="60">
        <f t="shared" si="348"/>
        <v>0.16356330379373557</v>
      </c>
      <c r="Z1069" s="47">
        <f t="shared" si="349"/>
        <v>63.119371631452402</v>
      </c>
      <c r="AA1069" s="46">
        <f t="shared" si="353"/>
        <v>2.0416086781213012E-3</v>
      </c>
      <c r="AB1069" s="47">
        <v>313.93</v>
      </c>
      <c r="AC1069" s="47">
        <f t="shared" si="354"/>
        <v>456.29360465116281</v>
      </c>
      <c r="AD1069" s="56">
        <f>AB1069/AB1055*100</f>
        <v>51.14365774982894</v>
      </c>
      <c r="AE1069" s="56">
        <f>AC1069/AC1055*100</f>
        <v>74.336711845681592</v>
      </c>
      <c r="AF1069" s="64"/>
      <c r="AG1069" s="45">
        <f t="shared" si="350"/>
        <v>5.6961703897320746</v>
      </c>
      <c r="AH1069" s="47">
        <f t="shared" si="351"/>
        <v>83.350223010921525</v>
      </c>
      <c r="AI1069" s="43">
        <v>7.1099999999999997E-2</v>
      </c>
      <c r="AJ1069" s="45">
        <v>414.55</v>
      </c>
      <c r="AK1069" s="47">
        <f t="shared" si="355"/>
        <v>602.54360465116292</v>
      </c>
      <c r="AL1069" s="56">
        <f>AJ1069/AJ1055*100</f>
        <v>58.834799886460395</v>
      </c>
      <c r="AM1069" s="56">
        <f>AK1069/AK1055*100</f>
        <v>85.515697509390137</v>
      </c>
      <c r="AN1069" s="45">
        <f t="shared" si="356"/>
        <v>34.825478928423529</v>
      </c>
      <c r="AO1069" s="137" t="s">
        <v>974</v>
      </c>
    </row>
    <row r="1070" spans="1:41" s="39" customFormat="1" ht="30" x14ac:dyDescent="0.25">
      <c r="A1070" s="30">
        <v>1069</v>
      </c>
      <c r="B1070" s="110" t="s">
        <v>939</v>
      </c>
      <c r="C1070" s="30" t="s">
        <v>850</v>
      </c>
      <c r="D1070" s="48" t="s">
        <v>318</v>
      </c>
      <c r="E1070" s="48" t="s">
        <v>148</v>
      </c>
      <c r="F1070" s="48" t="s">
        <v>139</v>
      </c>
      <c r="G1070" s="48" t="s">
        <v>6</v>
      </c>
      <c r="H1070" s="48" t="s">
        <v>62</v>
      </c>
      <c r="I1070" s="48" t="s">
        <v>848</v>
      </c>
      <c r="J1070" s="48">
        <v>16</v>
      </c>
      <c r="K1070" s="103"/>
      <c r="L1070" s="60">
        <f t="shared" si="352"/>
        <v>6.6666666666666666E-2</v>
      </c>
      <c r="M1070" s="105" t="s">
        <v>140</v>
      </c>
      <c r="N1070" s="105" t="s">
        <v>158</v>
      </c>
      <c r="O1070" s="105" t="s">
        <v>150</v>
      </c>
      <c r="P1070" s="81">
        <v>200</v>
      </c>
      <c r="Q1070" s="111"/>
      <c r="R1070" s="48">
        <v>5</v>
      </c>
      <c r="S1070" s="81">
        <v>32.299999999999997</v>
      </c>
      <c r="T1070" s="134">
        <v>500</v>
      </c>
      <c r="U1070" s="93">
        <f t="shared" ref="U1070:U1104" si="358">S1070/100*J1070/4</f>
        <v>1.2919999999999998</v>
      </c>
      <c r="V1070" s="69">
        <f t="shared" si="357"/>
        <v>80.114914060929323</v>
      </c>
      <c r="W1070" s="135">
        <f t="shared" si="347"/>
        <v>136.11892649473856</v>
      </c>
      <c r="X1070" s="145">
        <v>146.28800000000001</v>
      </c>
      <c r="Y1070" s="60">
        <f t="shared" si="348"/>
        <v>0.1690656453007047</v>
      </c>
      <c r="Z1070" s="47">
        <f t="shared" si="349"/>
        <v>62.069828357741123</v>
      </c>
      <c r="AA1070" s="46">
        <f t="shared" si="353"/>
        <v>2.1102892923548066E-3</v>
      </c>
      <c r="AB1070" s="47">
        <v>308.70999999999998</v>
      </c>
      <c r="AC1070" s="47">
        <f t="shared" si="354"/>
        <v>455.99704579025109</v>
      </c>
      <c r="AD1070" s="56">
        <f>AB1070/AB1055*100</f>
        <v>50.293245576879208</v>
      </c>
      <c r="AE1070" s="56">
        <f>AC1070/AC1055*100</f>
        <v>74.288398193322308</v>
      </c>
      <c r="AF1070" s="64"/>
      <c r="AG1070" s="45">
        <f t="shared" si="350"/>
        <v>5.3436647678639853</v>
      </c>
      <c r="AH1070" s="47">
        <f t="shared" si="351"/>
        <v>79.622534831878014</v>
      </c>
      <c r="AI1070" s="43">
        <v>6.6699999999999995E-2</v>
      </c>
      <c r="AJ1070" s="45">
        <v>396.01</v>
      </c>
      <c r="AK1070" s="47">
        <f t="shared" si="355"/>
        <v>584.94830132939433</v>
      </c>
      <c r="AL1070" s="56">
        <f>AJ1070/AJ1055*100</f>
        <v>56.203519727504968</v>
      </c>
      <c r="AM1070" s="56">
        <f>AK1070/AK1055*100</f>
        <v>83.018492950524319</v>
      </c>
      <c r="AN1070" s="45">
        <f t="shared" si="356"/>
        <v>31.607040912182956</v>
      </c>
      <c r="AO1070" s="137" t="s">
        <v>974</v>
      </c>
    </row>
    <row r="1071" spans="1:41" s="39" customFormat="1" ht="30" x14ac:dyDescent="0.25">
      <c r="A1071" s="30">
        <v>1070</v>
      </c>
      <c r="B1071" s="110" t="s">
        <v>940</v>
      </c>
      <c r="C1071" s="30" t="s">
        <v>850</v>
      </c>
      <c r="D1071" s="48" t="s">
        <v>318</v>
      </c>
      <c r="E1071" s="48" t="s">
        <v>148</v>
      </c>
      <c r="F1071" s="48" t="s">
        <v>139</v>
      </c>
      <c r="G1071" s="48" t="s">
        <v>6</v>
      </c>
      <c r="H1071" s="48" t="s">
        <v>62</v>
      </c>
      <c r="I1071" s="48" t="s">
        <v>848</v>
      </c>
      <c r="J1071" s="48">
        <v>16</v>
      </c>
      <c r="K1071" s="103"/>
      <c r="L1071" s="60">
        <f t="shared" si="352"/>
        <v>6.6666666666666666E-2</v>
      </c>
      <c r="M1071" s="105" t="s">
        <v>140</v>
      </c>
      <c r="N1071" s="105" t="s">
        <v>158</v>
      </c>
      <c r="O1071" s="105" t="s">
        <v>150</v>
      </c>
      <c r="P1071" s="81">
        <v>200</v>
      </c>
      <c r="Q1071" s="111"/>
      <c r="R1071" s="48">
        <v>5</v>
      </c>
      <c r="S1071" s="81">
        <v>33.450000000000003</v>
      </c>
      <c r="T1071" s="134">
        <v>500</v>
      </c>
      <c r="U1071" s="93">
        <f t="shared" si="358"/>
        <v>1.3380000000000001</v>
      </c>
      <c r="V1071" s="69">
        <f t="shared" si="357"/>
        <v>80.114914060929323</v>
      </c>
      <c r="W1071" s="135">
        <f t="shared" si="347"/>
        <v>133.80671430169647</v>
      </c>
      <c r="X1071" s="145">
        <v>141.88999999999999</v>
      </c>
      <c r="Y1071" s="60">
        <f t="shared" si="348"/>
        <v>0.16863147673153259</v>
      </c>
      <c r="Z1071" s="47">
        <f t="shared" si="349"/>
        <v>60.049155962952177</v>
      </c>
      <c r="AA1071" s="46">
        <f t="shared" si="353"/>
        <v>2.1048699696948345E-3</v>
      </c>
      <c r="AB1071" s="47">
        <v>298.66000000000003</v>
      </c>
      <c r="AC1071" s="47">
        <f t="shared" si="354"/>
        <v>448.77535687453053</v>
      </c>
      <c r="AD1071" s="56">
        <f>AB1071/AB1055*100</f>
        <v>48.655957772636931</v>
      </c>
      <c r="AE1071" s="56">
        <f>AC1071/AC1055*100</f>
        <v>73.111882453248583</v>
      </c>
      <c r="AF1071" s="64"/>
      <c r="AG1071" s="45">
        <f t="shared" si="350"/>
        <v>5.1594004655238486</v>
      </c>
      <c r="AH1071" s="47">
        <f t="shared" si="351"/>
        <v>79.296814505553826</v>
      </c>
      <c r="AI1071" s="43">
        <v>6.4399999999999999E-2</v>
      </c>
      <c r="AJ1071" s="45">
        <v>394.39</v>
      </c>
      <c r="AK1071" s="47">
        <f t="shared" si="355"/>
        <v>592.62208865514651</v>
      </c>
      <c r="AL1071" s="56">
        <f>AJ1071/AJ1055*100</f>
        <v>55.973602043712745</v>
      </c>
      <c r="AM1071" s="56">
        <f>AK1071/AK1055*100</f>
        <v>84.107591350432372</v>
      </c>
      <c r="AN1071" s="45">
        <f t="shared" si="356"/>
        <v>30.595714190048877</v>
      </c>
      <c r="AO1071" s="137" t="s">
        <v>974</v>
      </c>
    </row>
    <row r="1072" spans="1:41" s="39" customFormat="1" ht="30" x14ac:dyDescent="0.25">
      <c r="A1072" s="30">
        <v>1071</v>
      </c>
      <c r="B1072" s="110" t="s">
        <v>941</v>
      </c>
      <c r="C1072" s="30" t="s">
        <v>850</v>
      </c>
      <c r="D1072" s="48" t="s">
        <v>318</v>
      </c>
      <c r="E1072" s="48" t="s">
        <v>148</v>
      </c>
      <c r="F1072" s="48" t="s">
        <v>139</v>
      </c>
      <c r="G1072" s="48" t="s">
        <v>6</v>
      </c>
      <c r="H1072" s="48" t="s">
        <v>62</v>
      </c>
      <c r="I1072" s="48" t="s">
        <v>848</v>
      </c>
      <c r="J1072" s="48">
        <v>16</v>
      </c>
      <c r="K1072" s="103"/>
      <c r="L1072" s="60">
        <f t="shared" si="352"/>
        <v>6.6666666666666666E-2</v>
      </c>
      <c r="M1072" s="105" t="s">
        <v>140</v>
      </c>
      <c r="N1072" s="105" t="s">
        <v>158</v>
      </c>
      <c r="O1072" s="105" t="s">
        <v>150</v>
      </c>
      <c r="P1072" s="81">
        <v>200</v>
      </c>
      <c r="Q1072" s="111"/>
      <c r="R1072" s="48">
        <v>5</v>
      </c>
      <c r="S1072" s="81">
        <v>35.1</v>
      </c>
      <c r="T1072" s="134">
        <v>500</v>
      </c>
      <c r="U1072" s="93">
        <f t="shared" si="358"/>
        <v>1.4040000000000001</v>
      </c>
      <c r="V1072" s="69">
        <f t="shared" si="357"/>
        <v>80.114914060929323</v>
      </c>
      <c r="W1072" s="135">
        <f t="shared" si="347"/>
        <v>130.48919245950566</v>
      </c>
      <c r="X1072" s="145">
        <v>127.20099999999999</v>
      </c>
      <c r="Y1072" s="60">
        <f t="shared" si="348"/>
        <v>0.17126947571629556</v>
      </c>
      <c r="Z1072" s="47">
        <f t="shared" si="349"/>
        <v>54.674770578603038</v>
      </c>
      <c r="AA1072" s="46">
        <f t="shared" si="353"/>
        <v>2.1377976588234371E-3</v>
      </c>
      <c r="AB1072" s="47">
        <v>271.93</v>
      </c>
      <c r="AC1072" s="47">
        <f t="shared" si="354"/>
        <v>418.99845916795067</v>
      </c>
      <c r="AD1072" s="56">
        <f>AB1072/AB1055*100</f>
        <v>44.301260955980574</v>
      </c>
      <c r="AE1072" s="56">
        <f>AC1072/AC1055*100</f>
        <v>68.260802705671139</v>
      </c>
      <c r="AF1072" s="64"/>
      <c r="AG1072" s="45">
        <f t="shared" si="350"/>
        <v>5.0872970428690119</v>
      </c>
      <c r="AH1072" s="47">
        <f t="shared" si="351"/>
        <v>68.950167596515058</v>
      </c>
      <c r="AI1072" s="43">
        <v>6.3500000000000001E-2</v>
      </c>
      <c r="AJ1072" s="45">
        <v>342.93</v>
      </c>
      <c r="AK1072" s="47">
        <f t="shared" si="355"/>
        <v>528.39753466872105</v>
      </c>
      <c r="AL1072" s="56">
        <f>AJ1072/AJ1055*100</f>
        <v>48.670167470905476</v>
      </c>
      <c r="AM1072" s="56">
        <f>AK1072/AK1055*100</f>
        <v>74.992553884291951</v>
      </c>
      <c r="AN1072" s="45">
        <f t="shared" si="356"/>
        <v>29.703465965505828</v>
      </c>
      <c r="AO1072" s="137" t="s">
        <v>974</v>
      </c>
    </row>
    <row r="1073" spans="1:41" s="39" customFormat="1" ht="30" x14ac:dyDescent="0.25">
      <c r="A1073" s="30">
        <v>1072</v>
      </c>
      <c r="B1073" s="110" t="s">
        <v>942</v>
      </c>
      <c r="C1073" s="30" t="s">
        <v>850</v>
      </c>
      <c r="D1073" s="48" t="s">
        <v>318</v>
      </c>
      <c r="E1073" s="48" t="s">
        <v>148</v>
      </c>
      <c r="F1073" s="48" t="s">
        <v>139</v>
      </c>
      <c r="G1073" s="48" t="s">
        <v>6</v>
      </c>
      <c r="H1073" s="48" t="s">
        <v>62</v>
      </c>
      <c r="I1073" s="48" t="s">
        <v>848</v>
      </c>
      <c r="J1073" s="48">
        <v>16</v>
      </c>
      <c r="K1073" s="103"/>
      <c r="L1073" s="60">
        <f t="shared" si="352"/>
        <v>6.6666666666666666E-2</v>
      </c>
      <c r="M1073" s="105" t="s">
        <v>140</v>
      </c>
      <c r="N1073" s="105" t="s">
        <v>158</v>
      </c>
      <c r="O1073" s="105" t="s">
        <v>150</v>
      </c>
      <c r="P1073" s="81">
        <v>200</v>
      </c>
      <c r="Q1073" s="111"/>
      <c r="R1073" s="48">
        <v>5</v>
      </c>
      <c r="S1073" s="81">
        <v>36.47</v>
      </c>
      <c r="T1073" s="134">
        <v>500</v>
      </c>
      <c r="U1073" s="93">
        <f t="shared" si="358"/>
        <v>1.4587999999999999</v>
      </c>
      <c r="V1073" s="69">
        <f t="shared" si="357"/>
        <v>80.114914060929323</v>
      </c>
      <c r="W1073" s="135">
        <f t="shared" si="347"/>
        <v>127.73464402083809</v>
      </c>
      <c r="X1073" s="145">
        <v>134.54499999999999</v>
      </c>
      <c r="Y1073" s="60">
        <f t="shared" si="348"/>
        <v>0.16988208392421225</v>
      </c>
      <c r="Z1073" s="47">
        <f t="shared" si="349"/>
        <v>57.36296858042676</v>
      </c>
      <c r="AA1073" s="46">
        <f t="shared" si="353"/>
        <v>2.1204801367572189E-3</v>
      </c>
      <c r="AB1073" s="47">
        <v>285.3</v>
      </c>
      <c r="AC1073" s="47">
        <f t="shared" si="354"/>
        <v>449.07917519282245</v>
      </c>
      <c r="AD1073" s="56">
        <f>AB1073/AB1055*100</f>
        <v>46.479423935355641</v>
      </c>
      <c r="AE1073" s="56">
        <f>AC1073/AC1055*100</f>
        <v>73.161378774367464</v>
      </c>
      <c r="AF1073" s="64"/>
      <c r="AG1073" s="45">
        <f t="shared" si="350"/>
        <v>4.9030327405288752</v>
      </c>
      <c r="AH1073" s="47">
        <f t="shared" si="351"/>
        <v>74.123491051034449</v>
      </c>
      <c r="AI1073" s="43">
        <v>6.1200000000000004E-2</v>
      </c>
      <c r="AJ1073" s="45">
        <v>368.66</v>
      </c>
      <c r="AK1073" s="47">
        <f t="shared" si="355"/>
        <v>580.29277506689778</v>
      </c>
      <c r="AL1073" s="56">
        <f>AJ1073/AJ1055*100</f>
        <v>52.321884757309114</v>
      </c>
      <c r="AM1073" s="56">
        <f>AK1073/AK1055*100</f>
        <v>82.357759731322417</v>
      </c>
      <c r="AN1073" s="45">
        <f t="shared" si="356"/>
        <v>28.861388012618299</v>
      </c>
      <c r="AO1073" s="137" t="s">
        <v>974</v>
      </c>
    </row>
    <row r="1074" spans="1:41" s="39" customFormat="1" ht="30" x14ac:dyDescent="0.25">
      <c r="A1074" s="30">
        <v>1073</v>
      </c>
      <c r="B1074" s="110" t="s">
        <v>943</v>
      </c>
      <c r="C1074" s="30" t="s">
        <v>850</v>
      </c>
      <c r="D1074" s="48" t="s">
        <v>318</v>
      </c>
      <c r="E1074" s="48" t="s">
        <v>148</v>
      </c>
      <c r="F1074" s="48" t="s">
        <v>139</v>
      </c>
      <c r="G1074" s="48" t="s">
        <v>6</v>
      </c>
      <c r="H1074" s="48" t="s">
        <v>62</v>
      </c>
      <c r="I1074" s="48" t="s">
        <v>848</v>
      </c>
      <c r="J1074" s="48">
        <v>16</v>
      </c>
      <c r="K1074" s="103"/>
      <c r="L1074" s="60">
        <f t="shared" si="352"/>
        <v>6.6666666666666666E-2</v>
      </c>
      <c r="M1074" s="105" t="s">
        <v>140</v>
      </c>
      <c r="N1074" s="105" t="s">
        <v>158</v>
      </c>
      <c r="O1074" s="105" t="s">
        <v>150</v>
      </c>
      <c r="P1074" s="81">
        <v>200</v>
      </c>
      <c r="Q1074" s="111"/>
      <c r="R1074" s="48">
        <v>5</v>
      </c>
      <c r="S1074" s="81">
        <v>37.200000000000003</v>
      </c>
      <c r="T1074" s="134">
        <v>500</v>
      </c>
      <c r="U1074" s="93">
        <f t="shared" si="358"/>
        <v>1.4880000000000002</v>
      </c>
      <c r="V1074" s="69">
        <f t="shared" si="357"/>
        <v>80.114914060929323</v>
      </c>
      <c r="W1074" s="135">
        <f t="shared" si="347"/>
        <v>126.26689193308094</v>
      </c>
      <c r="X1074" s="145">
        <v>130.87299999999999</v>
      </c>
      <c r="Y1074" s="60">
        <f t="shared" si="348"/>
        <v>0.17055325549590461</v>
      </c>
      <c r="Z1074" s="47">
        <f t="shared" si="349"/>
        <v>56.017864269865754</v>
      </c>
      <c r="AA1074" s="46">
        <f t="shared" si="353"/>
        <v>2.1288577475873562E-3</v>
      </c>
      <c r="AB1074" s="47">
        <v>278.61</v>
      </c>
      <c r="AC1074" s="47">
        <f t="shared" si="354"/>
        <v>443.64649681528681</v>
      </c>
      <c r="AD1074" s="56">
        <f>AB1074/AB1055*100</f>
        <v>45.389527874621223</v>
      </c>
      <c r="AE1074" s="56">
        <f>AC1074/AC1055*100</f>
        <v>72.276318271689874</v>
      </c>
      <c r="AF1074" s="64"/>
      <c r="AG1074" s="45">
        <f t="shared" si="350"/>
        <v>4.4223432561632983</v>
      </c>
      <c r="AH1074" s="47">
        <f t="shared" si="351"/>
        <v>71.537834633423898</v>
      </c>
      <c r="AI1074" s="43">
        <v>5.5199999999999999E-2</v>
      </c>
      <c r="AJ1074" s="45">
        <v>355.8</v>
      </c>
      <c r="AK1074" s="47">
        <f t="shared" si="355"/>
        <v>566.56050955414025</v>
      </c>
      <c r="AL1074" s="56">
        <f>AJ1074/AJ1055*100</f>
        <v>50.496735736588136</v>
      </c>
      <c r="AM1074" s="56">
        <f>AK1074/AK1055*100</f>
        <v>80.408814867178577</v>
      </c>
      <c r="AN1074" s="45">
        <f t="shared" si="356"/>
        <v>25.929398083342299</v>
      </c>
      <c r="AO1074" s="137" t="s">
        <v>974</v>
      </c>
    </row>
    <row r="1075" spans="1:41" s="39" customFormat="1" ht="30" x14ac:dyDescent="0.25">
      <c r="A1075" s="30">
        <v>1074</v>
      </c>
      <c r="B1075" s="110" t="s">
        <v>944</v>
      </c>
      <c r="C1075" s="30" t="s">
        <v>850</v>
      </c>
      <c r="D1075" s="48" t="s">
        <v>318</v>
      </c>
      <c r="E1075" s="48" t="s">
        <v>148</v>
      </c>
      <c r="F1075" s="48" t="s">
        <v>139</v>
      </c>
      <c r="G1075" s="48" t="s">
        <v>6</v>
      </c>
      <c r="H1075" s="48" t="s">
        <v>62</v>
      </c>
      <c r="I1075" s="48" t="s">
        <v>848</v>
      </c>
      <c r="J1075" s="48">
        <v>16</v>
      </c>
      <c r="K1075" s="103"/>
      <c r="L1075" s="60">
        <f t="shared" si="352"/>
        <v>6.6666666666666666E-2</v>
      </c>
      <c r="M1075" s="105" t="s">
        <v>140</v>
      </c>
      <c r="N1075" s="105" t="s">
        <v>158</v>
      </c>
      <c r="O1075" s="105" t="s">
        <v>150</v>
      </c>
      <c r="P1075" s="81">
        <v>200</v>
      </c>
      <c r="Q1075" s="111"/>
      <c r="R1075" s="48">
        <v>5</v>
      </c>
      <c r="S1075" s="81">
        <v>38.1</v>
      </c>
      <c r="T1075" s="134">
        <v>500</v>
      </c>
      <c r="U1075" s="93">
        <f t="shared" si="358"/>
        <v>1.524</v>
      </c>
      <c r="V1075" s="69">
        <f t="shared" si="357"/>
        <v>80.114914060929323</v>
      </c>
      <c r="W1075" s="135">
        <f t="shared" si="347"/>
        <v>124.45733456461325</v>
      </c>
      <c r="X1075" s="145">
        <v>132.709</v>
      </c>
      <c r="Y1075" s="60">
        <f t="shared" si="348"/>
        <v>0.17021000851094514</v>
      </c>
      <c r="Z1075" s="47">
        <f t="shared" si="349"/>
        <v>56.689411115497101</v>
      </c>
      <c r="AA1075" s="46">
        <f t="shared" si="353"/>
        <v>2.1245733145453583E-3</v>
      </c>
      <c r="AB1075" s="47">
        <v>281.95</v>
      </c>
      <c r="AC1075" s="47">
        <f t="shared" si="354"/>
        <v>455.49273021001613</v>
      </c>
      <c r="AD1075" s="56">
        <f>AB1075/AB1055*100</f>
        <v>45.933661333941536</v>
      </c>
      <c r="AE1075" s="56">
        <f>AC1075/AC1055*100</f>
        <v>74.206238019291661</v>
      </c>
      <c r="AF1075" s="64"/>
      <c r="AG1075" s="45">
        <f t="shared" si="350"/>
        <v>4.2701249194475333</v>
      </c>
      <c r="AH1075" s="47">
        <f t="shared" si="351"/>
        <v>72.830662842229174</v>
      </c>
      <c r="AI1075" s="43">
        <v>5.33E-2</v>
      </c>
      <c r="AJ1075" s="45">
        <v>362.23</v>
      </c>
      <c r="AK1075" s="47">
        <f t="shared" si="355"/>
        <v>585.18578352180941</v>
      </c>
      <c r="AL1075" s="56">
        <f>AJ1075/AJ1055*100</f>
        <v>51.409310246948628</v>
      </c>
      <c r="AM1075" s="56">
        <f>AK1075/AK1055*100</f>
        <v>83.052197491031706</v>
      </c>
      <c r="AN1075" s="45">
        <f t="shared" si="356"/>
        <v>25.087390317432174</v>
      </c>
      <c r="AO1075" s="137" t="s">
        <v>974</v>
      </c>
    </row>
    <row r="1076" spans="1:41" s="39" customFormat="1" ht="30" x14ac:dyDescent="0.25">
      <c r="A1076" s="30">
        <v>1075</v>
      </c>
      <c r="B1076" s="110" t="s">
        <v>945</v>
      </c>
      <c r="C1076" s="30" t="s">
        <v>850</v>
      </c>
      <c r="D1076" s="48" t="s">
        <v>318</v>
      </c>
      <c r="E1076" s="48" t="s">
        <v>148</v>
      </c>
      <c r="F1076" s="48" t="s">
        <v>139</v>
      </c>
      <c r="G1076" s="48" t="s">
        <v>6</v>
      </c>
      <c r="H1076" s="48" t="s">
        <v>62</v>
      </c>
      <c r="I1076" s="48" t="s">
        <v>848</v>
      </c>
      <c r="J1076" s="48">
        <v>16</v>
      </c>
      <c r="K1076" s="103"/>
      <c r="L1076" s="60">
        <f t="shared" si="352"/>
        <v>6.6666666666666666E-2</v>
      </c>
      <c r="M1076" s="105" t="s">
        <v>140</v>
      </c>
      <c r="N1076" s="105" t="s">
        <v>158</v>
      </c>
      <c r="O1076" s="105" t="s">
        <v>150</v>
      </c>
      <c r="P1076" s="81">
        <v>200</v>
      </c>
      <c r="Q1076" s="111"/>
      <c r="R1076" s="48">
        <v>5</v>
      </c>
      <c r="S1076" s="81">
        <v>39.24</v>
      </c>
      <c r="T1076" s="134">
        <v>500</v>
      </c>
      <c r="U1076" s="93">
        <f t="shared" si="358"/>
        <v>1.5696000000000001</v>
      </c>
      <c r="V1076" s="69">
        <f t="shared" si="357"/>
        <v>80.114914060929323</v>
      </c>
      <c r="W1076" s="135">
        <f t="shared" si="347"/>
        <v>122.1652285645541</v>
      </c>
      <c r="X1076" s="145">
        <v>131.791</v>
      </c>
      <c r="Y1076" s="60">
        <f t="shared" ref="Y1076:Y1104" si="359">AA1076*V1076</f>
        <v>0.17038043654723972</v>
      </c>
      <c r="Z1076" s="47">
        <f t="shared" ref="Z1076:Z1104" si="360">AB1076*((J1076^2*PI()/4)*10^-3)</f>
        <v>56.353637692681417</v>
      </c>
      <c r="AA1076" s="46">
        <f t="shared" si="353"/>
        <v>2.1267006092980552E-3</v>
      </c>
      <c r="AB1076" s="47">
        <v>280.27999999999997</v>
      </c>
      <c r="AC1076" s="47">
        <f t="shared" si="354"/>
        <v>461.29032258064524</v>
      </c>
      <c r="AD1076" s="56">
        <f>AB1076/AB1055*100</f>
        <v>45.661594604281376</v>
      </c>
      <c r="AE1076" s="56">
        <f>AC1076/AC1055*100</f>
        <v>75.150748196644813</v>
      </c>
      <c r="AF1076" s="64"/>
      <c r="AG1076" s="45">
        <f t="shared" ref="AG1076:AG1104" si="361">AI1076*V1076</f>
        <v>4.3422283421023691</v>
      </c>
      <c r="AH1076" s="47">
        <f t="shared" ref="AH1076:AH1104" si="362">AJ1076*((J1076^2*PI()/4)*10^-3)</f>
        <v>72.183243428177391</v>
      </c>
      <c r="AI1076" s="43">
        <v>5.4199999999999998E-2</v>
      </c>
      <c r="AJ1076" s="45">
        <v>359.01</v>
      </c>
      <c r="AK1076" s="47">
        <f t="shared" si="355"/>
        <v>590.86570111915751</v>
      </c>
      <c r="AL1076" s="56">
        <f>AJ1076/AJ1055*100</f>
        <v>50.952313369287538</v>
      </c>
      <c r="AM1076" s="56">
        <f>AK1076/AK1055*100</f>
        <v>83.858316934311304</v>
      </c>
      <c r="AN1076" s="45">
        <f t="shared" si="356"/>
        <v>25.485486656200941</v>
      </c>
      <c r="AO1076" s="137" t="s">
        <v>974</v>
      </c>
    </row>
    <row r="1077" spans="1:41" s="39" customFormat="1" ht="30" x14ac:dyDescent="0.25">
      <c r="A1077" s="30">
        <v>1076</v>
      </c>
      <c r="B1077" s="110" t="s">
        <v>946</v>
      </c>
      <c r="C1077" s="30" t="s">
        <v>850</v>
      </c>
      <c r="D1077" s="48" t="s">
        <v>318</v>
      </c>
      <c r="E1077" s="48" t="s">
        <v>148</v>
      </c>
      <c r="F1077" s="48" t="s">
        <v>139</v>
      </c>
      <c r="G1077" s="48" t="s">
        <v>6</v>
      </c>
      <c r="H1077" s="48" t="s">
        <v>62</v>
      </c>
      <c r="I1077" s="48" t="s">
        <v>848</v>
      </c>
      <c r="J1077" s="48">
        <v>16</v>
      </c>
      <c r="K1077" s="103"/>
      <c r="L1077" s="60">
        <f t="shared" si="352"/>
        <v>6.6666666666666666E-2</v>
      </c>
      <c r="M1077" s="105" t="s">
        <v>140</v>
      </c>
      <c r="N1077" s="105" t="s">
        <v>158</v>
      </c>
      <c r="O1077" s="105" t="s">
        <v>150</v>
      </c>
      <c r="P1077" s="81">
        <v>200</v>
      </c>
      <c r="Q1077" s="111"/>
      <c r="R1077" s="48">
        <v>5</v>
      </c>
      <c r="S1077" s="81">
        <v>40.85</v>
      </c>
      <c r="T1077" s="134">
        <v>500</v>
      </c>
      <c r="U1077" s="93">
        <f t="shared" si="358"/>
        <v>1.6340000000000001</v>
      </c>
      <c r="V1077" s="69">
        <f t="shared" si="357"/>
        <v>80.114914060929323</v>
      </c>
      <c r="W1077" s="135">
        <f t="shared" si="347"/>
        <v>118.92813149429519</v>
      </c>
      <c r="X1077" s="145">
        <v>132.25</v>
      </c>
      <c r="Y1077" s="60">
        <f t="shared" si="359"/>
        <v>0.17029795569609416</v>
      </c>
      <c r="Z1077" s="47">
        <f t="shared" si="360"/>
        <v>56.522529713738415</v>
      </c>
      <c r="AA1077" s="46">
        <f t="shared" si="353"/>
        <v>2.1256710775047261E-3</v>
      </c>
      <c r="AB1077" s="47">
        <v>281.12</v>
      </c>
      <c r="AC1077" s="47">
        <f t="shared" si="354"/>
        <v>475.26627218934919</v>
      </c>
      <c r="AD1077" s="56">
        <f>AB1077/AB1055*100</f>
        <v>45.798442540158355</v>
      </c>
      <c r="AE1077" s="56">
        <f>AC1077/AC1055*100</f>
        <v>77.427628977444385</v>
      </c>
      <c r="AF1077" s="64"/>
      <c r="AG1077" s="45">
        <f t="shared" si="361"/>
        <v>4.3101823764779974</v>
      </c>
      <c r="AH1077" s="47">
        <f t="shared" si="362"/>
        <v>72.506953135203275</v>
      </c>
      <c r="AI1077" s="43">
        <v>5.3800000000000001E-2</v>
      </c>
      <c r="AJ1077" s="45">
        <v>360.62</v>
      </c>
      <c r="AK1077" s="47">
        <f t="shared" si="355"/>
        <v>609.67032967032969</v>
      </c>
      <c r="AL1077" s="56">
        <f>AJ1077/AJ1055*100</f>
        <v>51.180811808118079</v>
      </c>
      <c r="AM1077" s="56">
        <f>AK1077/AK1055*100</f>
        <v>86.527154367063545</v>
      </c>
      <c r="AN1077" s="45">
        <f t="shared" si="356"/>
        <v>25.309654240182127</v>
      </c>
      <c r="AO1077" s="137" t="s">
        <v>974</v>
      </c>
    </row>
    <row r="1078" spans="1:41" s="39" customFormat="1" ht="30" x14ac:dyDescent="0.25">
      <c r="A1078" s="30">
        <v>1077</v>
      </c>
      <c r="B1078" s="110" t="s">
        <v>947</v>
      </c>
      <c r="C1078" s="30" t="s">
        <v>850</v>
      </c>
      <c r="D1078" s="48" t="s">
        <v>318</v>
      </c>
      <c r="E1078" s="48" t="s">
        <v>148</v>
      </c>
      <c r="F1078" s="48" t="s">
        <v>139</v>
      </c>
      <c r="G1078" s="48" t="s">
        <v>6</v>
      </c>
      <c r="H1078" s="48" t="s">
        <v>62</v>
      </c>
      <c r="I1078" s="48" t="s">
        <v>848</v>
      </c>
      <c r="J1078" s="48">
        <v>16</v>
      </c>
      <c r="K1078" s="103"/>
      <c r="L1078" s="60">
        <f t="shared" si="352"/>
        <v>6.6666666666666666E-2</v>
      </c>
      <c r="M1078" s="105" t="s">
        <v>140</v>
      </c>
      <c r="N1078" s="105" t="s">
        <v>158</v>
      </c>
      <c r="O1078" s="105" t="s">
        <v>150</v>
      </c>
      <c r="P1078" s="81">
        <v>200</v>
      </c>
      <c r="Q1078" s="111"/>
      <c r="R1078" s="48">
        <v>5</v>
      </c>
      <c r="S1078" s="81">
        <v>42.4</v>
      </c>
      <c r="T1078" s="134">
        <v>500</v>
      </c>
      <c r="U1078" s="93">
        <f t="shared" si="358"/>
        <v>1.696</v>
      </c>
      <c r="V1078" s="69">
        <f t="shared" si="357"/>
        <v>80.114914060929323</v>
      </c>
      <c r="W1078" s="135">
        <f t="shared" si="347"/>
        <v>115.81167158193415</v>
      </c>
      <c r="X1078" s="145">
        <v>132.02099999999999</v>
      </c>
      <c r="Y1078" s="60">
        <f t="shared" si="359"/>
        <v>0.17033847930937399</v>
      </c>
      <c r="Z1078" s="47">
        <f t="shared" si="360"/>
        <v>56.438083703209919</v>
      </c>
      <c r="AA1078" s="46">
        <f t="shared" si="353"/>
        <v>2.1261768960998632E-3</v>
      </c>
      <c r="AB1078" s="47">
        <v>280.7</v>
      </c>
      <c r="AC1078" s="47">
        <f t="shared" si="354"/>
        <v>487.3263888888888</v>
      </c>
      <c r="AD1078" s="56">
        <f>AB1078/AB1055*100</f>
        <v>45.730018572219869</v>
      </c>
      <c r="AE1078" s="56">
        <f>AC1078/AC1055*100</f>
        <v>79.392393354548361</v>
      </c>
      <c r="AF1078" s="64"/>
      <c r="AG1078" s="45">
        <f t="shared" si="361"/>
        <v>4.3262053592901841</v>
      </c>
      <c r="AH1078" s="47">
        <f t="shared" si="362"/>
        <v>72.346103591339485</v>
      </c>
      <c r="AI1078" s="43">
        <v>5.4000000000000006E-2</v>
      </c>
      <c r="AJ1078" s="45">
        <v>359.82</v>
      </c>
      <c r="AK1078" s="47">
        <f t="shared" si="355"/>
        <v>624.68749999999989</v>
      </c>
      <c r="AL1078" s="56">
        <f>AJ1078/AJ1055*100</f>
        <v>51.067272211183642</v>
      </c>
      <c r="AM1078" s="56">
        <f>AK1078/AK1055*100</f>
        <v>88.658458699971604</v>
      </c>
      <c r="AN1078" s="45">
        <f t="shared" si="356"/>
        <v>25.397698610616317</v>
      </c>
      <c r="AO1078" s="137" t="s">
        <v>974</v>
      </c>
    </row>
    <row r="1079" spans="1:41" s="39" customFormat="1" ht="30" x14ac:dyDescent="0.25">
      <c r="A1079" s="30">
        <v>1078</v>
      </c>
      <c r="B1079" s="110" t="s">
        <v>948</v>
      </c>
      <c r="C1079" s="30" t="s">
        <v>850</v>
      </c>
      <c r="D1079" s="48" t="s">
        <v>318</v>
      </c>
      <c r="E1079" s="48" t="s">
        <v>148</v>
      </c>
      <c r="F1079" s="48" t="s">
        <v>139</v>
      </c>
      <c r="G1079" s="48" t="s">
        <v>6</v>
      </c>
      <c r="H1079" s="48" t="s">
        <v>62</v>
      </c>
      <c r="I1079" s="48" t="s">
        <v>848</v>
      </c>
      <c r="J1079" s="48">
        <v>16</v>
      </c>
      <c r="K1079" s="103"/>
      <c r="L1079" s="60">
        <f t="shared" si="352"/>
        <v>6.6666666666666666E-2</v>
      </c>
      <c r="M1079" s="105" t="s">
        <v>140</v>
      </c>
      <c r="N1079" s="105" t="s">
        <v>158</v>
      </c>
      <c r="O1079" s="105" t="s">
        <v>150</v>
      </c>
      <c r="P1079" s="81">
        <v>200</v>
      </c>
      <c r="Q1079" s="111"/>
      <c r="R1079" s="48">
        <v>5</v>
      </c>
      <c r="S1079" s="81">
        <v>44.5</v>
      </c>
      <c r="T1079" s="134">
        <v>500</v>
      </c>
      <c r="U1079" s="93">
        <f t="shared" si="358"/>
        <v>1.78</v>
      </c>
      <c r="V1079" s="69">
        <f t="shared" si="357"/>
        <v>80.114914060929323</v>
      </c>
      <c r="W1079" s="135">
        <f t="shared" si="347"/>
        <v>111.58937105550946</v>
      </c>
      <c r="X1079" s="145">
        <v>132.13499999999999</v>
      </c>
      <c r="Y1079" s="60">
        <f t="shared" si="359"/>
        <v>0.17031884443073872</v>
      </c>
      <c r="Z1079" s="47">
        <f t="shared" si="360"/>
        <v>56.480306708474174</v>
      </c>
      <c r="AA1079" s="46">
        <f t="shared" si="353"/>
        <v>2.1259318121618046E-3</v>
      </c>
      <c r="AB1079" s="47">
        <v>280.91000000000003</v>
      </c>
      <c r="AC1079" s="47">
        <f t="shared" si="354"/>
        <v>506.14414414414421</v>
      </c>
      <c r="AD1079" s="56">
        <f>AB1079/AB1055*100</f>
        <v>45.764230556189112</v>
      </c>
      <c r="AE1079" s="56">
        <f>AC1079/AC1055*100</f>
        <v>82.458073074214624</v>
      </c>
      <c r="AF1079" s="64"/>
      <c r="AG1079" s="45">
        <f t="shared" si="361"/>
        <v>4.3181938678840899</v>
      </c>
      <c r="AH1079" s="47">
        <f t="shared" si="362"/>
        <v>72.426528363271387</v>
      </c>
      <c r="AI1079" s="43">
        <v>5.3899999999999997E-2</v>
      </c>
      <c r="AJ1079" s="45">
        <v>360.22</v>
      </c>
      <c r="AK1079" s="47">
        <f t="shared" si="355"/>
        <v>649.04504504504507</v>
      </c>
      <c r="AL1079" s="56">
        <f>AJ1079/AJ1055*100</f>
        <v>51.124042009650871</v>
      </c>
      <c r="AM1079" s="56">
        <f>AK1079/AK1055*100</f>
        <v>92.115391008379945</v>
      </c>
      <c r="AN1079" s="45">
        <f t="shared" si="356"/>
        <v>25.353588337901812</v>
      </c>
      <c r="AO1079" s="137" t="s">
        <v>974</v>
      </c>
    </row>
    <row r="1080" spans="1:41" s="39" customFormat="1" x14ac:dyDescent="0.25">
      <c r="A1080" s="30">
        <v>1079</v>
      </c>
      <c r="B1080" s="110" t="s">
        <v>949</v>
      </c>
      <c r="C1080" s="48" t="s">
        <v>847</v>
      </c>
      <c r="D1080" s="48" t="s">
        <v>318</v>
      </c>
      <c r="E1080" s="48" t="s">
        <v>148</v>
      </c>
      <c r="F1080" s="48" t="s">
        <v>139</v>
      </c>
      <c r="G1080" s="48" t="s">
        <v>6</v>
      </c>
      <c r="H1080" s="48" t="s">
        <v>62</v>
      </c>
      <c r="I1080" s="48" t="s">
        <v>848</v>
      </c>
      <c r="J1080" s="48">
        <v>20</v>
      </c>
      <c r="K1080" s="103"/>
      <c r="L1080" s="60">
        <f t="shared" si="352"/>
        <v>6.6666666666666666E-2</v>
      </c>
      <c r="M1080" s="105" t="s">
        <v>2</v>
      </c>
      <c r="N1080" s="105" t="s">
        <v>2</v>
      </c>
      <c r="O1080" s="105" t="s">
        <v>4</v>
      </c>
      <c r="P1080" s="81">
        <v>0</v>
      </c>
      <c r="Q1080" s="95">
        <v>0</v>
      </c>
      <c r="R1080" s="48">
        <v>0</v>
      </c>
      <c r="S1080" s="81">
        <v>0</v>
      </c>
      <c r="T1080" s="134">
        <v>500</v>
      </c>
      <c r="U1080" s="93">
        <f t="shared" si="358"/>
        <v>0</v>
      </c>
      <c r="V1080" s="69">
        <f>5.65*SQRT($W$1080)</f>
        <v>100.14364257616167</v>
      </c>
      <c r="W1080" s="135">
        <f t="shared" si="347"/>
        <v>314.15926535897933</v>
      </c>
      <c r="X1080" s="145">
        <v>223.30099999999999</v>
      </c>
      <c r="Y1080" s="60">
        <f t="shared" si="359"/>
        <v>0.28550003941052787</v>
      </c>
      <c r="Z1080" s="47">
        <f t="shared" si="360"/>
        <v>199.99692992017984</v>
      </c>
      <c r="AA1080" s="46">
        <f t="shared" si="353"/>
        <v>2.8509052803167029E-3</v>
      </c>
      <c r="AB1080" s="47">
        <v>636.61</v>
      </c>
      <c r="AC1080" s="47">
        <f t="shared" si="354"/>
        <v>636.61</v>
      </c>
      <c r="AD1080" s="56">
        <f>AB1080/AB1080*100</f>
        <v>100</v>
      </c>
      <c r="AE1080" s="56">
        <f>AC1080/AC1080*100</f>
        <v>100</v>
      </c>
      <c r="AF1080" s="64"/>
      <c r="AG1080" s="45">
        <f t="shared" si="361"/>
        <v>13.990066867889787</v>
      </c>
      <c r="AH1080" s="47">
        <f t="shared" si="362"/>
        <v>226.00617549924971</v>
      </c>
      <c r="AI1080" s="43">
        <v>0.13970000000000002</v>
      </c>
      <c r="AJ1080" s="45">
        <v>719.4</v>
      </c>
      <c r="AK1080" s="47">
        <f t="shared" si="355"/>
        <v>719.4</v>
      </c>
      <c r="AL1080" s="56">
        <f>AJ1080/AJ1080*100</f>
        <v>100</v>
      </c>
      <c r="AM1080" s="56">
        <f>AK1080/AK1080*100</f>
        <v>100</v>
      </c>
      <c r="AN1080" s="45">
        <f t="shared" si="356"/>
        <v>49.001978762507662</v>
      </c>
      <c r="AO1080" s="137" t="s">
        <v>974</v>
      </c>
    </row>
    <row r="1081" spans="1:41" s="39" customFormat="1" ht="30" x14ac:dyDescent="0.25">
      <c r="A1081" s="30">
        <v>1080</v>
      </c>
      <c r="B1081" s="110" t="s">
        <v>950</v>
      </c>
      <c r="C1081" s="30" t="s">
        <v>850</v>
      </c>
      <c r="D1081" s="48" t="s">
        <v>318</v>
      </c>
      <c r="E1081" s="48" t="s">
        <v>148</v>
      </c>
      <c r="F1081" s="48" t="s">
        <v>139</v>
      </c>
      <c r="G1081" s="48" t="s">
        <v>6</v>
      </c>
      <c r="H1081" s="48" t="s">
        <v>62</v>
      </c>
      <c r="I1081" s="48" t="s">
        <v>848</v>
      </c>
      <c r="J1081" s="48">
        <v>20</v>
      </c>
      <c r="K1081" s="103"/>
      <c r="L1081" s="60">
        <f t="shared" si="352"/>
        <v>6.6666666666666666E-2</v>
      </c>
      <c r="M1081" s="105" t="s">
        <v>140</v>
      </c>
      <c r="N1081" s="105" t="s">
        <v>158</v>
      </c>
      <c r="O1081" s="105" t="s">
        <v>150</v>
      </c>
      <c r="P1081" s="81">
        <v>200</v>
      </c>
      <c r="Q1081" s="111"/>
      <c r="R1081" s="48">
        <v>5</v>
      </c>
      <c r="S1081" s="81">
        <v>1.95</v>
      </c>
      <c r="T1081" s="134">
        <v>500</v>
      </c>
      <c r="U1081" s="93">
        <f t="shared" si="358"/>
        <v>9.7500000000000003E-2</v>
      </c>
      <c r="V1081" s="69">
        <f t="shared" ref="V1081:V1104" si="363">5.65*SQRT($W$1080)</f>
        <v>100.14364257616167</v>
      </c>
      <c r="W1081" s="135">
        <f t="shared" si="347"/>
        <v>308.03315968447919</v>
      </c>
      <c r="X1081" s="145">
        <v>212.44200000000001</v>
      </c>
      <c r="Y1081" s="60">
        <f t="shared" si="359"/>
        <v>0.28549908740386698</v>
      </c>
      <c r="Z1081" s="47">
        <f t="shared" si="360"/>
        <v>190.2705590646658</v>
      </c>
      <c r="AA1081" s="46">
        <f t="shared" si="353"/>
        <v>2.8508957739053482E-3</v>
      </c>
      <c r="AB1081" s="47">
        <v>605.65</v>
      </c>
      <c r="AC1081" s="47">
        <f t="shared" si="354"/>
        <v>617.69505354411012</v>
      </c>
      <c r="AD1081" s="56">
        <f>AB1081/AB1080*100</f>
        <v>95.136739919259824</v>
      </c>
      <c r="AE1081" s="56">
        <f>AC1081/AC1080*100</f>
        <v>97.028801549474579</v>
      </c>
      <c r="AF1081" s="64"/>
      <c r="AG1081" s="45">
        <f t="shared" si="361"/>
        <v>13.789779582737461</v>
      </c>
      <c r="AH1081" s="47">
        <f t="shared" si="362"/>
        <v>223.97984823768431</v>
      </c>
      <c r="AI1081" s="43">
        <v>0.13769999999999999</v>
      </c>
      <c r="AJ1081" s="45">
        <v>712.95</v>
      </c>
      <c r="AK1081" s="47">
        <f t="shared" si="355"/>
        <v>727.12901580826122</v>
      </c>
      <c r="AL1081" s="56">
        <f>AJ1081/AJ1080*100</f>
        <v>99.103419516263557</v>
      </c>
      <c r="AM1081" s="56">
        <f>AK1081/AK1080*100</f>
        <v>101.07436972591898</v>
      </c>
      <c r="AN1081" s="45">
        <f t="shared" si="356"/>
        <v>48.300608272104355</v>
      </c>
      <c r="AO1081" s="137" t="s">
        <v>974</v>
      </c>
    </row>
    <row r="1082" spans="1:41" s="39" customFormat="1" ht="30" x14ac:dyDescent="0.25">
      <c r="A1082" s="30">
        <v>1081</v>
      </c>
      <c r="B1082" s="110" t="s">
        <v>951</v>
      </c>
      <c r="C1082" s="30" t="s">
        <v>850</v>
      </c>
      <c r="D1082" s="48" t="s">
        <v>318</v>
      </c>
      <c r="E1082" s="48" t="s">
        <v>148</v>
      </c>
      <c r="F1082" s="48" t="s">
        <v>139</v>
      </c>
      <c r="G1082" s="48" t="s">
        <v>6</v>
      </c>
      <c r="H1082" s="48" t="s">
        <v>62</v>
      </c>
      <c r="I1082" s="48" t="s">
        <v>848</v>
      </c>
      <c r="J1082" s="48">
        <v>20</v>
      </c>
      <c r="K1082" s="103"/>
      <c r="L1082" s="60">
        <f t="shared" si="352"/>
        <v>6.6666666666666666E-2</v>
      </c>
      <c r="M1082" s="105" t="s">
        <v>140</v>
      </c>
      <c r="N1082" s="105" t="s">
        <v>158</v>
      </c>
      <c r="O1082" s="105" t="s">
        <v>150</v>
      </c>
      <c r="P1082" s="81">
        <v>200</v>
      </c>
      <c r="Q1082" s="111"/>
      <c r="R1082" s="48">
        <v>5</v>
      </c>
      <c r="S1082" s="81">
        <v>2.7</v>
      </c>
      <c r="T1082" s="134">
        <v>500</v>
      </c>
      <c r="U1082" s="93">
        <f t="shared" si="358"/>
        <v>0.13500000000000001</v>
      </c>
      <c r="V1082" s="69">
        <f t="shared" si="363"/>
        <v>100.14364257616167</v>
      </c>
      <c r="W1082" s="135">
        <f t="shared" si="347"/>
        <v>305.67696519428677</v>
      </c>
      <c r="X1082" s="145">
        <v>201.70500000000001</v>
      </c>
      <c r="Y1082" s="60">
        <f t="shared" si="359"/>
        <v>0.29240027197543267</v>
      </c>
      <c r="Z1082" s="47">
        <f t="shared" si="360"/>
        <v>185.0209577405173</v>
      </c>
      <c r="AA1082" s="46">
        <f t="shared" si="353"/>
        <v>2.9198086314171684E-3</v>
      </c>
      <c r="AB1082" s="47">
        <v>588.94000000000005</v>
      </c>
      <c r="AC1082" s="47">
        <f t="shared" si="354"/>
        <v>605.28263103802703</v>
      </c>
      <c r="AD1082" s="56">
        <f>AB1082/AB1080*100</f>
        <v>92.511898964829342</v>
      </c>
      <c r="AE1082" s="56">
        <f>AC1082/AC1080*100</f>
        <v>95.079032851828742</v>
      </c>
      <c r="AF1082" s="64"/>
      <c r="AG1082" s="45">
        <f t="shared" si="361"/>
        <v>13.509377383524209</v>
      </c>
      <c r="AH1082" s="47">
        <f t="shared" si="362"/>
        <v>216.60653027970906</v>
      </c>
      <c r="AI1082" s="43">
        <v>0.13489999999999999</v>
      </c>
      <c r="AJ1082" s="45">
        <v>689.48</v>
      </c>
      <c r="AK1082" s="47">
        <f t="shared" si="355"/>
        <v>708.61253854059635</v>
      </c>
      <c r="AL1082" s="56">
        <f>AJ1082/AJ1080*100</f>
        <v>95.840978593272169</v>
      </c>
      <c r="AM1082" s="56">
        <f>AK1082/AK1080*100</f>
        <v>98.500491873866608</v>
      </c>
      <c r="AN1082" s="45">
        <f t="shared" si="356"/>
        <v>46.201658063639762</v>
      </c>
      <c r="AO1082" s="137" t="s">
        <v>974</v>
      </c>
    </row>
    <row r="1083" spans="1:41" s="39" customFormat="1" ht="30" x14ac:dyDescent="0.25">
      <c r="A1083" s="30">
        <v>1082</v>
      </c>
      <c r="B1083" s="110" t="s">
        <v>952</v>
      </c>
      <c r="C1083" s="30" t="s">
        <v>850</v>
      </c>
      <c r="D1083" s="48" t="s">
        <v>318</v>
      </c>
      <c r="E1083" s="48" t="s">
        <v>148</v>
      </c>
      <c r="F1083" s="48" t="s">
        <v>139</v>
      </c>
      <c r="G1083" s="48" t="s">
        <v>6</v>
      </c>
      <c r="H1083" s="48" t="s">
        <v>62</v>
      </c>
      <c r="I1083" s="48" t="s">
        <v>848</v>
      </c>
      <c r="J1083" s="48">
        <v>20</v>
      </c>
      <c r="K1083" s="103"/>
      <c r="L1083" s="60">
        <f t="shared" si="352"/>
        <v>6.6666666666666666E-2</v>
      </c>
      <c r="M1083" s="105" t="s">
        <v>140</v>
      </c>
      <c r="N1083" s="105" t="s">
        <v>158</v>
      </c>
      <c r="O1083" s="105" t="s">
        <v>150</v>
      </c>
      <c r="P1083" s="81">
        <v>200</v>
      </c>
      <c r="Q1083" s="111"/>
      <c r="R1083" s="48">
        <v>5</v>
      </c>
      <c r="S1083" s="81">
        <v>3.32</v>
      </c>
      <c r="T1083" s="134">
        <v>500</v>
      </c>
      <c r="U1083" s="93">
        <f t="shared" si="358"/>
        <v>0.16600000000000001</v>
      </c>
      <c r="V1083" s="69">
        <f t="shared" si="363"/>
        <v>100.14364257616167</v>
      </c>
      <c r="W1083" s="135">
        <f t="shared" si="347"/>
        <v>303.72917774906119</v>
      </c>
      <c r="X1083" s="145">
        <v>196.12299999999999</v>
      </c>
      <c r="Y1083" s="60">
        <f t="shared" si="359"/>
        <v>0.28609332663174447</v>
      </c>
      <c r="Z1083" s="47">
        <f t="shared" si="360"/>
        <v>176.02029478798249</v>
      </c>
      <c r="AA1083" s="46">
        <f t="shared" si="353"/>
        <v>2.8568296426222319E-3</v>
      </c>
      <c r="AB1083" s="47">
        <v>560.29</v>
      </c>
      <c r="AC1083" s="47">
        <f t="shared" si="354"/>
        <v>579.53040959867587</v>
      </c>
      <c r="AD1083" s="56">
        <f>AB1083/AB1080*100</f>
        <v>88.011498405617246</v>
      </c>
      <c r="AE1083" s="56">
        <f>AC1083/AC1080*100</f>
        <v>91.033821271842399</v>
      </c>
      <c r="AF1083" s="64"/>
      <c r="AG1083" s="45">
        <f t="shared" si="361"/>
        <v>13.309090098371884</v>
      </c>
      <c r="AH1083" s="47">
        <f t="shared" si="362"/>
        <v>207.84462836884714</v>
      </c>
      <c r="AI1083" s="43">
        <v>0.13289999999999999</v>
      </c>
      <c r="AJ1083" s="45">
        <v>661.59</v>
      </c>
      <c r="AK1083" s="47">
        <f t="shared" si="355"/>
        <v>684.30906081919738</v>
      </c>
      <c r="AL1083" s="56">
        <f>AJ1083/AJ1080*100</f>
        <v>91.964136780650549</v>
      </c>
      <c r="AM1083" s="56">
        <f>AK1083/AK1080*100</f>
        <v>95.122193608451127</v>
      </c>
      <c r="AN1083" s="45">
        <f t="shared" si="356"/>
        <v>46.520099769762083</v>
      </c>
      <c r="AO1083" s="137" t="s">
        <v>974</v>
      </c>
    </row>
    <row r="1084" spans="1:41" s="39" customFormat="1" ht="30" x14ac:dyDescent="0.25">
      <c r="A1084" s="30">
        <v>1083</v>
      </c>
      <c r="B1084" s="110" t="s">
        <v>953</v>
      </c>
      <c r="C1084" s="30" t="s">
        <v>850</v>
      </c>
      <c r="D1084" s="48" t="s">
        <v>318</v>
      </c>
      <c r="E1084" s="48" t="s">
        <v>148</v>
      </c>
      <c r="F1084" s="48" t="s">
        <v>139</v>
      </c>
      <c r="G1084" s="48" t="s">
        <v>6</v>
      </c>
      <c r="H1084" s="48" t="s">
        <v>62</v>
      </c>
      <c r="I1084" s="48" t="s">
        <v>848</v>
      </c>
      <c r="J1084" s="48">
        <v>20</v>
      </c>
      <c r="K1084" s="103"/>
      <c r="L1084" s="60">
        <f t="shared" si="352"/>
        <v>6.6666666666666666E-2</v>
      </c>
      <c r="M1084" s="105" t="s">
        <v>140</v>
      </c>
      <c r="N1084" s="105" t="s">
        <v>158</v>
      </c>
      <c r="O1084" s="105" t="s">
        <v>150</v>
      </c>
      <c r="P1084" s="81">
        <v>200</v>
      </c>
      <c r="Q1084" s="111"/>
      <c r="R1084" s="48">
        <v>5</v>
      </c>
      <c r="S1084" s="81">
        <v>3.86</v>
      </c>
      <c r="T1084" s="134">
        <v>500</v>
      </c>
      <c r="U1084" s="93">
        <f t="shared" si="358"/>
        <v>0.19299999999999998</v>
      </c>
      <c r="V1084" s="69">
        <f t="shared" si="363"/>
        <v>100.14364257616167</v>
      </c>
      <c r="W1084" s="135">
        <f t="shared" si="347"/>
        <v>302.03271771612282</v>
      </c>
      <c r="X1084" s="145">
        <v>191.89599999999999</v>
      </c>
      <c r="Y1084" s="60">
        <f t="shared" si="359"/>
        <v>0.27482931634783436</v>
      </c>
      <c r="Z1084" s="47">
        <f t="shared" si="360"/>
        <v>165.44569391599927</v>
      </c>
      <c r="AA1084" s="46">
        <f t="shared" si="353"/>
        <v>2.7443511068495439E-3</v>
      </c>
      <c r="AB1084" s="47">
        <v>526.63</v>
      </c>
      <c r="AC1084" s="47">
        <f t="shared" si="354"/>
        <v>547.77407946744313</v>
      </c>
      <c r="AD1084" s="56">
        <f>AB1084/AB1080*100</f>
        <v>82.724116806207888</v>
      </c>
      <c r="AE1084" s="56">
        <f>AC1084/AC1080*100</f>
        <v>86.045472026427973</v>
      </c>
      <c r="AF1084" s="64"/>
      <c r="AG1084" s="45">
        <f t="shared" si="361"/>
        <v>13.108802813219562</v>
      </c>
      <c r="AH1084" s="47">
        <f t="shared" si="362"/>
        <v>206.07277011222249</v>
      </c>
      <c r="AI1084" s="43">
        <v>0.13089999999999999</v>
      </c>
      <c r="AJ1084" s="45">
        <v>655.95</v>
      </c>
      <c r="AK1084" s="47">
        <f t="shared" si="355"/>
        <v>682.2862492198874</v>
      </c>
      <c r="AL1084" s="56">
        <f>AJ1084/AJ1080*100</f>
        <v>91.180150125104262</v>
      </c>
      <c r="AM1084" s="56">
        <f>AK1084/AK1080*100</f>
        <v>94.841013236014376</v>
      </c>
      <c r="AN1084" s="45">
        <f t="shared" si="356"/>
        <v>47.697978466855282</v>
      </c>
      <c r="AO1084" s="137" t="s">
        <v>974</v>
      </c>
    </row>
    <row r="1085" spans="1:41" s="39" customFormat="1" ht="30" x14ac:dyDescent="0.25">
      <c r="A1085" s="30">
        <v>1084</v>
      </c>
      <c r="B1085" s="110" t="s">
        <v>954</v>
      </c>
      <c r="C1085" s="30" t="s">
        <v>850</v>
      </c>
      <c r="D1085" s="48" t="s">
        <v>318</v>
      </c>
      <c r="E1085" s="48" t="s">
        <v>148</v>
      </c>
      <c r="F1085" s="48" t="s">
        <v>139</v>
      </c>
      <c r="G1085" s="48" t="s">
        <v>6</v>
      </c>
      <c r="H1085" s="48" t="s">
        <v>62</v>
      </c>
      <c r="I1085" s="48" t="s">
        <v>848</v>
      </c>
      <c r="J1085" s="48">
        <v>20</v>
      </c>
      <c r="K1085" s="103"/>
      <c r="L1085" s="60">
        <f t="shared" si="352"/>
        <v>6.6666666666666666E-2</v>
      </c>
      <c r="M1085" s="105" t="s">
        <v>140</v>
      </c>
      <c r="N1085" s="105" t="s">
        <v>158</v>
      </c>
      <c r="O1085" s="105" t="s">
        <v>150</v>
      </c>
      <c r="P1085" s="81">
        <v>200</v>
      </c>
      <c r="Q1085" s="111"/>
      <c r="R1085" s="48">
        <v>5</v>
      </c>
      <c r="S1085" s="81">
        <v>4.2</v>
      </c>
      <c r="T1085" s="134">
        <v>500</v>
      </c>
      <c r="U1085" s="93">
        <f t="shared" si="358"/>
        <v>0.21000000000000002</v>
      </c>
      <c r="V1085" s="69">
        <f t="shared" si="363"/>
        <v>100.14364257616167</v>
      </c>
      <c r="W1085" s="135">
        <f t="shared" si="347"/>
        <v>300.96457621390215</v>
      </c>
      <c r="X1085" s="145">
        <v>187.68299999999999</v>
      </c>
      <c r="Y1085" s="60">
        <f t="shared" si="359"/>
        <v>0.27862943749218561</v>
      </c>
      <c r="Z1085" s="47">
        <f t="shared" si="360"/>
        <v>164.05082677780541</v>
      </c>
      <c r="AA1085" s="46">
        <f t="shared" si="353"/>
        <v>2.7822978106701196E-3</v>
      </c>
      <c r="AB1085" s="47">
        <v>522.19000000000005</v>
      </c>
      <c r="AC1085" s="47">
        <f t="shared" si="354"/>
        <v>545.08350730688937</v>
      </c>
      <c r="AD1085" s="56">
        <f>AB1085/AB1080*100</f>
        <v>82.026672531062985</v>
      </c>
      <c r="AE1085" s="56">
        <f>AC1085/AC1080*100</f>
        <v>85.622831452049027</v>
      </c>
      <c r="AF1085" s="64"/>
      <c r="AG1085" s="45">
        <f t="shared" si="361"/>
        <v>11.846992916759925</v>
      </c>
      <c r="AH1085" s="47">
        <f t="shared" si="362"/>
        <v>197.73812480224873</v>
      </c>
      <c r="AI1085" s="43">
        <v>0.1183</v>
      </c>
      <c r="AJ1085" s="45">
        <v>629.41999999999996</v>
      </c>
      <c r="AK1085" s="47">
        <f t="shared" si="355"/>
        <v>657.01461377870555</v>
      </c>
      <c r="AL1085" s="56">
        <f>AJ1085/AJ1080*100</f>
        <v>87.49235474006116</v>
      </c>
      <c r="AM1085" s="56">
        <f>AK1085/AK1080*100</f>
        <v>91.328136471880114</v>
      </c>
      <c r="AN1085" s="45">
        <f t="shared" si="356"/>
        <v>42.518812884199228</v>
      </c>
      <c r="AO1085" s="137" t="s">
        <v>974</v>
      </c>
    </row>
    <row r="1086" spans="1:41" s="39" customFormat="1" ht="30" x14ac:dyDescent="0.25">
      <c r="A1086" s="30">
        <v>1085</v>
      </c>
      <c r="B1086" s="110" t="s">
        <v>955</v>
      </c>
      <c r="C1086" s="30" t="s">
        <v>850</v>
      </c>
      <c r="D1086" s="48" t="s">
        <v>318</v>
      </c>
      <c r="E1086" s="48" t="s">
        <v>148</v>
      </c>
      <c r="F1086" s="48" t="s">
        <v>139</v>
      </c>
      <c r="G1086" s="48" t="s">
        <v>6</v>
      </c>
      <c r="H1086" s="48" t="s">
        <v>62</v>
      </c>
      <c r="I1086" s="48" t="s">
        <v>848</v>
      </c>
      <c r="J1086" s="48">
        <v>20</v>
      </c>
      <c r="K1086" s="103"/>
      <c r="L1086" s="60">
        <f t="shared" si="352"/>
        <v>6.6666666666666666E-2</v>
      </c>
      <c r="M1086" s="105" t="s">
        <v>140</v>
      </c>
      <c r="N1086" s="105" t="s">
        <v>158</v>
      </c>
      <c r="O1086" s="105" t="s">
        <v>150</v>
      </c>
      <c r="P1086" s="81">
        <v>200</v>
      </c>
      <c r="Q1086" s="111"/>
      <c r="R1086" s="48">
        <v>5</v>
      </c>
      <c r="S1086" s="81">
        <v>5.4</v>
      </c>
      <c r="T1086" s="134">
        <v>500</v>
      </c>
      <c r="U1086" s="93">
        <f t="shared" si="358"/>
        <v>0.27</v>
      </c>
      <c r="V1086" s="69">
        <f t="shared" si="363"/>
        <v>100.14364257616167</v>
      </c>
      <c r="W1086" s="135">
        <f t="shared" si="347"/>
        <v>297.19466502959443</v>
      </c>
      <c r="X1086" s="145">
        <v>186.58500000000001</v>
      </c>
      <c r="Y1086" s="60">
        <f t="shared" si="359"/>
        <v>0.27706488287196818</v>
      </c>
      <c r="Z1086" s="47">
        <f t="shared" si="360"/>
        <v>162.17529596361231</v>
      </c>
      <c r="AA1086" s="46">
        <f t="shared" si="353"/>
        <v>2.7666747058981162E-3</v>
      </c>
      <c r="AB1086" s="47">
        <v>516.22</v>
      </c>
      <c r="AC1086" s="47">
        <f t="shared" si="354"/>
        <v>545.68710359408033</v>
      </c>
      <c r="AD1086" s="56">
        <f>AB1086/AB1080*100</f>
        <v>81.088892728672192</v>
      </c>
      <c r="AE1086" s="56">
        <f>AC1086/AC1080*100</f>
        <v>85.717645590562569</v>
      </c>
      <c r="AF1086" s="64"/>
      <c r="AG1086" s="45">
        <f t="shared" si="361"/>
        <v>11.746849274183763</v>
      </c>
      <c r="AH1086" s="47">
        <f t="shared" si="362"/>
        <v>194.75675337399204</v>
      </c>
      <c r="AI1086" s="43">
        <v>0.1173</v>
      </c>
      <c r="AJ1086" s="45">
        <v>619.92999999999995</v>
      </c>
      <c r="AK1086" s="47">
        <f t="shared" si="355"/>
        <v>655.31712473572929</v>
      </c>
      <c r="AL1086" s="56">
        <f>AJ1086/AJ1080*100</f>
        <v>86.173199888796219</v>
      </c>
      <c r="AM1086" s="56">
        <f>AK1086/AK1080*100</f>
        <v>91.092177472300435</v>
      </c>
      <c r="AN1086" s="45">
        <f t="shared" si="356"/>
        <v>42.397467165162134</v>
      </c>
      <c r="AO1086" s="137" t="s">
        <v>974</v>
      </c>
    </row>
    <row r="1087" spans="1:41" s="39" customFormat="1" ht="30" x14ac:dyDescent="0.25">
      <c r="A1087" s="30">
        <v>1086</v>
      </c>
      <c r="B1087" s="110" t="s">
        <v>956</v>
      </c>
      <c r="C1087" s="30" t="s">
        <v>850</v>
      </c>
      <c r="D1087" s="48" t="s">
        <v>318</v>
      </c>
      <c r="E1087" s="48" t="s">
        <v>148</v>
      </c>
      <c r="F1087" s="48" t="s">
        <v>139</v>
      </c>
      <c r="G1087" s="48" t="s">
        <v>6</v>
      </c>
      <c r="H1087" s="48" t="s">
        <v>62</v>
      </c>
      <c r="I1087" s="48" t="s">
        <v>848</v>
      </c>
      <c r="J1087" s="48">
        <v>20</v>
      </c>
      <c r="K1087" s="103"/>
      <c r="L1087" s="60">
        <f t="shared" si="352"/>
        <v>6.6666666666666666E-2</v>
      </c>
      <c r="M1087" s="105" t="s">
        <v>140</v>
      </c>
      <c r="N1087" s="105" t="s">
        <v>158</v>
      </c>
      <c r="O1087" s="105" t="s">
        <v>150</v>
      </c>
      <c r="P1087" s="81">
        <v>200</v>
      </c>
      <c r="Q1087" s="111"/>
      <c r="R1087" s="48">
        <v>5</v>
      </c>
      <c r="S1087" s="81">
        <v>6.8</v>
      </c>
      <c r="T1087" s="134">
        <v>500</v>
      </c>
      <c r="U1087" s="93">
        <f t="shared" si="358"/>
        <v>0.34</v>
      </c>
      <c r="V1087" s="69">
        <f t="shared" si="363"/>
        <v>100.14364257616167</v>
      </c>
      <c r="W1087" s="135">
        <f t="shared" si="347"/>
        <v>292.79643531456867</v>
      </c>
      <c r="X1087" s="145">
        <v>184.72300000000001</v>
      </c>
      <c r="Y1087" s="60">
        <f t="shared" si="359"/>
        <v>0.26932412420441065</v>
      </c>
      <c r="Z1087" s="47">
        <f t="shared" si="360"/>
        <v>156.07118143768733</v>
      </c>
      <c r="AA1087" s="46">
        <f t="shared" si="353"/>
        <v>2.6893781499867367E-3</v>
      </c>
      <c r="AB1087" s="47">
        <v>496.79</v>
      </c>
      <c r="AC1087" s="47">
        <f t="shared" si="354"/>
        <v>533.03648068669531</v>
      </c>
      <c r="AD1087" s="56">
        <f>AB1087/AB1080*100</f>
        <v>78.03678861469345</v>
      </c>
      <c r="AE1087" s="56">
        <f>AC1087/AC1080*100</f>
        <v>83.730459887010142</v>
      </c>
      <c r="AF1087" s="64"/>
      <c r="AG1087" s="45">
        <f t="shared" si="361"/>
        <v>11.57660508180429</v>
      </c>
      <c r="AH1087" s="47">
        <f t="shared" si="362"/>
        <v>192.48852347810023</v>
      </c>
      <c r="AI1087" s="43">
        <v>0.11560000000000001</v>
      </c>
      <c r="AJ1087" s="45">
        <v>612.71</v>
      </c>
      <c r="AK1087" s="47">
        <f t="shared" si="355"/>
        <v>657.41416309012891</v>
      </c>
      <c r="AL1087" s="56">
        <f>AJ1087/AJ1080*100</f>
        <v>85.16958576591604</v>
      </c>
      <c r="AM1087" s="56">
        <f>AK1087/AK1080*100</f>
        <v>91.383675714502203</v>
      </c>
      <c r="AN1087" s="45">
        <f t="shared" si="356"/>
        <v>42.983914329998605</v>
      </c>
      <c r="AO1087" s="137" t="s">
        <v>974</v>
      </c>
    </row>
    <row r="1088" spans="1:41" s="39" customFormat="1" ht="30" x14ac:dyDescent="0.25">
      <c r="A1088" s="30">
        <v>1087</v>
      </c>
      <c r="B1088" s="110" t="s">
        <v>957</v>
      </c>
      <c r="C1088" s="30" t="s">
        <v>850</v>
      </c>
      <c r="D1088" s="48" t="s">
        <v>318</v>
      </c>
      <c r="E1088" s="48" t="s">
        <v>148</v>
      </c>
      <c r="F1088" s="48" t="s">
        <v>139</v>
      </c>
      <c r="G1088" s="48" t="s">
        <v>6</v>
      </c>
      <c r="H1088" s="48" t="s">
        <v>62</v>
      </c>
      <c r="I1088" s="48" t="s">
        <v>848</v>
      </c>
      <c r="J1088" s="48">
        <v>20</v>
      </c>
      <c r="K1088" s="103"/>
      <c r="L1088" s="60">
        <f t="shared" si="352"/>
        <v>6.6666666666666666E-2</v>
      </c>
      <c r="M1088" s="105" t="s">
        <v>140</v>
      </c>
      <c r="N1088" s="105" t="s">
        <v>158</v>
      </c>
      <c r="O1088" s="105" t="s">
        <v>150</v>
      </c>
      <c r="P1088" s="81">
        <v>200</v>
      </c>
      <c r="Q1088" s="111"/>
      <c r="R1088" s="48">
        <v>5</v>
      </c>
      <c r="S1088" s="81">
        <v>7.75</v>
      </c>
      <c r="T1088" s="134">
        <v>500</v>
      </c>
      <c r="U1088" s="93">
        <f t="shared" si="358"/>
        <v>0.38750000000000001</v>
      </c>
      <c r="V1088" s="69">
        <f t="shared" si="363"/>
        <v>100.14364257616167</v>
      </c>
      <c r="W1088" s="135">
        <f t="shared" si="347"/>
        <v>289.81192229365843</v>
      </c>
      <c r="X1088" s="145">
        <v>181.65299999999999</v>
      </c>
      <c r="Y1088" s="60">
        <f t="shared" si="359"/>
        <v>0.27074997793597971</v>
      </c>
      <c r="Z1088" s="47">
        <f t="shared" si="360"/>
        <v>154.28989840310192</v>
      </c>
      <c r="AA1088" s="46">
        <f t="shared" si="353"/>
        <v>2.7036162353498154E-3</v>
      </c>
      <c r="AB1088" s="47">
        <v>491.12</v>
      </c>
      <c r="AC1088" s="47">
        <f t="shared" si="354"/>
        <v>532.3794037940379</v>
      </c>
      <c r="AD1088" s="56">
        <f>AB1088/AB1080*100</f>
        <v>77.146133425488131</v>
      </c>
      <c r="AE1088" s="56">
        <f>AC1088/AC1080*100</f>
        <v>83.627244905678182</v>
      </c>
      <c r="AF1088" s="64"/>
      <c r="AG1088" s="45">
        <f t="shared" si="361"/>
        <v>11.3963465251672</v>
      </c>
      <c r="AH1088" s="47">
        <f t="shared" si="362"/>
        <v>183.12657737040263</v>
      </c>
      <c r="AI1088" s="43">
        <v>0.11380000000000001</v>
      </c>
      <c r="AJ1088" s="45">
        <v>582.91</v>
      </c>
      <c r="AK1088" s="47">
        <f t="shared" si="355"/>
        <v>631.88075880758799</v>
      </c>
      <c r="AL1088" s="56">
        <f>AJ1088/AJ1080*100</f>
        <v>81.027244926327484</v>
      </c>
      <c r="AM1088" s="56">
        <f>AK1088/AK1080*100</f>
        <v>87.834411844257446</v>
      </c>
      <c r="AN1088" s="45">
        <f t="shared" si="356"/>
        <v>42.09177268284737</v>
      </c>
      <c r="AO1088" s="137" t="s">
        <v>974</v>
      </c>
    </row>
    <row r="1089" spans="1:41" s="39" customFormat="1" ht="30" x14ac:dyDescent="0.25">
      <c r="A1089" s="30">
        <v>1088</v>
      </c>
      <c r="B1089" s="110" t="s">
        <v>958</v>
      </c>
      <c r="C1089" s="30" t="s">
        <v>850</v>
      </c>
      <c r="D1089" s="48" t="s">
        <v>318</v>
      </c>
      <c r="E1089" s="48" t="s">
        <v>148</v>
      </c>
      <c r="F1089" s="48" t="s">
        <v>139</v>
      </c>
      <c r="G1089" s="48" t="s">
        <v>6</v>
      </c>
      <c r="H1089" s="48" t="s">
        <v>62</v>
      </c>
      <c r="I1089" s="48" t="s">
        <v>848</v>
      </c>
      <c r="J1089" s="48">
        <v>20</v>
      </c>
      <c r="K1089" s="103"/>
      <c r="L1089" s="60">
        <f t="shared" si="352"/>
        <v>6.6666666666666666E-2</v>
      </c>
      <c r="M1089" s="105" t="s">
        <v>140</v>
      </c>
      <c r="N1089" s="105" t="s">
        <v>158</v>
      </c>
      <c r="O1089" s="105" t="s">
        <v>150</v>
      </c>
      <c r="P1089" s="81">
        <v>200</v>
      </c>
      <c r="Q1089" s="111"/>
      <c r="R1089" s="48">
        <v>5</v>
      </c>
      <c r="S1089" s="81">
        <v>8.2200000000000006</v>
      </c>
      <c r="T1089" s="134">
        <v>500</v>
      </c>
      <c r="U1089" s="93">
        <f t="shared" si="358"/>
        <v>0.41100000000000003</v>
      </c>
      <c r="V1089" s="69">
        <f t="shared" si="363"/>
        <v>100.14364257616167</v>
      </c>
      <c r="W1089" s="135">
        <f t="shared" si="347"/>
        <v>288.33537374647119</v>
      </c>
      <c r="X1089" s="145">
        <v>178.55500000000001</v>
      </c>
      <c r="Y1089" s="60">
        <f t="shared" si="359"/>
        <v>0.27324343326526956</v>
      </c>
      <c r="Z1089" s="47">
        <f t="shared" si="360"/>
        <v>153.05525249024112</v>
      </c>
      <c r="AA1089" s="46">
        <f t="shared" si="353"/>
        <v>2.7285150233821512E-3</v>
      </c>
      <c r="AB1089" s="47">
        <v>487.19</v>
      </c>
      <c r="AC1089" s="47">
        <f t="shared" si="354"/>
        <v>530.82370886903459</v>
      </c>
      <c r="AD1089" s="56">
        <f>AB1089/AB1080*100</f>
        <v>76.528800992758519</v>
      </c>
      <c r="AE1089" s="56">
        <f>AC1089/AC1080*100</f>
        <v>83.382873167093592</v>
      </c>
      <c r="AF1089" s="64"/>
      <c r="AG1089" s="45">
        <f t="shared" si="361"/>
        <v>11.276174154075804</v>
      </c>
      <c r="AH1089" s="47">
        <f t="shared" si="362"/>
        <v>273.43165819784122</v>
      </c>
      <c r="AI1089" s="43">
        <v>0.11259999999999999</v>
      </c>
      <c r="AJ1089" s="45">
        <v>870.36</v>
      </c>
      <c r="AK1089" s="47">
        <f t="shared" si="355"/>
        <v>948.3111789060797</v>
      </c>
      <c r="AL1089" s="56">
        <f>AJ1089/AJ1080*100</f>
        <v>120.98415346121769</v>
      </c>
      <c r="AM1089" s="56">
        <f>AK1089/AK1080*100</f>
        <v>131.81973573896019</v>
      </c>
      <c r="AN1089" s="45">
        <f t="shared" si="356"/>
        <v>41.267868798620661</v>
      </c>
      <c r="AO1089" s="137" t="s">
        <v>974</v>
      </c>
    </row>
    <row r="1090" spans="1:41" s="39" customFormat="1" ht="30" x14ac:dyDescent="0.25">
      <c r="A1090" s="30">
        <v>1089</v>
      </c>
      <c r="B1090" s="110" t="s">
        <v>959</v>
      </c>
      <c r="C1090" s="30" t="s">
        <v>850</v>
      </c>
      <c r="D1090" s="48" t="s">
        <v>318</v>
      </c>
      <c r="E1090" s="48" t="s">
        <v>148</v>
      </c>
      <c r="F1090" s="48" t="s">
        <v>139</v>
      </c>
      <c r="G1090" s="48" t="s">
        <v>6</v>
      </c>
      <c r="H1090" s="48" t="s">
        <v>62</v>
      </c>
      <c r="I1090" s="48" t="s">
        <v>848</v>
      </c>
      <c r="J1090" s="48">
        <v>20</v>
      </c>
      <c r="K1090" s="103"/>
      <c r="L1090" s="60">
        <f t="shared" si="352"/>
        <v>6.6666666666666666E-2</v>
      </c>
      <c r="M1090" s="105" t="s">
        <v>140</v>
      </c>
      <c r="N1090" s="105" t="s">
        <v>158</v>
      </c>
      <c r="O1090" s="105" t="s">
        <v>150</v>
      </c>
      <c r="P1090" s="81">
        <v>200</v>
      </c>
      <c r="Q1090" s="111"/>
      <c r="R1090" s="48">
        <v>5</v>
      </c>
      <c r="S1090" s="81">
        <v>10.33</v>
      </c>
      <c r="T1090" s="134">
        <v>500</v>
      </c>
      <c r="U1090" s="93">
        <f t="shared" si="358"/>
        <v>0.51649999999999996</v>
      </c>
      <c r="V1090" s="69">
        <f t="shared" si="363"/>
        <v>100.14364257616167</v>
      </c>
      <c r="W1090" s="135">
        <f t="shared" si="347"/>
        <v>281.70661324739677</v>
      </c>
      <c r="X1090" s="145">
        <v>172.81899999999999</v>
      </c>
      <c r="Y1090" s="60">
        <f t="shared" si="359"/>
        <v>0.26497482013436863</v>
      </c>
      <c r="Z1090" s="47">
        <f t="shared" si="360"/>
        <v>143.65560727070047</v>
      </c>
      <c r="AA1090" s="46">
        <f t="shared" si="353"/>
        <v>2.6459474941991335E-3</v>
      </c>
      <c r="AB1090" s="47">
        <v>457.27</v>
      </c>
      <c r="AC1090" s="47">
        <f t="shared" si="354"/>
        <v>509.94758559161369</v>
      </c>
      <c r="AD1090" s="56">
        <f>AB1090/AB1080*100</f>
        <v>71.828906237727963</v>
      </c>
      <c r="AE1090" s="56">
        <f>AC1090/AC1080*100</f>
        <v>80.103609052891684</v>
      </c>
      <c r="AF1090" s="64"/>
      <c r="AG1090" s="45">
        <f t="shared" si="361"/>
        <v>9.8040626082062268</v>
      </c>
      <c r="AH1090" s="47">
        <f t="shared" si="362"/>
        <v>177.33662210983664</v>
      </c>
      <c r="AI1090" s="43">
        <v>9.7899999999999987E-2</v>
      </c>
      <c r="AJ1090" s="45">
        <v>564.48</v>
      </c>
      <c r="AK1090" s="47">
        <f t="shared" si="355"/>
        <v>629.50819672131138</v>
      </c>
      <c r="AL1090" s="56">
        <f>AJ1090/AJ1080*100</f>
        <v>78.465387823185992</v>
      </c>
      <c r="AM1090" s="56">
        <f>AK1090/AK1080*100</f>
        <v>87.504614501155316</v>
      </c>
      <c r="AN1090" s="45">
        <f t="shared" si="356"/>
        <v>36.99997834977146</v>
      </c>
      <c r="AO1090" s="137" t="s">
        <v>974</v>
      </c>
    </row>
    <row r="1091" spans="1:41" s="39" customFormat="1" ht="30" x14ac:dyDescent="0.25">
      <c r="A1091" s="30">
        <v>1090</v>
      </c>
      <c r="B1091" s="110" t="s">
        <v>960</v>
      </c>
      <c r="C1091" s="30" t="s">
        <v>850</v>
      </c>
      <c r="D1091" s="48" t="s">
        <v>318</v>
      </c>
      <c r="E1091" s="48" t="s">
        <v>148</v>
      </c>
      <c r="F1091" s="48" t="s">
        <v>139</v>
      </c>
      <c r="G1091" s="48" t="s">
        <v>6</v>
      </c>
      <c r="H1091" s="48" t="s">
        <v>62</v>
      </c>
      <c r="I1091" s="48" t="s">
        <v>848</v>
      </c>
      <c r="J1091" s="48">
        <v>20</v>
      </c>
      <c r="K1091" s="103"/>
      <c r="L1091" s="60">
        <f t="shared" si="352"/>
        <v>6.6666666666666666E-2</v>
      </c>
      <c r="M1091" s="105" t="s">
        <v>140</v>
      </c>
      <c r="N1091" s="105" t="s">
        <v>158</v>
      </c>
      <c r="O1091" s="105" t="s">
        <v>150</v>
      </c>
      <c r="P1091" s="81">
        <v>200</v>
      </c>
      <c r="Q1091" s="111"/>
      <c r="R1091" s="48">
        <v>5</v>
      </c>
      <c r="S1091" s="81">
        <v>12.1</v>
      </c>
      <c r="T1091" s="134">
        <v>500</v>
      </c>
      <c r="U1091" s="93">
        <f t="shared" si="358"/>
        <v>0.60499999999999998</v>
      </c>
      <c r="V1091" s="69">
        <f t="shared" si="363"/>
        <v>100.14364257616167</v>
      </c>
      <c r="W1091" s="135">
        <f t="shared" si="347"/>
        <v>276.14599425054286</v>
      </c>
      <c r="X1091" s="145">
        <v>166.858</v>
      </c>
      <c r="Y1091" s="60">
        <f t="shared" si="359"/>
        <v>0.26109319798815522</v>
      </c>
      <c r="Z1091" s="47">
        <f t="shared" si="360"/>
        <v>136.66870520911675</v>
      </c>
      <c r="AA1091" s="46">
        <f t="shared" si="353"/>
        <v>2.607186949382109E-3</v>
      </c>
      <c r="AB1091" s="47">
        <v>435.03</v>
      </c>
      <c r="AC1091" s="47">
        <f t="shared" si="354"/>
        <v>494.91467576791791</v>
      </c>
      <c r="AD1091" s="56">
        <f>AB1091/AB1080*100</f>
        <v>68.33540158024536</v>
      </c>
      <c r="AE1091" s="56">
        <f>AC1091/AC1080*100</f>
        <v>77.742208851246119</v>
      </c>
      <c r="AF1091" s="64"/>
      <c r="AG1091" s="45">
        <f t="shared" si="361"/>
        <v>8.6824538113532164</v>
      </c>
      <c r="AH1091" s="47">
        <f t="shared" si="362"/>
        <v>171.93622433831578</v>
      </c>
      <c r="AI1091" s="43">
        <v>8.6699999999999999E-2</v>
      </c>
      <c r="AJ1091" s="45">
        <v>547.29</v>
      </c>
      <c r="AK1091" s="47">
        <f t="shared" si="355"/>
        <v>622.6279863481227</v>
      </c>
      <c r="AL1091" s="56">
        <f>AJ1091/AJ1080*100</f>
        <v>76.075896580483743</v>
      </c>
      <c r="AM1091" s="56">
        <f>AK1091/AK1080*100</f>
        <v>86.548232742302304</v>
      </c>
      <c r="AN1091" s="45">
        <f t="shared" si="356"/>
        <v>33.254232121922627</v>
      </c>
      <c r="AO1091" s="137" t="s">
        <v>974</v>
      </c>
    </row>
    <row r="1092" spans="1:41" s="39" customFormat="1" ht="30" x14ac:dyDescent="0.25">
      <c r="A1092" s="30">
        <v>1091</v>
      </c>
      <c r="B1092" s="110" t="s">
        <v>961</v>
      </c>
      <c r="C1092" s="30" t="s">
        <v>850</v>
      </c>
      <c r="D1092" s="48" t="s">
        <v>318</v>
      </c>
      <c r="E1092" s="48" t="s">
        <v>148</v>
      </c>
      <c r="F1092" s="48" t="s">
        <v>139</v>
      </c>
      <c r="G1092" s="48" t="s">
        <v>6</v>
      </c>
      <c r="H1092" s="48" t="s">
        <v>62</v>
      </c>
      <c r="I1092" s="48" t="s">
        <v>848</v>
      </c>
      <c r="J1092" s="48">
        <v>20</v>
      </c>
      <c r="K1092" s="103"/>
      <c r="L1092" s="60">
        <f t="shared" si="352"/>
        <v>6.6666666666666666E-2</v>
      </c>
      <c r="M1092" s="105" t="s">
        <v>140</v>
      </c>
      <c r="N1092" s="105" t="s">
        <v>158</v>
      </c>
      <c r="O1092" s="105" t="s">
        <v>150</v>
      </c>
      <c r="P1092" s="81">
        <v>200</v>
      </c>
      <c r="Q1092" s="111"/>
      <c r="R1092" s="48">
        <v>5</v>
      </c>
      <c r="S1092" s="81">
        <v>13.8</v>
      </c>
      <c r="T1092" s="134">
        <v>500</v>
      </c>
      <c r="U1092" s="93">
        <f t="shared" si="358"/>
        <v>0.69000000000000006</v>
      </c>
      <c r="V1092" s="69">
        <f t="shared" si="363"/>
        <v>100.14364257616167</v>
      </c>
      <c r="W1092" s="135">
        <f t="shared" si="347"/>
        <v>270.80528673944019</v>
      </c>
      <c r="X1092" s="145">
        <v>164.40600000000001</v>
      </c>
      <c r="Y1092" s="60">
        <f t="shared" si="359"/>
        <v>0.26312330014491292</v>
      </c>
      <c r="Z1092" s="47">
        <f t="shared" si="360"/>
        <v>135.7073778571183</v>
      </c>
      <c r="AA1092" s="46">
        <f t="shared" si="353"/>
        <v>2.62745885186672E-3</v>
      </c>
      <c r="AB1092" s="47">
        <v>431.97</v>
      </c>
      <c r="AC1092" s="47">
        <f t="shared" si="354"/>
        <v>501.12529002320179</v>
      </c>
      <c r="AD1092" s="56">
        <f>AB1092/AB1080*100</f>
        <v>67.85473052575361</v>
      </c>
      <c r="AE1092" s="56">
        <f>AC1092/AC1080*100</f>
        <v>78.717784832660769</v>
      </c>
      <c r="AF1092" s="64"/>
      <c r="AG1092" s="45">
        <f t="shared" si="361"/>
        <v>8.2618505125333375</v>
      </c>
      <c r="AH1092" s="47">
        <f t="shared" si="362"/>
        <v>168.71295027573265</v>
      </c>
      <c r="AI1092" s="43">
        <v>8.2500000000000004E-2</v>
      </c>
      <c r="AJ1092" s="45">
        <v>537.03</v>
      </c>
      <c r="AK1092" s="47">
        <f t="shared" si="355"/>
        <v>623.00464037122958</v>
      </c>
      <c r="AL1092" s="56">
        <f>AJ1092/AJ1080*100</f>
        <v>74.649708090075066</v>
      </c>
      <c r="AM1092" s="56">
        <f>AK1092/AK1080*100</f>
        <v>86.600589431641595</v>
      </c>
      <c r="AN1092" s="45">
        <f t="shared" si="356"/>
        <v>31.399159663865547</v>
      </c>
      <c r="AO1092" s="137" t="s">
        <v>974</v>
      </c>
    </row>
    <row r="1093" spans="1:41" s="39" customFormat="1" ht="30" x14ac:dyDescent="0.25">
      <c r="A1093" s="30">
        <v>1092</v>
      </c>
      <c r="B1093" s="110" t="s">
        <v>962</v>
      </c>
      <c r="C1093" s="30" t="s">
        <v>850</v>
      </c>
      <c r="D1093" s="48" t="s">
        <v>318</v>
      </c>
      <c r="E1093" s="48" t="s">
        <v>148</v>
      </c>
      <c r="F1093" s="48" t="s">
        <v>139</v>
      </c>
      <c r="G1093" s="48" t="s">
        <v>6</v>
      </c>
      <c r="H1093" s="48" t="s">
        <v>62</v>
      </c>
      <c r="I1093" s="48" t="s">
        <v>848</v>
      </c>
      <c r="J1093" s="48">
        <v>20</v>
      </c>
      <c r="K1093" s="103"/>
      <c r="L1093" s="60">
        <f t="shared" si="352"/>
        <v>6.6666666666666666E-2</v>
      </c>
      <c r="M1093" s="105" t="s">
        <v>140</v>
      </c>
      <c r="N1093" s="105" t="s">
        <v>158</v>
      </c>
      <c r="O1093" s="105" t="s">
        <v>150</v>
      </c>
      <c r="P1093" s="81">
        <v>200</v>
      </c>
      <c r="Q1093" s="111"/>
      <c r="R1093" s="48">
        <v>5</v>
      </c>
      <c r="S1093" s="81">
        <v>15.12</v>
      </c>
      <c r="T1093" s="134">
        <v>500</v>
      </c>
      <c r="U1093" s="93">
        <f t="shared" si="358"/>
        <v>0.75600000000000001</v>
      </c>
      <c r="V1093" s="69">
        <f t="shared" si="363"/>
        <v>100.14364257616167</v>
      </c>
      <c r="W1093" s="135">
        <f t="shared" si="347"/>
        <v>266.65838443670162</v>
      </c>
      <c r="X1093" s="145">
        <v>162.24</v>
      </c>
      <c r="Y1093" s="60">
        <f t="shared" si="359"/>
        <v>0.26359307893074507</v>
      </c>
      <c r="Z1093" s="47">
        <f t="shared" si="360"/>
        <v>134.15857267889854</v>
      </c>
      <c r="AA1093" s="46">
        <f t="shared" si="353"/>
        <v>2.6321499013806705E-3</v>
      </c>
      <c r="AB1093" s="47">
        <v>427.04</v>
      </c>
      <c r="AC1093" s="47">
        <f t="shared" si="354"/>
        <v>503.11027332704998</v>
      </c>
      <c r="AD1093" s="56">
        <f>AB1093/AB1080*100</f>
        <v>67.080316049072437</v>
      </c>
      <c r="AE1093" s="56">
        <f>AC1093/AC1080*100</f>
        <v>79.029590067238971</v>
      </c>
      <c r="AF1093" s="64"/>
      <c r="AG1093" s="45">
        <f t="shared" si="361"/>
        <v>7.1802991727107912</v>
      </c>
      <c r="AH1093" s="47">
        <f t="shared" si="362"/>
        <v>159.23162364719866</v>
      </c>
      <c r="AI1093" s="43">
        <v>7.17E-2</v>
      </c>
      <c r="AJ1093" s="45">
        <v>506.85</v>
      </c>
      <c r="AK1093" s="47">
        <f t="shared" si="355"/>
        <v>597.13713477851081</v>
      </c>
      <c r="AL1093" s="56">
        <f>AJ1093/AJ1080*100</f>
        <v>70.454545454545453</v>
      </c>
      <c r="AM1093" s="56">
        <f>AK1093/AK1080*100</f>
        <v>83.004883900265611</v>
      </c>
      <c r="AN1093" s="45">
        <f t="shared" si="356"/>
        <v>27.240089921318845</v>
      </c>
      <c r="AO1093" s="137" t="s">
        <v>974</v>
      </c>
    </row>
    <row r="1094" spans="1:41" s="39" customFormat="1" ht="30" x14ac:dyDescent="0.25">
      <c r="A1094" s="30">
        <v>1093</v>
      </c>
      <c r="B1094" s="110" t="s">
        <v>963</v>
      </c>
      <c r="C1094" s="30" t="s">
        <v>850</v>
      </c>
      <c r="D1094" s="48" t="s">
        <v>318</v>
      </c>
      <c r="E1094" s="48" t="s">
        <v>148</v>
      </c>
      <c r="F1094" s="48" t="s">
        <v>139</v>
      </c>
      <c r="G1094" s="48" t="s">
        <v>6</v>
      </c>
      <c r="H1094" s="48" t="s">
        <v>62</v>
      </c>
      <c r="I1094" s="48" t="s">
        <v>848</v>
      </c>
      <c r="J1094" s="48">
        <v>20</v>
      </c>
      <c r="K1094" s="103"/>
      <c r="L1094" s="60">
        <f t="shared" si="352"/>
        <v>6.6666666666666666E-2</v>
      </c>
      <c r="M1094" s="105" t="s">
        <v>140</v>
      </c>
      <c r="N1094" s="105" t="s">
        <v>158</v>
      </c>
      <c r="O1094" s="105" t="s">
        <v>150</v>
      </c>
      <c r="P1094" s="81">
        <v>200</v>
      </c>
      <c r="Q1094" s="111"/>
      <c r="R1094" s="48">
        <v>5</v>
      </c>
      <c r="S1094" s="81">
        <v>17.36</v>
      </c>
      <c r="T1094" s="134">
        <v>500</v>
      </c>
      <c r="U1094" s="93">
        <f t="shared" si="358"/>
        <v>0.86799999999999999</v>
      </c>
      <c r="V1094" s="69">
        <f t="shared" si="363"/>
        <v>100.14364257616167</v>
      </c>
      <c r="W1094" s="135">
        <f t="shared" si="347"/>
        <v>259.62121689266047</v>
      </c>
      <c r="X1094" s="145">
        <v>156.411</v>
      </c>
      <c r="Y1094" s="60">
        <f t="shared" si="359"/>
        <v>0.24219099473364836</v>
      </c>
      <c r="Z1094" s="47">
        <f t="shared" si="360"/>
        <v>118.83702530734109</v>
      </c>
      <c r="AA1094" s="46">
        <f t="shared" si="353"/>
        <v>2.4184360435007767E-3</v>
      </c>
      <c r="AB1094" s="47">
        <v>378.27</v>
      </c>
      <c r="AC1094" s="47">
        <f t="shared" si="354"/>
        <v>457.73233301064857</v>
      </c>
      <c r="AD1094" s="56">
        <f>AB1094/AB1080*100</f>
        <v>59.419424765555043</v>
      </c>
      <c r="AE1094" s="56">
        <f>AC1094/AC1080*100</f>
        <v>71.901530452026918</v>
      </c>
      <c r="AF1094" s="64"/>
      <c r="AG1094" s="45">
        <f t="shared" si="361"/>
        <v>6.7396671453756802</v>
      </c>
      <c r="AH1094" s="47">
        <f t="shared" si="362"/>
        <v>149.65290764640338</v>
      </c>
      <c r="AI1094" s="43">
        <v>6.7299999999999999E-2</v>
      </c>
      <c r="AJ1094" s="45">
        <v>476.36</v>
      </c>
      <c r="AK1094" s="47">
        <f t="shared" si="355"/>
        <v>576.42787996127788</v>
      </c>
      <c r="AL1094" s="56">
        <f>AJ1094/AJ1080*100</f>
        <v>66.21629135390603</v>
      </c>
      <c r="AM1094" s="56">
        <f>AK1094/AK1080*100</f>
        <v>80.12619960540421</v>
      </c>
      <c r="AN1094" s="45">
        <f t="shared" si="356"/>
        <v>27.827901498929336</v>
      </c>
      <c r="AO1094" s="137" t="s">
        <v>974</v>
      </c>
    </row>
    <row r="1095" spans="1:41" s="39" customFormat="1" ht="30" x14ac:dyDescent="0.25">
      <c r="A1095" s="30">
        <v>1094</v>
      </c>
      <c r="B1095" s="110" t="s">
        <v>964</v>
      </c>
      <c r="C1095" s="30" t="s">
        <v>850</v>
      </c>
      <c r="D1095" s="48" t="s">
        <v>318</v>
      </c>
      <c r="E1095" s="48" t="s">
        <v>148</v>
      </c>
      <c r="F1095" s="48" t="s">
        <v>139</v>
      </c>
      <c r="G1095" s="48" t="s">
        <v>6</v>
      </c>
      <c r="H1095" s="48" t="s">
        <v>62</v>
      </c>
      <c r="I1095" s="48" t="s">
        <v>848</v>
      </c>
      <c r="J1095" s="48">
        <v>20</v>
      </c>
      <c r="K1095" s="103"/>
      <c r="L1095" s="60">
        <f t="shared" si="352"/>
        <v>6.6666666666666666E-2</v>
      </c>
      <c r="M1095" s="105" t="s">
        <v>140</v>
      </c>
      <c r="N1095" s="105" t="s">
        <v>158</v>
      </c>
      <c r="O1095" s="105" t="s">
        <v>150</v>
      </c>
      <c r="P1095" s="81">
        <v>200</v>
      </c>
      <c r="Q1095" s="111"/>
      <c r="R1095" s="48">
        <v>5</v>
      </c>
      <c r="S1095" s="81">
        <v>18.32</v>
      </c>
      <c r="T1095" s="134">
        <v>500</v>
      </c>
      <c r="U1095" s="93">
        <f t="shared" si="358"/>
        <v>0.91600000000000004</v>
      </c>
      <c r="V1095" s="69">
        <f t="shared" si="363"/>
        <v>100.14364257616167</v>
      </c>
      <c r="W1095" s="135">
        <f t="shared" si="347"/>
        <v>256.60528794521429</v>
      </c>
      <c r="X1095" s="145">
        <v>155.25800000000001</v>
      </c>
      <c r="Y1095" s="60">
        <f t="shared" si="359"/>
        <v>0.22405864510480153</v>
      </c>
      <c r="Z1095" s="47">
        <f t="shared" si="360"/>
        <v>109.12950400774865</v>
      </c>
      <c r="AA1095" s="46">
        <f t="shared" si="353"/>
        <v>2.237372631361991E-3</v>
      </c>
      <c r="AB1095" s="47">
        <v>347.37</v>
      </c>
      <c r="AC1095" s="47">
        <f t="shared" si="354"/>
        <v>425.28158667972576</v>
      </c>
      <c r="AD1095" s="56">
        <f>AB1095/AB1080*100</f>
        <v>54.565589607451969</v>
      </c>
      <c r="AE1095" s="56">
        <f>AC1095/AC1080*100</f>
        <v>66.804100890612105</v>
      </c>
      <c r="AF1095" s="64"/>
      <c r="AG1095" s="45">
        <f t="shared" si="361"/>
        <v>6.5093367674505087</v>
      </c>
      <c r="AH1095" s="47">
        <f t="shared" si="362"/>
        <v>146.69981055202896</v>
      </c>
      <c r="AI1095" s="43">
        <v>6.5000000000000002E-2</v>
      </c>
      <c r="AJ1095" s="45">
        <v>466.96</v>
      </c>
      <c r="AK1095" s="47">
        <f t="shared" si="355"/>
        <v>571.69441723800185</v>
      </c>
      <c r="AL1095" s="56">
        <f>AJ1095/AJ1080*100</f>
        <v>64.909646927995539</v>
      </c>
      <c r="AM1095" s="56">
        <f>AK1095/AK1080*100</f>
        <v>79.468225915763384</v>
      </c>
      <c r="AN1095" s="45">
        <f t="shared" si="356"/>
        <v>29.051933097273803</v>
      </c>
      <c r="AO1095" s="137" t="s">
        <v>974</v>
      </c>
    </row>
    <row r="1096" spans="1:41" s="39" customFormat="1" ht="30" x14ac:dyDescent="0.25">
      <c r="A1096" s="30">
        <v>1095</v>
      </c>
      <c r="B1096" s="110" t="s">
        <v>965</v>
      </c>
      <c r="C1096" s="30" t="s">
        <v>850</v>
      </c>
      <c r="D1096" s="48" t="s">
        <v>318</v>
      </c>
      <c r="E1096" s="48" t="s">
        <v>148</v>
      </c>
      <c r="F1096" s="48" t="s">
        <v>139</v>
      </c>
      <c r="G1096" s="48" t="s">
        <v>6</v>
      </c>
      <c r="H1096" s="48" t="s">
        <v>62</v>
      </c>
      <c r="I1096" s="48" t="s">
        <v>848</v>
      </c>
      <c r="J1096" s="48">
        <v>20</v>
      </c>
      <c r="K1096" s="103"/>
      <c r="L1096" s="60">
        <f t="shared" si="352"/>
        <v>6.6666666666666666E-2</v>
      </c>
      <c r="M1096" s="105" t="s">
        <v>140</v>
      </c>
      <c r="N1096" s="105" t="s">
        <v>158</v>
      </c>
      <c r="O1096" s="105" t="s">
        <v>150</v>
      </c>
      <c r="P1096" s="81">
        <v>200</v>
      </c>
      <c r="Q1096" s="111"/>
      <c r="R1096" s="48">
        <v>5</v>
      </c>
      <c r="S1096" s="81">
        <v>25.53</v>
      </c>
      <c r="T1096" s="134">
        <v>500</v>
      </c>
      <c r="U1096" s="93">
        <f t="shared" si="358"/>
        <v>1.2765000000000002</v>
      </c>
      <c r="V1096" s="69">
        <f t="shared" si="363"/>
        <v>100.14364257616167</v>
      </c>
      <c r="W1096" s="135">
        <f t="shared" si="347"/>
        <v>233.95440491283188</v>
      </c>
      <c r="X1096" s="145">
        <v>150.27000000000001</v>
      </c>
      <c r="Y1096" s="60">
        <f t="shared" si="359"/>
        <v>0.22024004124955021</v>
      </c>
      <c r="Z1096" s="47">
        <f t="shared" si="360"/>
        <v>103.82335401583549</v>
      </c>
      <c r="AA1096" s="46">
        <f t="shared" si="353"/>
        <v>2.1992413655420244E-3</v>
      </c>
      <c r="AB1096" s="47">
        <v>330.48</v>
      </c>
      <c r="AC1096" s="47">
        <f t="shared" si="354"/>
        <v>443.77601718812952</v>
      </c>
      <c r="AD1096" s="56">
        <f>AB1096/AB1080*100</f>
        <v>51.912473885110202</v>
      </c>
      <c r="AE1096" s="56">
        <f>AC1096/AC1080*100</f>
        <v>69.709243836592179</v>
      </c>
      <c r="AF1096" s="64"/>
      <c r="AG1096" s="45">
        <f t="shared" si="361"/>
        <v>6.4192074891319635</v>
      </c>
      <c r="AH1096" s="47">
        <f t="shared" si="362"/>
        <v>142.37383746803584</v>
      </c>
      <c r="AI1096" s="43">
        <v>6.4100000000000004E-2</v>
      </c>
      <c r="AJ1096" s="45">
        <v>453.19</v>
      </c>
      <c r="AK1096" s="47">
        <f t="shared" si="355"/>
        <v>608.55378004565603</v>
      </c>
      <c r="AL1096" s="56">
        <f>AJ1096/AJ1080*100</f>
        <v>62.995551848762851</v>
      </c>
      <c r="AM1096" s="56">
        <f>AK1096/AK1080*100</f>
        <v>84.591851549298866</v>
      </c>
      <c r="AN1096" s="45">
        <f t="shared" si="356"/>
        <v>29.146414306463328</v>
      </c>
      <c r="AO1096" s="137" t="s">
        <v>974</v>
      </c>
    </row>
    <row r="1097" spans="1:41" s="39" customFormat="1" ht="30" x14ac:dyDescent="0.25">
      <c r="A1097" s="30">
        <v>1096</v>
      </c>
      <c r="B1097" s="110" t="s">
        <v>966</v>
      </c>
      <c r="C1097" s="30" t="s">
        <v>850</v>
      </c>
      <c r="D1097" s="48" t="s">
        <v>318</v>
      </c>
      <c r="E1097" s="48" t="s">
        <v>148</v>
      </c>
      <c r="F1097" s="48" t="s">
        <v>139</v>
      </c>
      <c r="G1097" s="48" t="s">
        <v>6</v>
      </c>
      <c r="H1097" s="48" t="s">
        <v>62</v>
      </c>
      <c r="I1097" s="48" t="s">
        <v>848</v>
      </c>
      <c r="J1097" s="48">
        <v>20</v>
      </c>
      <c r="K1097" s="103"/>
      <c r="L1097" s="60">
        <f t="shared" si="352"/>
        <v>6.6666666666666666E-2</v>
      </c>
      <c r="M1097" s="105" t="s">
        <v>140</v>
      </c>
      <c r="N1097" s="105" t="s">
        <v>158</v>
      </c>
      <c r="O1097" s="105" t="s">
        <v>150</v>
      </c>
      <c r="P1097" s="81">
        <v>200</v>
      </c>
      <c r="Q1097" s="111"/>
      <c r="R1097" s="48">
        <v>5</v>
      </c>
      <c r="S1097" s="81">
        <v>26.23</v>
      </c>
      <c r="T1097" s="134">
        <v>500</v>
      </c>
      <c r="U1097" s="93">
        <f t="shared" si="358"/>
        <v>1.3114999999999999</v>
      </c>
      <c r="V1097" s="69">
        <f t="shared" si="363"/>
        <v>100.14364257616167</v>
      </c>
      <c r="W1097" s="135">
        <f t="shared" si="347"/>
        <v>231.75529005531908</v>
      </c>
      <c r="X1097" s="145">
        <v>136.00299999999999</v>
      </c>
      <c r="Y1097" s="60">
        <f t="shared" si="359"/>
        <v>0.22257169945880892</v>
      </c>
      <c r="Z1097" s="47">
        <f t="shared" si="360"/>
        <v>94.960921140058673</v>
      </c>
      <c r="AA1097" s="46">
        <f t="shared" si="353"/>
        <v>2.2225245031359604E-3</v>
      </c>
      <c r="AB1097" s="47">
        <v>302.27</v>
      </c>
      <c r="AC1097" s="47">
        <f t="shared" si="354"/>
        <v>409.74650942117381</v>
      </c>
      <c r="AD1097" s="56">
        <f>AB1097/AB1080*100</f>
        <v>47.481189425236799</v>
      </c>
      <c r="AE1097" s="56">
        <f>AC1097/AC1080*100</f>
        <v>64.363819201893435</v>
      </c>
      <c r="AF1097" s="64"/>
      <c r="AG1097" s="45">
        <f t="shared" si="361"/>
        <v>6.1888771112067902</v>
      </c>
      <c r="AH1097" s="47">
        <f t="shared" si="362"/>
        <v>123.79760010735939</v>
      </c>
      <c r="AI1097" s="43">
        <v>6.1799999999999994E-2</v>
      </c>
      <c r="AJ1097" s="45">
        <v>394.06</v>
      </c>
      <c r="AK1097" s="47">
        <f t="shared" si="355"/>
        <v>534.17378338077799</v>
      </c>
      <c r="AL1097" s="56">
        <f>AJ1097/AJ1080*100</f>
        <v>54.776202390881288</v>
      </c>
      <c r="AM1097" s="56">
        <f>AK1097/AK1080*100</f>
        <v>74.252680481064502</v>
      </c>
      <c r="AN1097" s="45">
        <f t="shared" si="356"/>
        <v>27.806217620008596</v>
      </c>
      <c r="AO1097" s="137" t="s">
        <v>974</v>
      </c>
    </row>
    <row r="1098" spans="1:41" s="39" customFormat="1" ht="30" x14ac:dyDescent="0.25">
      <c r="A1098" s="30">
        <v>1097</v>
      </c>
      <c r="B1098" s="110" t="s">
        <v>967</v>
      </c>
      <c r="C1098" s="30" t="s">
        <v>850</v>
      </c>
      <c r="D1098" s="48" t="s">
        <v>318</v>
      </c>
      <c r="E1098" s="48" t="s">
        <v>148</v>
      </c>
      <c r="F1098" s="48" t="s">
        <v>139</v>
      </c>
      <c r="G1098" s="48" t="s">
        <v>6</v>
      </c>
      <c r="H1098" s="48" t="s">
        <v>62</v>
      </c>
      <c r="I1098" s="48" t="s">
        <v>848</v>
      </c>
      <c r="J1098" s="48">
        <v>20</v>
      </c>
      <c r="K1098" s="103"/>
      <c r="L1098" s="60">
        <f t="shared" si="352"/>
        <v>6.6666666666666666E-2</v>
      </c>
      <c r="M1098" s="105" t="s">
        <v>140</v>
      </c>
      <c r="N1098" s="105" t="s">
        <v>158</v>
      </c>
      <c r="O1098" s="105" t="s">
        <v>150</v>
      </c>
      <c r="P1098" s="81">
        <v>200</v>
      </c>
      <c r="Q1098" s="111"/>
      <c r="R1098" s="48">
        <v>5</v>
      </c>
      <c r="S1098" s="81">
        <v>28.62</v>
      </c>
      <c r="T1098" s="134">
        <v>500</v>
      </c>
      <c r="U1098" s="93">
        <f t="shared" si="358"/>
        <v>1.431</v>
      </c>
      <c r="V1098" s="69">
        <f t="shared" si="363"/>
        <v>100.14364257616167</v>
      </c>
      <c r="W1098" s="135">
        <f t="shared" si="347"/>
        <v>224.24688361323948</v>
      </c>
      <c r="X1098" s="145">
        <v>125.068</v>
      </c>
      <c r="Y1098" s="60">
        <f t="shared" si="359"/>
        <v>0.2302611962742413</v>
      </c>
      <c r="Z1098" s="47">
        <f t="shared" si="360"/>
        <v>90.342779939281684</v>
      </c>
      <c r="AA1098" s="46">
        <f t="shared" si="353"/>
        <v>2.2993091758083603E-3</v>
      </c>
      <c r="AB1098" s="47">
        <v>287.57</v>
      </c>
      <c r="AC1098" s="47">
        <f t="shared" si="354"/>
        <v>402.871952927991</v>
      </c>
      <c r="AD1098" s="56">
        <f>AB1098/AB1080*100</f>
        <v>45.172083379148923</v>
      </c>
      <c r="AE1098" s="56">
        <f>AC1098/AC1080*100</f>
        <v>63.283949816683837</v>
      </c>
      <c r="AF1098" s="64"/>
      <c r="AG1098" s="45">
        <f t="shared" si="361"/>
        <v>5.5780008914922048</v>
      </c>
      <c r="AH1098" s="47">
        <f t="shared" si="362"/>
        <v>122.86140549658963</v>
      </c>
      <c r="AI1098" s="43">
        <v>5.57E-2</v>
      </c>
      <c r="AJ1098" s="45">
        <v>391.08</v>
      </c>
      <c r="AK1098" s="47">
        <f t="shared" si="355"/>
        <v>547.88456150182117</v>
      </c>
      <c r="AL1098" s="56">
        <f>AJ1098/AJ1080*100</f>
        <v>54.361968306922435</v>
      </c>
      <c r="AM1098" s="56">
        <f>AK1098/AK1080*100</f>
        <v>76.158543439230073</v>
      </c>
      <c r="AN1098" s="45">
        <f t="shared" si="356"/>
        <v>24.224667385332268</v>
      </c>
      <c r="AO1098" s="137" t="s">
        <v>974</v>
      </c>
    </row>
    <row r="1099" spans="1:41" s="39" customFormat="1" ht="30" x14ac:dyDescent="0.25">
      <c r="A1099" s="30">
        <v>1098</v>
      </c>
      <c r="B1099" s="110" t="s">
        <v>968</v>
      </c>
      <c r="C1099" s="30" t="s">
        <v>850</v>
      </c>
      <c r="D1099" s="48" t="s">
        <v>318</v>
      </c>
      <c r="E1099" s="48" t="s">
        <v>148</v>
      </c>
      <c r="F1099" s="48" t="s">
        <v>139</v>
      </c>
      <c r="G1099" s="48" t="s">
        <v>6</v>
      </c>
      <c r="H1099" s="48" t="s">
        <v>62</v>
      </c>
      <c r="I1099" s="48" t="s">
        <v>848</v>
      </c>
      <c r="J1099" s="48">
        <v>20</v>
      </c>
      <c r="K1099" s="103"/>
      <c r="L1099" s="60">
        <f t="shared" si="352"/>
        <v>6.6666666666666666E-2</v>
      </c>
      <c r="M1099" s="105" t="s">
        <v>140</v>
      </c>
      <c r="N1099" s="105" t="s">
        <v>158</v>
      </c>
      <c r="O1099" s="105" t="s">
        <v>150</v>
      </c>
      <c r="P1099" s="81">
        <v>200</v>
      </c>
      <c r="Q1099" s="111"/>
      <c r="R1099" s="48">
        <v>5</v>
      </c>
      <c r="S1099" s="81">
        <v>29.2</v>
      </c>
      <c r="T1099" s="134">
        <v>500</v>
      </c>
      <c r="U1099" s="93">
        <f t="shared" si="358"/>
        <v>1.46</v>
      </c>
      <c r="V1099" s="69">
        <f t="shared" si="363"/>
        <v>100.14364257616167</v>
      </c>
      <c r="W1099" s="135">
        <f t="shared" si="347"/>
        <v>222.42475987415739</v>
      </c>
      <c r="X1099" s="145">
        <v>118.986</v>
      </c>
      <c r="Y1099" s="60">
        <f t="shared" si="359"/>
        <v>0.24185431168949134</v>
      </c>
      <c r="Z1099" s="47">
        <f t="shared" si="360"/>
        <v>90.276806493556293</v>
      </c>
      <c r="AA1099" s="46">
        <f t="shared" si="353"/>
        <v>2.4150740423243069E-3</v>
      </c>
      <c r="AB1099" s="47">
        <v>287.36</v>
      </c>
      <c r="AC1099" s="50">
        <f t="shared" si="354"/>
        <v>405.87570621468922</v>
      </c>
      <c r="AD1099" s="56">
        <f>AB1099/AB1080*100</f>
        <v>45.139096149919105</v>
      </c>
      <c r="AE1099" s="56">
        <f>AC1099/AC1080*100</f>
        <v>63.755785522484601</v>
      </c>
      <c r="AF1099" s="64"/>
      <c r="AG1099" s="45">
        <f t="shared" si="361"/>
        <v>5.3877279705974974</v>
      </c>
      <c r="AH1099" s="47">
        <f t="shared" si="362"/>
        <v>116.88609626946185</v>
      </c>
      <c r="AI1099" s="43">
        <v>5.3800000000000001E-2</v>
      </c>
      <c r="AJ1099" s="45">
        <v>372.06</v>
      </c>
      <c r="AK1099" s="50">
        <f t="shared" si="355"/>
        <v>525.50847457627117</v>
      </c>
      <c r="AL1099" s="56">
        <f>AJ1099/AJ1080*100</f>
        <v>51.718098415346127</v>
      </c>
      <c r="AM1099" s="56">
        <f>AK1099/AK1080*100</f>
        <v>73.048161603596213</v>
      </c>
      <c r="AN1099" s="45">
        <f t="shared" si="356"/>
        <v>22.276749721603561</v>
      </c>
      <c r="AO1099" s="137" t="s">
        <v>974</v>
      </c>
    </row>
    <row r="1100" spans="1:41" s="39" customFormat="1" ht="30" x14ac:dyDescent="0.25">
      <c r="A1100" s="30">
        <v>1099</v>
      </c>
      <c r="B1100" s="110" t="s">
        <v>969</v>
      </c>
      <c r="C1100" s="30" t="s">
        <v>850</v>
      </c>
      <c r="D1100" s="48" t="s">
        <v>318</v>
      </c>
      <c r="E1100" s="48" t="s">
        <v>148</v>
      </c>
      <c r="F1100" s="48" t="s">
        <v>139</v>
      </c>
      <c r="G1100" s="48" t="s">
        <v>6</v>
      </c>
      <c r="H1100" s="48" t="s">
        <v>62</v>
      </c>
      <c r="I1100" s="48" t="s">
        <v>848</v>
      </c>
      <c r="J1100" s="48">
        <v>20</v>
      </c>
      <c r="K1100" s="103"/>
      <c r="L1100" s="60">
        <f t="shared" si="352"/>
        <v>6.6666666666666666E-2</v>
      </c>
      <c r="M1100" s="105" t="s">
        <v>140</v>
      </c>
      <c r="N1100" s="105" t="s">
        <v>158</v>
      </c>
      <c r="O1100" s="105" t="s">
        <v>150</v>
      </c>
      <c r="P1100" s="81">
        <v>200</v>
      </c>
      <c r="Q1100" s="111"/>
      <c r="R1100" s="48">
        <v>5</v>
      </c>
      <c r="S1100" s="81">
        <v>30.5</v>
      </c>
      <c r="T1100" s="134">
        <v>500</v>
      </c>
      <c r="U1100" s="93">
        <f t="shared" si="358"/>
        <v>1.5249999999999999</v>
      </c>
      <c r="V1100" s="69">
        <f t="shared" si="363"/>
        <v>100.14364257616167</v>
      </c>
      <c r="W1100" s="135">
        <f t="shared" si="347"/>
        <v>218.34068942449068</v>
      </c>
      <c r="X1100" s="145">
        <v>103.461</v>
      </c>
      <c r="Y1100" s="60">
        <f t="shared" si="359"/>
        <v>0.25751941415014168</v>
      </c>
      <c r="Z1100" s="47">
        <f t="shared" si="360"/>
        <v>83.582072548756443</v>
      </c>
      <c r="AA1100" s="46">
        <f t="shared" si="353"/>
        <v>2.5715003721208957E-3</v>
      </c>
      <c r="AB1100" s="47">
        <v>266.05</v>
      </c>
      <c r="AC1100" s="50">
        <f t="shared" si="354"/>
        <v>382.80575539568338</v>
      </c>
      <c r="AD1100" s="56">
        <f>AB1100/AB1080*100</f>
        <v>41.79167779331145</v>
      </c>
      <c r="AE1100" s="56">
        <f>AC1100/AC1080*100</f>
        <v>60.131910493973294</v>
      </c>
      <c r="AF1100" s="64"/>
      <c r="AG1100" s="45">
        <f t="shared" si="361"/>
        <v>5.4778572489160426</v>
      </c>
      <c r="AH1100" s="47">
        <f t="shared" si="362"/>
        <v>101.63680552893697</v>
      </c>
      <c r="AI1100" s="43">
        <v>5.4699999999999999E-2</v>
      </c>
      <c r="AJ1100" s="45">
        <v>323.52</v>
      </c>
      <c r="AK1100" s="50">
        <f t="shared" si="355"/>
        <v>465.49640287769768</v>
      </c>
      <c r="AL1100" s="56">
        <f>AJ1100/AJ1080*100</f>
        <v>44.970809007506254</v>
      </c>
      <c r="AM1100" s="56">
        <f>AK1100/AK1080*100</f>
        <v>64.706200010800345</v>
      </c>
      <c r="AN1100" s="45">
        <f t="shared" si="356"/>
        <v>21.271628265363653</v>
      </c>
      <c r="AO1100" s="137" t="s">
        <v>974</v>
      </c>
    </row>
    <row r="1101" spans="1:41" s="39" customFormat="1" ht="30" x14ac:dyDescent="0.25">
      <c r="A1101" s="30">
        <v>1100</v>
      </c>
      <c r="B1101" s="110" t="s">
        <v>970</v>
      </c>
      <c r="C1101" s="30" t="s">
        <v>850</v>
      </c>
      <c r="D1101" s="48" t="s">
        <v>318</v>
      </c>
      <c r="E1101" s="48" t="s">
        <v>148</v>
      </c>
      <c r="F1101" s="48" t="s">
        <v>139</v>
      </c>
      <c r="G1101" s="48" t="s">
        <v>6</v>
      </c>
      <c r="H1101" s="48" t="s">
        <v>62</v>
      </c>
      <c r="I1101" s="48" t="s">
        <v>848</v>
      </c>
      <c r="J1101" s="48">
        <v>20</v>
      </c>
      <c r="K1101" s="103"/>
      <c r="L1101" s="60">
        <f t="shared" si="352"/>
        <v>6.6666666666666666E-2</v>
      </c>
      <c r="M1101" s="105" t="s">
        <v>140</v>
      </c>
      <c r="N1101" s="105" t="s">
        <v>158</v>
      </c>
      <c r="O1101" s="105" t="s">
        <v>150</v>
      </c>
      <c r="P1101" s="81">
        <v>200</v>
      </c>
      <c r="Q1101" s="111"/>
      <c r="R1101" s="48">
        <v>5</v>
      </c>
      <c r="S1101" s="81">
        <v>33.200000000000003</v>
      </c>
      <c r="T1101" s="134">
        <v>500</v>
      </c>
      <c r="U1101" s="93">
        <f t="shared" si="358"/>
        <v>1.6600000000000001</v>
      </c>
      <c r="V1101" s="69">
        <f t="shared" si="363"/>
        <v>100.14364257616167</v>
      </c>
      <c r="W1101" s="135">
        <f t="shared" si="347"/>
        <v>209.85838925979812</v>
      </c>
      <c r="X1101" s="145">
        <v>111.223</v>
      </c>
      <c r="Y1101" s="60">
        <f t="shared" si="359"/>
        <v>0.24914583617821581</v>
      </c>
      <c r="Z1101" s="47">
        <f t="shared" si="360"/>
        <v>86.931010317483157</v>
      </c>
      <c r="AA1101" s="46">
        <f t="shared" si="353"/>
        <v>2.4878847001069924E-3</v>
      </c>
      <c r="AB1101" s="47">
        <v>276.70999999999998</v>
      </c>
      <c r="AC1101" s="50">
        <f t="shared" si="354"/>
        <v>414.23652694610786</v>
      </c>
      <c r="AD1101" s="56">
        <f>AB1101/AB1080*100</f>
        <v>43.46617238183503</v>
      </c>
      <c r="AE1101" s="56">
        <f>AC1101/AC1080*100</f>
        <v>65.069120332088374</v>
      </c>
      <c r="AF1101" s="64"/>
      <c r="AG1101" s="45">
        <f t="shared" si="361"/>
        <v>5.4377997918855776</v>
      </c>
      <c r="AH1101" s="47">
        <f t="shared" si="362"/>
        <v>109.26145089919942</v>
      </c>
      <c r="AI1101" s="43">
        <v>5.4299999999999994E-2</v>
      </c>
      <c r="AJ1101" s="45">
        <v>347.79</v>
      </c>
      <c r="AK1101" s="50">
        <f t="shared" si="355"/>
        <v>520.64371257485038</v>
      </c>
      <c r="AL1101" s="56">
        <f>AJ1101/AJ1080*100</f>
        <v>48.344453711426198</v>
      </c>
      <c r="AM1101" s="56">
        <f>AK1101/AK1080*100</f>
        <v>72.371936693751792</v>
      </c>
      <c r="AN1101" s="45">
        <f t="shared" si="356"/>
        <v>21.825770301037181</v>
      </c>
      <c r="AO1101" s="137" t="s">
        <v>974</v>
      </c>
    </row>
    <row r="1102" spans="1:41" s="39" customFormat="1" ht="30" x14ac:dyDescent="0.25">
      <c r="A1102" s="30">
        <v>1101</v>
      </c>
      <c r="B1102" s="110" t="s">
        <v>971</v>
      </c>
      <c r="C1102" s="30" t="s">
        <v>850</v>
      </c>
      <c r="D1102" s="48" t="s">
        <v>318</v>
      </c>
      <c r="E1102" s="48" t="s">
        <v>148</v>
      </c>
      <c r="F1102" s="48" t="s">
        <v>139</v>
      </c>
      <c r="G1102" s="48" t="s">
        <v>6</v>
      </c>
      <c r="H1102" s="48" t="s">
        <v>62</v>
      </c>
      <c r="I1102" s="48" t="s">
        <v>848</v>
      </c>
      <c r="J1102" s="48">
        <v>20</v>
      </c>
      <c r="K1102" s="103"/>
      <c r="L1102" s="60">
        <f t="shared" si="352"/>
        <v>6.6666666666666666E-2</v>
      </c>
      <c r="M1102" s="105" t="s">
        <v>140</v>
      </c>
      <c r="N1102" s="105" t="s">
        <v>158</v>
      </c>
      <c r="O1102" s="105" t="s">
        <v>150</v>
      </c>
      <c r="P1102" s="81">
        <v>200</v>
      </c>
      <c r="Q1102" s="111"/>
      <c r="R1102" s="48">
        <v>5</v>
      </c>
      <c r="S1102" s="81">
        <v>36.6</v>
      </c>
      <c r="T1102" s="134">
        <v>500</v>
      </c>
      <c r="U1102" s="93">
        <f t="shared" si="358"/>
        <v>1.83</v>
      </c>
      <c r="V1102" s="69">
        <f t="shared" si="363"/>
        <v>100.14364257616167</v>
      </c>
      <c r="W1102" s="135">
        <f t="shared" si="347"/>
        <v>199.17697423759287</v>
      </c>
      <c r="X1102" s="145">
        <v>107.342</v>
      </c>
      <c r="Y1102" s="60">
        <f t="shared" si="359"/>
        <v>0.25318124985857127</v>
      </c>
      <c r="Z1102" s="47">
        <f t="shared" si="360"/>
        <v>85.256541433119807</v>
      </c>
      <c r="AA1102" s="46">
        <f t="shared" si="353"/>
        <v>2.5281809543328802E-3</v>
      </c>
      <c r="AB1102" s="47">
        <v>271.38</v>
      </c>
      <c r="AC1102" s="50">
        <f t="shared" si="354"/>
        <v>428.04416403785496</v>
      </c>
      <c r="AD1102" s="56">
        <f>AB1102/AB1080*100</f>
        <v>42.628925087573236</v>
      </c>
      <c r="AE1102" s="56">
        <f>AC1102/AC1080*100</f>
        <v>67.238052188601344</v>
      </c>
      <c r="AF1102" s="64"/>
      <c r="AG1102" s="45">
        <f t="shared" si="361"/>
        <v>5.4578285204008106</v>
      </c>
      <c r="AH1102" s="47">
        <f t="shared" si="362"/>
        <v>105.450699010395</v>
      </c>
      <c r="AI1102" s="43">
        <v>5.45E-2</v>
      </c>
      <c r="AJ1102" s="45">
        <v>335.66</v>
      </c>
      <c r="AK1102" s="50">
        <f t="shared" si="355"/>
        <v>529.43217665615146</v>
      </c>
      <c r="AL1102" s="56">
        <f>AJ1102/AJ1080*100</f>
        <v>46.658326383097034</v>
      </c>
      <c r="AM1102" s="56">
        <f>AK1102/AK1080*100</f>
        <v>73.593574736746106</v>
      </c>
      <c r="AN1102" s="45">
        <f t="shared" si="356"/>
        <v>21.55700125285577</v>
      </c>
      <c r="AO1102" s="137" t="s">
        <v>974</v>
      </c>
    </row>
    <row r="1103" spans="1:41" s="39" customFormat="1" ht="30" x14ac:dyDescent="0.25">
      <c r="A1103" s="30">
        <v>1102</v>
      </c>
      <c r="B1103" s="110" t="s">
        <v>972</v>
      </c>
      <c r="C1103" s="30" t="s">
        <v>850</v>
      </c>
      <c r="D1103" s="48" t="s">
        <v>318</v>
      </c>
      <c r="E1103" s="48" t="s">
        <v>148</v>
      </c>
      <c r="F1103" s="48" t="s">
        <v>139</v>
      </c>
      <c r="G1103" s="48" t="s">
        <v>6</v>
      </c>
      <c r="H1103" s="48" t="s">
        <v>62</v>
      </c>
      <c r="I1103" s="48" t="s">
        <v>848</v>
      </c>
      <c r="J1103" s="48">
        <v>20</v>
      </c>
      <c r="K1103" s="103"/>
      <c r="L1103" s="60">
        <f t="shared" si="352"/>
        <v>6.6666666666666666E-2</v>
      </c>
      <c r="M1103" s="105" t="s">
        <v>140</v>
      </c>
      <c r="N1103" s="105" t="s">
        <v>158</v>
      </c>
      <c r="O1103" s="105" t="s">
        <v>150</v>
      </c>
      <c r="P1103" s="81">
        <v>200</v>
      </c>
      <c r="Q1103" s="111"/>
      <c r="R1103" s="48">
        <v>5</v>
      </c>
      <c r="S1103" s="81">
        <v>38.659999999999997</v>
      </c>
      <c r="T1103" s="134">
        <v>500</v>
      </c>
      <c r="U1103" s="93">
        <f t="shared" si="358"/>
        <v>1.9329999999999998</v>
      </c>
      <c r="V1103" s="69">
        <f t="shared" si="363"/>
        <v>100.14364257616167</v>
      </c>
      <c r="W1103" s="135">
        <f t="shared" si="347"/>
        <v>192.70529337119791</v>
      </c>
      <c r="X1103" s="145">
        <v>109.283</v>
      </c>
      <c r="Y1103" s="60">
        <f t="shared" si="359"/>
        <v>0.25112198431202787</v>
      </c>
      <c r="Z1103" s="47">
        <f t="shared" si="360"/>
        <v>86.0922050789747</v>
      </c>
      <c r="AA1103" s="46">
        <f t="shared" si="353"/>
        <v>2.5076178362599855E-3</v>
      </c>
      <c r="AB1103" s="47">
        <v>274.04000000000002</v>
      </c>
      <c r="AC1103" s="50">
        <f t="shared" si="354"/>
        <v>446.75578741441154</v>
      </c>
      <c r="AD1103" s="56">
        <f>AB1103/AB1080*100</f>
        <v>43.046763324484381</v>
      </c>
      <c r="AE1103" s="56">
        <f>AC1103/AC1080*100</f>
        <v>70.177312234242549</v>
      </c>
      <c r="AF1103" s="64"/>
      <c r="AG1103" s="45">
        <f t="shared" si="361"/>
        <v>5.4478141561431954</v>
      </c>
      <c r="AH1103" s="47">
        <f t="shared" si="362"/>
        <v>107.35450415847042</v>
      </c>
      <c r="AI1103" s="43">
        <v>5.4400000000000004E-2</v>
      </c>
      <c r="AJ1103" s="45">
        <v>341.72</v>
      </c>
      <c r="AK1103" s="50">
        <f t="shared" si="355"/>
        <v>557.09162047603525</v>
      </c>
      <c r="AL1103" s="56">
        <f>AJ1103/AJ1080*100</f>
        <v>47.500695023630804</v>
      </c>
      <c r="AM1103" s="56">
        <f>AK1103/AK1080*100</f>
        <v>77.438368150686017</v>
      </c>
      <c r="AN1103" s="45">
        <f t="shared" si="356"/>
        <v>21.693895781637721</v>
      </c>
      <c r="AO1103" s="137" t="s">
        <v>974</v>
      </c>
    </row>
    <row r="1104" spans="1:41" s="39" customFormat="1" ht="30" x14ac:dyDescent="0.25">
      <c r="A1104" s="30">
        <v>1103</v>
      </c>
      <c r="B1104" s="110" t="s">
        <v>973</v>
      </c>
      <c r="C1104" s="30" t="s">
        <v>850</v>
      </c>
      <c r="D1104" s="48" t="s">
        <v>318</v>
      </c>
      <c r="E1104" s="48" t="s">
        <v>148</v>
      </c>
      <c r="F1104" s="48" t="s">
        <v>139</v>
      </c>
      <c r="G1104" s="48" t="s">
        <v>6</v>
      </c>
      <c r="H1104" s="48" t="s">
        <v>62</v>
      </c>
      <c r="I1104" s="48" t="s">
        <v>848</v>
      </c>
      <c r="J1104" s="48">
        <v>20</v>
      </c>
      <c r="K1104" s="103"/>
      <c r="L1104" s="60">
        <f t="shared" si="352"/>
        <v>6.6666666666666666E-2</v>
      </c>
      <c r="M1104" s="105" t="s">
        <v>140</v>
      </c>
      <c r="N1104" s="105" t="s">
        <v>158</v>
      </c>
      <c r="O1104" s="105" t="s">
        <v>150</v>
      </c>
      <c r="P1104" s="81">
        <v>200</v>
      </c>
      <c r="Q1104" s="111"/>
      <c r="R1104" s="48">
        <v>5</v>
      </c>
      <c r="S1104" s="81">
        <v>42.2</v>
      </c>
      <c r="T1104" s="134">
        <v>500</v>
      </c>
      <c r="U1104" s="93">
        <f t="shared" si="358"/>
        <v>2.1100000000000003</v>
      </c>
      <c r="V1104" s="69">
        <f t="shared" si="363"/>
        <v>100.14364257616167</v>
      </c>
      <c r="W1104" s="135">
        <f t="shared" si="347"/>
        <v>181.58405537749005</v>
      </c>
      <c r="X1104" s="145">
        <v>108.313</v>
      </c>
      <c r="Y1104" s="60">
        <f t="shared" si="359"/>
        <v>0.25214122743294942</v>
      </c>
      <c r="Z1104" s="47">
        <f t="shared" si="360"/>
        <v>85.674373256047247</v>
      </c>
      <c r="AA1104" s="46">
        <f t="shared" si="353"/>
        <v>2.5177956477985099E-3</v>
      </c>
      <c r="AB1104" s="47">
        <v>272.70999999999998</v>
      </c>
      <c r="AC1104" s="47">
        <f t="shared" si="354"/>
        <v>471.81660899653974</v>
      </c>
      <c r="AD1104" s="56">
        <f>AB1104/AB1080*100</f>
        <v>42.837844206028805</v>
      </c>
      <c r="AE1104" s="56">
        <f>AC1104/AC1080*100</f>
        <v>74.113917311468512</v>
      </c>
      <c r="AF1104" s="64"/>
      <c r="AG1104" s="45">
        <f t="shared" si="361"/>
        <v>5.3576848778246493</v>
      </c>
      <c r="AH1104" s="47">
        <f t="shared" si="362"/>
        <v>106.4026015844327</v>
      </c>
      <c r="AI1104" s="43">
        <v>5.3499999999999999E-2</v>
      </c>
      <c r="AJ1104" s="45">
        <v>338.69</v>
      </c>
      <c r="AK1104" s="50">
        <f t="shared" si="355"/>
        <v>585.96885813148788</v>
      </c>
      <c r="AL1104" s="56">
        <f>AJ1104/AJ1080*100</f>
        <v>47.079510703363916</v>
      </c>
      <c r="AM1104" s="56">
        <f>AK1104/AK1080*100</f>
        <v>81.452440663259367</v>
      </c>
      <c r="AN1104" s="45">
        <f t="shared" si="356"/>
        <v>21.248745920574969</v>
      </c>
      <c r="AO1104" s="137" t="s">
        <v>974</v>
      </c>
    </row>
    <row r="1105" spans="1:41" x14ac:dyDescent="0.25">
      <c r="A1105" s="30">
        <v>1104</v>
      </c>
      <c r="B1105" s="107" t="s">
        <v>1290</v>
      </c>
      <c r="C1105" s="30" t="s">
        <v>7</v>
      </c>
      <c r="D1105" s="48" t="s">
        <v>318</v>
      </c>
      <c r="E1105" s="48" t="s">
        <v>148</v>
      </c>
      <c r="F1105" s="48" t="s">
        <v>139</v>
      </c>
      <c r="G1105" s="42" t="s">
        <v>6</v>
      </c>
      <c r="H1105" s="42" t="s">
        <v>714</v>
      </c>
      <c r="I1105" s="42" t="s">
        <v>319</v>
      </c>
      <c r="J1105" s="42">
        <v>25</v>
      </c>
      <c r="K1105" s="42">
        <v>220</v>
      </c>
      <c r="L1105" s="42">
        <v>0.08</v>
      </c>
      <c r="M1105" s="104" t="s">
        <v>2</v>
      </c>
      <c r="N1105" s="104" t="s">
        <v>2</v>
      </c>
      <c r="O1105" s="104" t="s">
        <v>4</v>
      </c>
      <c r="P1105" s="81">
        <v>0</v>
      </c>
      <c r="Q1105" s="94">
        <v>0</v>
      </c>
      <c r="R1105" s="42">
        <v>0</v>
      </c>
      <c r="S1105" s="133">
        <v>0</v>
      </c>
      <c r="T1105" s="134">
        <v>0</v>
      </c>
      <c r="U1105" s="148">
        <v>0</v>
      </c>
      <c r="V1105" s="134">
        <v>50</v>
      </c>
      <c r="W1105" s="135">
        <f t="shared" si="347"/>
        <v>490.87385212340519</v>
      </c>
      <c r="X1105" s="51">
        <f>(AB1105/AA1105)*0.001</f>
        <v>195.84580976338799</v>
      </c>
      <c r="Y1105" s="62">
        <v>0.13679169599999996</v>
      </c>
      <c r="Z1105" s="50">
        <v>263.01100000000002</v>
      </c>
      <c r="AA1105" s="49">
        <f t="shared" ref="AA1105:AA1168" si="364">Y1105/V1105</f>
        <v>2.7358339199999994E-3</v>
      </c>
      <c r="AB1105" s="50">
        <f>Z1105/(($J$1105^2*PI()/4)*10^-3)</f>
        <v>535.80160944054387</v>
      </c>
      <c r="AC1105" s="50">
        <f t="shared" si="354"/>
        <v>535.80160944054387</v>
      </c>
      <c r="AD1105" s="56">
        <f t="shared" ref="AD1105:AE1116" si="365">AB1105/AB1105*100</f>
        <v>100</v>
      </c>
      <c r="AE1105" s="56">
        <f t="shared" si="365"/>
        <v>100</v>
      </c>
      <c r="AF1105" s="65">
        <v>0.39449770299999998</v>
      </c>
      <c r="AG1105" s="45">
        <v>5.3232749570000006</v>
      </c>
      <c r="AH1105" s="50">
        <v>332.54969999999997</v>
      </c>
      <c r="AI1105" s="43">
        <f t="shared" ref="AI1105:AI1168" si="366">AG1105/V1105</f>
        <v>0.10646549914000002</v>
      </c>
      <c r="AJ1105" s="50">
        <f t="shared" ref="AJ1105:AJ1168" si="367">AH1105/((J1105^2*PI()/4)*10^-3)</f>
        <v>677.46468580770386</v>
      </c>
      <c r="AK1105" s="50">
        <f t="shared" si="355"/>
        <v>677.46468580770386</v>
      </c>
      <c r="AL1105" s="51">
        <f t="shared" ref="AL1105:AM1116" si="368">AJ1105/AJ1105*100</f>
        <v>100</v>
      </c>
      <c r="AM1105" s="51">
        <f t="shared" si="368"/>
        <v>100</v>
      </c>
      <c r="AN1105" s="45">
        <f t="shared" si="356"/>
        <v>38.915190853398016</v>
      </c>
      <c r="AO1105" s="137"/>
    </row>
    <row r="1106" spans="1:41" x14ac:dyDescent="0.25">
      <c r="A1106" s="30">
        <v>1105</v>
      </c>
      <c r="B1106" s="107" t="s">
        <v>1291</v>
      </c>
      <c r="C1106" s="30" t="s">
        <v>7</v>
      </c>
      <c r="D1106" s="48" t="s">
        <v>318</v>
      </c>
      <c r="E1106" s="48" t="s">
        <v>148</v>
      </c>
      <c r="F1106" s="48" t="s">
        <v>139</v>
      </c>
      <c r="G1106" s="42" t="s">
        <v>6</v>
      </c>
      <c r="H1106" s="42" t="s">
        <v>714</v>
      </c>
      <c r="I1106" s="42" t="s">
        <v>319</v>
      </c>
      <c r="J1106" s="42">
        <v>25</v>
      </c>
      <c r="K1106" s="42">
        <v>220</v>
      </c>
      <c r="L1106" s="42">
        <v>0.08</v>
      </c>
      <c r="M1106" s="104" t="s">
        <v>2</v>
      </c>
      <c r="N1106" s="104" t="s">
        <v>2</v>
      </c>
      <c r="O1106" s="104" t="s">
        <v>4</v>
      </c>
      <c r="P1106" s="81">
        <v>0</v>
      </c>
      <c r="Q1106" s="94">
        <v>0</v>
      </c>
      <c r="R1106" s="42">
        <v>0</v>
      </c>
      <c r="S1106" s="50">
        <v>0</v>
      </c>
      <c r="T1106" s="51">
        <v>0</v>
      </c>
      <c r="U1106" s="62">
        <v>0</v>
      </c>
      <c r="V1106" s="134">
        <v>50</v>
      </c>
      <c r="W1106" s="135">
        <f t="shared" si="347"/>
        <v>490.87385212340519</v>
      </c>
      <c r="X1106" s="51">
        <f t="shared" ref="X1106:X1169" si="369">(AB1106/AA1106)*0.001</f>
        <v>196.62508554519513</v>
      </c>
      <c r="Y1106" s="62">
        <v>0.13588563399999998</v>
      </c>
      <c r="Z1106" s="50">
        <v>262.30849999999998</v>
      </c>
      <c r="AA1106" s="49">
        <f t="shared" si="364"/>
        <v>2.7177126799999996E-3</v>
      </c>
      <c r="AB1106" s="50">
        <f t="shared" ref="AB1106:AB1169" si="370">Z1106/((J1106^2*PI()/4)*10^-3)</f>
        <v>534.3704881922614</v>
      </c>
      <c r="AC1106" s="50">
        <f t="shared" si="354"/>
        <v>534.3704881922614</v>
      </c>
      <c r="AD1106" s="56">
        <f t="shared" si="365"/>
        <v>100</v>
      </c>
      <c r="AE1106" s="56">
        <f t="shared" si="365"/>
        <v>100</v>
      </c>
      <c r="AF1106" s="65">
        <v>0.42380599999999991</v>
      </c>
      <c r="AG1106" s="45">
        <v>5.4519082045999996</v>
      </c>
      <c r="AH1106" s="50">
        <v>332.90539999999999</v>
      </c>
      <c r="AI1106" s="43">
        <f t="shared" si="366"/>
        <v>0.109038164092</v>
      </c>
      <c r="AJ1106" s="50">
        <f t="shared" si="367"/>
        <v>678.18931189740351</v>
      </c>
      <c r="AK1106" s="50">
        <f t="shared" si="355"/>
        <v>678.18931189740351</v>
      </c>
      <c r="AL1106" s="51">
        <f t="shared" si="368"/>
        <v>100</v>
      </c>
      <c r="AM1106" s="51">
        <f t="shared" si="368"/>
        <v>100</v>
      </c>
      <c r="AN1106" s="45">
        <f t="shared" si="356"/>
        <v>40.121299390633162</v>
      </c>
      <c r="AO1106" s="137"/>
    </row>
    <row r="1107" spans="1:41" x14ac:dyDescent="0.25">
      <c r="A1107" s="30">
        <v>1106</v>
      </c>
      <c r="B1107" s="107" t="s">
        <v>1292</v>
      </c>
      <c r="C1107" s="30" t="s">
        <v>7</v>
      </c>
      <c r="D1107" s="48" t="s">
        <v>318</v>
      </c>
      <c r="E1107" s="48" t="s">
        <v>148</v>
      </c>
      <c r="F1107" s="48" t="s">
        <v>139</v>
      </c>
      <c r="G1107" s="42" t="s">
        <v>6</v>
      </c>
      <c r="H1107" s="42" t="s">
        <v>714</v>
      </c>
      <c r="I1107" s="42" t="s">
        <v>319</v>
      </c>
      <c r="J1107" s="42">
        <v>25</v>
      </c>
      <c r="K1107" s="42">
        <v>220</v>
      </c>
      <c r="L1107" s="42">
        <v>0.08</v>
      </c>
      <c r="M1107" s="104" t="s">
        <v>2</v>
      </c>
      <c r="N1107" s="104" t="s">
        <v>2</v>
      </c>
      <c r="O1107" s="104" t="s">
        <v>4</v>
      </c>
      <c r="P1107" s="81">
        <v>0</v>
      </c>
      <c r="Q1107" s="94">
        <v>0</v>
      </c>
      <c r="R1107" s="42">
        <v>0</v>
      </c>
      <c r="S1107" s="115">
        <v>0</v>
      </c>
      <c r="T1107" s="124">
        <v>0</v>
      </c>
      <c r="U1107" s="99">
        <v>0</v>
      </c>
      <c r="V1107" s="134">
        <v>50</v>
      </c>
      <c r="W1107" s="135">
        <f t="shared" si="347"/>
        <v>490.87385212340519</v>
      </c>
      <c r="X1107" s="51">
        <f t="shared" si="369"/>
        <v>209.37057988577695</v>
      </c>
      <c r="Y1107" s="62">
        <v>0.12663928839999999</v>
      </c>
      <c r="Z1107" s="50">
        <v>260.30590000000001</v>
      </c>
      <c r="AA1107" s="49">
        <f t="shared" si="364"/>
        <v>2.532785768E-3</v>
      </c>
      <c r="AB1107" s="50">
        <f t="shared" si="370"/>
        <v>530.29082497260288</v>
      </c>
      <c r="AC1107" s="50">
        <f t="shared" si="354"/>
        <v>530.29082497260288</v>
      </c>
      <c r="AD1107" s="56">
        <f t="shared" si="365"/>
        <v>100</v>
      </c>
      <c r="AE1107" s="56">
        <f t="shared" si="365"/>
        <v>100</v>
      </c>
      <c r="AF1107" s="65">
        <v>0.52871000000000001</v>
      </c>
      <c r="AG1107" s="45">
        <v>4.4896918644000001</v>
      </c>
      <c r="AH1107" s="149">
        <v>329.99299999999999</v>
      </c>
      <c r="AI1107" s="43">
        <f t="shared" si="366"/>
        <v>8.9793837288E-2</v>
      </c>
      <c r="AJ1107" s="50">
        <f t="shared" si="367"/>
        <v>672.25621933726484</v>
      </c>
      <c r="AK1107" s="50">
        <f t="shared" si="355"/>
        <v>672.25621933726484</v>
      </c>
      <c r="AL1107" s="51">
        <f t="shared" si="368"/>
        <v>100</v>
      </c>
      <c r="AM1107" s="51">
        <f t="shared" si="368"/>
        <v>100</v>
      </c>
      <c r="AN1107" s="45">
        <f t="shared" si="356"/>
        <v>35.45259864552429</v>
      </c>
      <c r="AO1107" s="137"/>
    </row>
    <row r="1108" spans="1:41" x14ac:dyDescent="0.25">
      <c r="A1108" s="30">
        <v>1107</v>
      </c>
      <c r="B1108" s="107" t="s">
        <v>1293</v>
      </c>
      <c r="C1108" s="30" t="s">
        <v>7</v>
      </c>
      <c r="D1108" s="48" t="s">
        <v>318</v>
      </c>
      <c r="E1108" s="48" t="s">
        <v>148</v>
      </c>
      <c r="F1108" s="48" t="s">
        <v>139</v>
      </c>
      <c r="G1108" s="42" t="s">
        <v>6</v>
      </c>
      <c r="H1108" s="42" t="s">
        <v>714</v>
      </c>
      <c r="I1108" s="42" t="s">
        <v>319</v>
      </c>
      <c r="J1108" s="42">
        <v>25</v>
      </c>
      <c r="K1108" s="42">
        <v>220</v>
      </c>
      <c r="L1108" s="42">
        <v>0.08</v>
      </c>
      <c r="M1108" s="104" t="s">
        <v>2</v>
      </c>
      <c r="N1108" s="104" t="s">
        <v>2</v>
      </c>
      <c r="O1108" s="104" t="s">
        <v>4</v>
      </c>
      <c r="P1108" s="81">
        <v>0</v>
      </c>
      <c r="Q1108" s="94">
        <v>0</v>
      </c>
      <c r="R1108" s="42">
        <v>0</v>
      </c>
      <c r="S1108" s="81">
        <v>0</v>
      </c>
      <c r="T1108" s="86">
        <v>0</v>
      </c>
      <c r="U1108" s="100">
        <v>0</v>
      </c>
      <c r="V1108" s="134">
        <v>50</v>
      </c>
      <c r="W1108" s="135">
        <f t="shared" ref="W1108:W1171" si="371">(J1108-J1108*(1-SQRT(1-S1108*0.01)))^2*(PI()/4)</f>
        <v>490.87385212340519</v>
      </c>
      <c r="X1108" s="51">
        <f t="shared" si="369"/>
        <v>189.60953253783953</v>
      </c>
      <c r="Y1108" s="62">
        <v>0.1403266138</v>
      </c>
      <c r="Z1108" s="50">
        <v>261.21620000000001</v>
      </c>
      <c r="AA1108" s="49">
        <f t="shared" si="364"/>
        <v>2.8065322759999998E-3</v>
      </c>
      <c r="AB1108" s="50">
        <f t="shared" si="370"/>
        <v>532.14527290471881</v>
      </c>
      <c r="AC1108" s="50">
        <f t="shared" si="354"/>
        <v>532.14527290471881</v>
      </c>
      <c r="AD1108" s="56">
        <f t="shared" si="365"/>
        <v>100</v>
      </c>
      <c r="AE1108" s="56">
        <f t="shared" si="365"/>
        <v>100</v>
      </c>
      <c r="AF1108" s="65">
        <v>0.52165499999999998</v>
      </c>
      <c r="AG1108" s="45">
        <v>4.8887859878000004</v>
      </c>
      <c r="AH1108" s="50">
        <v>331.8913</v>
      </c>
      <c r="AI1108" s="43">
        <f t="shared" si="366"/>
        <v>9.777571975600001E-2</v>
      </c>
      <c r="AJ1108" s="50">
        <f t="shared" si="367"/>
        <v>676.12340434169812</v>
      </c>
      <c r="AK1108" s="50">
        <f t="shared" si="355"/>
        <v>676.12340434169812</v>
      </c>
      <c r="AL1108" s="51">
        <f t="shared" si="368"/>
        <v>100</v>
      </c>
      <c r="AM1108" s="51">
        <f t="shared" si="368"/>
        <v>100</v>
      </c>
      <c r="AN1108" s="45">
        <f t="shared" si="356"/>
        <v>34.838622948371899</v>
      </c>
      <c r="AO1108" s="137"/>
    </row>
    <row r="1109" spans="1:41" x14ac:dyDescent="0.25">
      <c r="A1109" s="30">
        <v>1108</v>
      </c>
      <c r="B1109" s="107" t="s">
        <v>1294</v>
      </c>
      <c r="C1109" s="30" t="s">
        <v>7</v>
      </c>
      <c r="D1109" s="48" t="s">
        <v>318</v>
      </c>
      <c r="E1109" s="48" t="s">
        <v>148</v>
      </c>
      <c r="F1109" s="48" t="s">
        <v>139</v>
      </c>
      <c r="G1109" s="42" t="s">
        <v>6</v>
      </c>
      <c r="H1109" s="42" t="s">
        <v>714</v>
      </c>
      <c r="I1109" s="42" t="s">
        <v>319</v>
      </c>
      <c r="J1109" s="42">
        <v>25</v>
      </c>
      <c r="K1109" s="42">
        <v>220</v>
      </c>
      <c r="L1109" s="42">
        <v>0.08</v>
      </c>
      <c r="M1109" s="104" t="s">
        <v>2</v>
      </c>
      <c r="N1109" s="104" t="s">
        <v>2</v>
      </c>
      <c r="O1109" s="104" t="s">
        <v>4</v>
      </c>
      <c r="P1109" s="81">
        <v>0</v>
      </c>
      <c r="Q1109" s="94">
        <v>0</v>
      </c>
      <c r="R1109" s="42">
        <v>0</v>
      </c>
      <c r="S1109" s="81">
        <v>0</v>
      </c>
      <c r="T1109" s="86">
        <v>0</v>
      </c>
      <c r="U1109" s="100">
        <v>0</v>
      </c>
      <c r="V1109" s="134">
        <v>50</v>
      </c>
      <c r="W1109" s="135">
        <f t="shared" si="371"/>
        <v>490.87385212340519</v>
      </c>
      <c r="X1109" s="51">
        <f t="shared" si="369"/>
        <v>198.14822483825546</v>
      </c>
      <c r="Y1109" s="62">
        <v>0.13443427560000001</v>
      </c>
      <c r="Z1109" s="50">
        <v>261.51710000000003</v>
      </c>
      <c r="AA1109" s="49">
        <f t="shared" si="364"/>
        <v>2.6886855120000002E-3</v>
      </c>
      <c r="AB1109" s="50">
        <f t="shared" si="370"/>
        <v>532.75826135113607</v>
      </c>
      <c r="AC1109" s="50">
        <f t="shared" ref="AC1109:AC1172" si="372">Z1109/(W1109*10^-3)</f>
        <v>532.75826135113607</v>
      </c>
      <c r="AD1109" s="56">
        <f t="shared" si="365"/>
        <v>100</v>
      </c>
      <c r="AE1109" s="56">
        <f t="shared" si="365"/>
        <v>100</v>
      </c>
      <c r="AF1109" s="65">
        <v>0.52666499999999994</v>
      </c>
      <c r="AG1109" s="45">
        <v>4.9359247365999996</v>
      </c>
      <c r="AH1109" s="50">
        <v>332.33870000000002</v>
      </c>
      <c r="AI1109" s="43">
        <f t="shared" si="366"/>
        <v>9.8718494731999992E-2</v>
      </c>
      <c r="AJ1109" s="50">
        <f t="shared" si="367"/>
        <v>677.03484013740137</v>
      </c>
      <c r="AK1109" s="50">
        <f t="shared" ref="AK1109:AK1172" si="373">AH1109/(W1109*10^-3)</f>
        <v>677.03484013740137</v>
      </c>
      <c r="AL1109" s="51">
        <f t="shared" si="368"/>
        <v>100</v>
      </c>
      <c r="AM1109" s="51">
        <f t="shared" si="368"/>
        <v>100</v>
      </c>
      <c r="AN1109" s="45">
        <f t="shared" ref="AN1109:AN1140" si="374">AG1109/Y1109</f>
        <v>36.716266849136794</v>
      </c>
      <c r="AO1109" s="137"/>
    </row>
    <row r="1110" spans="1:41" x14ac:dyDescent="0.25">
      <c r="A1110" s="30">
        <v>1109</v>
      </c>
      <c r="B1110" s="107" t="s">
        <v>1295</v>
      </c>
      <c r="C1110" s="30" t="s">
        <v>7</v>
      </c>
      <c r="D1110" s="48" t="s">
        <v>318</v>
      </c>
      <c r="E1110" s="48" t="s">
        <v>148</v>
      </c>
      <c r="F1110" s="48" t="s">
        <v>139</v>
      </c>
      <c r="G1110" s="42" t="s">
        <v>6</v>
      </c>
      <c r="H1110" s="42" t="s">
        <v>714</v>
      </c>
      <c r="I1110" s="42" t="s">
        <v>319</v>
      </c>
      <c r="J1110" s="42">
        <v>25</v>
      </c>
      <c r="K1110" s="42">
        <v>220</v>
      </c>
      <c r="L1110" s="42">
        <v>0.08</v>
      </c>
      <c r="M1110" s="104" t="s">
        <v>2</v>
      </c>
      <c r="N1110" s="104" t="s">
        <v>2</v>
      </c>
      <c r="O1110" s="104" t="s">
        <v>4</v>
      </c>
      <c r="P1110" s="81">
        <v>0</v>
      </c>
      <c r="Q1110" s="94">
        <v>0</v>
      </c>
      <c r="R1110" s="42">
        <v>0</v>
      </c>
      <c r="S1110" s="81">
        <v>0</v>
      </c>
      <c r="T1110" s="86">
        <v>0</v>
      </c>
      <c r="U1110" s="100">
        <v>0</v>
      </c>
      <c r="V1110" s="134">
        <v>50</v>
      </c>
      <c r="W1110" s="135">
        <f t="shared" si="371"/>
        <v>490.87385212340519</v>
      </c>
      <c r="X1110" s="51">
        <f t="shared" si="369"/>
        <v>212.14424367640103</v>
      </c>
      <c r="Y1110" s="62">
        <v>0.12600447660000003</v>
      </c>
      <c r="Z1110" s="50">
        <v>262.43220000000002</v>
      </c>
      <c r="AA1110" s="49">
        <f t="shared" si="364"/>
        <v>2.5200895320000006E-3</v>
      </c>
      <c r="AB1110" s="50">
        <f t="shared" si="370"/>
        <v>534.62248776295553</v>
      </c>
      <c r="AC1110" s="50">
        <f t="shared" si="372"/>
        <v>534.62248776295553</v>
      </c>
      <c r="AD1110" s="56">
        <f t="shared" si="365"/>
        <v>100</v>
      </c>
      <c r="AE1110" s="56">
        <f t="shared" si="365"/>
        <v>100</v>
      </c>
      <c r="AF1110" s="65">
        <v>0.54782999999999993</v>
      </c>
      <c r="AG1110" s="45">
        <v>5.4798290118000006</v>
      </c>
      <c r="AH1110" s="50">
        <v>332.12970000000001</v>
      </c>
      <c r="AI1110" s="43">
        <f t="shared" si="366"/>
        <v>0.10959658023600001</v>
      </c>
      <c r="AJ1110" s="50">
        <f t="shared" si="367"/>
        <v>676.60906883364191</v>
      </c>
      <c r="AK1110" s="50">
        <f t="shared" si="373"/>
        <v>676.60906883364191</v>
      </c>
      <c r="AL1110" s="51">
        <f t="shared" si="368"/>
        <v>100</v>
      </c>
      <c r="AM1110" s="51">
        <f t="shared" si="368"/>
        <v>100</v>
      </c>
      <c r="AN1110" s="45">
        <f t="shared" si="374"/>
        <v>43.489161335082279</v>
      </c>
      <c r="AO1110" s="137"/>
    </row>
    <row r="1111" spans="1:41" x14ac:dyDescent="0.25">
      <c r="A1111" s="30">
        <v>1110</v>
      </c>
      <c r="B1111" s="107" t="s">
        <v>1296</v>
      </c>
      <c r="C1111" s="30" t="s">
        <v>7</v>
      </c>
      <c r="D1111" s="48" t="s">
        <v>318</v>
      </c>
      <c r="E1111" s="48" t="s">
        <v>148</v>
      </c>
      <c r="F1111" s="48" t="s">
        <v>139</v>
      </c>
      <c r="G1111" s="42" t="s">
        <v>6</v>
      </c>
      <c r="H1111" s="42" t="s">
        <v>714</v>
      </c>
      <c r="I1111" s="42" t="s">
        <v>319</v>
      </c>
      <c r="J1111" s="42">
        <v>25</v>
      </c>
      <c r="K1111" s="42">
        <v>220</v>
      </c>
      <c r="L1111" s="42">
        <v>0.08</v>
      </c>
      <c r="M1111" s="104" t="s">
        <v>2</v>
      </c>
      <c r="N1111" s="104" t="s">
        <v>2</v>
      </c>
      <c r="O1111" s="104" t="s">
        <v>4</v>
      </c>
      <c r="P1111" s="81">
        <v>0</v>
      </c>
      <c r="Q1111" s="94">
        <v>0</v>
      </c>
      <c r="R1111" s="42">
        <v>0</v>
      </c>
      <c r="S1111" s="81">
        <v>0</v>
      </c>
      <c r="T1111" s="86">
        <v>0</v>
      </c>
      <c r="U1111" s="100">
        <v>0</v>
      </c>
      <c r="V1111" s="134">
        <v>50</v>
      </c>
      <c r="W1111" s="135">
        <f t="shared" si="371"/>
        <v>490.87385212340519</v>
      </c>
      <c r="X1111" s="51">
        <f t="shared" si="369"/>
        <v>193.49618736345906</v>
      </c>
      <c r="Y1111" s="62">
        <v>0.13778915840000003</v>
      </c>
      <c r="Z1111" s="50">
        <v>261.75040000000001</v>
      </c>
      <c r="AA1111" s="49">
        <f t="shared" si="364"/>
        <v>2.7557831680000006E-3</v>
      </c>
      <c r="AB1111" s="50">
        <f t="shared" si="370"/>
        <v>533.23353620839487</v>
      </c>
      <c r="AC1111" s="50">
        <f t="shared" si="372"/>
        <v>533.23353620839487</v>
      </c>
      <c r="AD1111" s="56">
        <f t="shared" si="365"/>
        <v>100</v>
      </c>
      <c r="AE1111" s="56">
        <f t="shared" si="365"/>
        <v>100</v>
      </c>
      <c r="AF1111" s="65">
        <v>0.51500900000000005</v>
      </c>
      <c r="AG1111" s="45">
        <v>5.1901094101999998</v>
      </c>
      <c r="AH1111" s="50">
        <v>331.14690000000002</v>
      </c>
      <c r="AI1111" s="43">
        <f t="shared" si="366"/>
        <v>0.103802188204</v>
      </c>
      <c r="AJ1111" s="50">
        <f t="shared" si="367"/>
        <v>674.60692511433672</v>
      </c>
      <c r="AK1111" s="50">
        <f t="shared" si="373"/>
        <v>674.60692511433672</v>
      </c>
      <c r="AL1111" s="51">
        <f t="shared" si="368"/>
        <v>100</v>
      </c>
      <c r="AM1111" s="51">
        <f t="shared" si="368"/>
        <v>100</v>
      </c>
      <c r="AN1111" s="45">
        <f t="shared" si="374"/>
        <v>37.667037599091678</v>
      </c>
      <c r="AO1111" s="137"/>
    </row>
    <row r="1112" spans="1:41" x14ac:dyDescent="0.25">
      <c r="A1112" s="30">
        <v>1111</v>
      </c>
      <c r="B1112" s="107" t="s">
        <v>1297</v>
      </c>
      <c r="C1112" s="30" t="s">
        <v>7</v>
      </c>
      <c r="D1112" s="48" t="s">
        <v>318</v>
      </c>
      <c r="E1112" s="48" t="s">
        <v>148</v>
      </c>
      <c r="F1112" s="48" t="s">
        <v>139</v>
      </c>
      <c r="G1112" s="42" t="s">
        <v>6</v>
      </c>
      <c r="H1112" s="42" t="s">
        <v>714</v>
      </c>
      <c r="I1112" s="42" t="s">
        <v>319</v>
      </c>
      <c r="J1112" s="42">
        <v>25</v>
      </c>
      <c r="K1112" s="42">
        <v>220</v>
      </c>
      <c r="L1112" s="42">
        <v>0.08</v>
      </c>
      <c r="M1112" s="104" t="s">
        <v>2</v>
      </c>
      <c r="N1112" s="104" t="s">
        <v>2</v>
      </c>
      <c r="O1112" s="104" t="s">
        <v>4</v>
      </c>
      <c r="P1112" s="81">
        <v>0</v>
      </c>
      <c r="Q1112" s="94">
        <v>0</v>
      </c>
      <c r="R1112" s="42">
        <v>0</v>
      </c>
      <c r="S1112" s="81">
        <v>0</v>
      </c>
      <c r="T1112" s="86">
        <v>0</v>
      </c>
      <c r="U1112" s="100">
        <v>0</v>
      </c>
      <c r="V1112" s="134">
        <v>50</v>
      </c>
      <c r="W1112" s="135">
        <f t="shared" si="371"/>
        <v>490.87385212340519</v>
      </c>
      <c r="X1112" s="51">
        <f t="shared" si="369"/>
        <v>191.16830012826779</v>
      </c>
      <c r="Y1112" s="62">
        <v>0.13851440219999989</v>
      </c>
      <c r="Z1112" s="50">
        <v>259.96249999999998</v>
      </c>
      <c r="AA1112" s="49">
        <f t="shared" si="364"/>
        <v>2.7702880439999977E-3</v>
      </c>
      <c r="AB1112" s="50">
        <f t="shared" si="370"/>
        <v>529.59125623714351</v>
      </c>
      <c r="AC1112" s="50">
        <f t="shared" si="372"/>
        <v>529.59125623714351</v>
      </c>
      <c r="AD1112" s="56">
        <f t="shared" si="365"/>
        <v>100</v>
      </c>
      <c r="AE1112" s="56">
        <f t="shared" si="365"/>
        <v>100</v>
      </c>
      <c r="AF1112" s="65">
        <v>0.63678299999999999</v>
      </c>
      <c r="AG1112" s="45">
        <v>5.2554677889999999</v>
      </c>
      <c r="AH1112" s="50">
        <v>331.63069999999999</v>
      </c>
      <c r="AI1112" s="43">
        <f t="shared" si="366"/>
        <v>0.10510935578</v>
      </c>
      <c r="AJ1112" s="50">
        <f t="shared" si="367"/>
        <v>675.59251438112528</v>
      </c>
      <c r="AK1112" s="50">
        <f t="shared" si="373"/>
        <v>675.59251438112528</v>
      </c>
      <c r="AL1112" s="51">
        <f t="shared" si="368"/>
        <v>100</v>
      </c>
      <c r="AM1112" s="51">
        <f t="shared" si="368"/>
        <v>100</v>
      </c>
      <c r="AN1112" s="45">
        <f t="shared" si="374"/>
        <v>37.941670364441023</v>
      </c>
      <c r="AO1112" s="137"/>
    </row>
    <row r="1113" spans="1:41" x14ac:dyDescent="0.25">
      <c r="A1113" s="30">
        <v>1112</v>
      </c>
      <c r="B1113" s="107" t="s">
        <v>1298</v>
      </c>
      <c r="C1113" s="30" t="s">
        <v>7</v>
      </c>
      <c r="D1113" s="48" t="s">
        <v>318</v>
      </c>
      <c r="E1113" s="48" t="s">
        <v>148</v>
      </c>
      <c r="F1113" s="48" t="s">
        <v>139</v>
      </c>
      <c r="G1113" s="42" t="s">
        <v>6</v>
      </c>
      <c r="H1113" s="42" t="s">
        <v>714</v>
      </c>
      <c r="I1113" s="42" t="s">
        <v>319</v>
      </c>
      <c r="J1113" s="42">
        <v>25</v>
      </c>
      <c r="K1113" s="42">
        <v>220</v>
      </c>
      <c r="L1113" s="42">
        <v>0.08</v>
      </c>
      <c r="M1113" s="104" t="s">
        <v>2</v>
      </c>
      <c r="N1113" s="104" t="s">
        <v>2</v>
      </c>
      <c r="O1113" s="104" t="s">
        <v>4</v>
      </c>
      <c r="P1113" s="81">
        <v>0</v>
      </c>
      <c r="Q1113" s="94">
        <v>0</v>
      </c>
      <c r="R1113" s="42">
        <v>0</v>
      </c>
      <c r="S1113" s="81">
        <v>0</v>
      </c>
      <c r="T1113" s="86">
        <v>0</v>
      </c>
      <c r="U1113" s="100">
        <v>0</v>
      </c>
      <c r="V1113" s="134">
        <v>50</v>
      </c>
      <c r="W1113" s="135">
        <f t="shared" si="371"/>
        <v>490.87385212340519</v>
      </c>
      <c r="X1113" s="51">
        <f t="shared" si="369"/>
        <v>200.72642900531656</v>
      </c>
      <c r="Y1113" s="62">
        <v>0.13380035159999992</v>
      </c>
      <c r="Z1113" s="50">
        <v>263.67059999999998</v>
      </c>
      <c r="AA1113" s="49">
        <f t="shared" si="364"/>
        <v>2.6760070319999983E-3</v>
      </c>
      <c r="AB1113" s="50">
        <f t="shared" si="370"/>
        <v>537.14533552647549</v>
      </c>
      <c r="AC1113" s="50">
        <f t="shared" si="372"/>
        <v>537.14533552647549</v>
      </c>
      <c r="AD1113" s="56">
        <f t="shared" si="365"/>
        <v>100</v>
      </c>
      <c r="AE1113" s="56">
        <f t="shared" si="365"/>
        <v>100</v>
      </c>
      <c r="AF1113" s="65">
        <v>0.45785399999999998</v>
      </c>
      <c r="AG1113" s="45">
        <v>5.2896435592</v>
      </c>
      <c r="AH1113" s="50">
        <v>333.81729999999999</v>
      </c>
      <c r="AI1113" s="43">
        <f t="shared" si="366"/>
        <v>0.10579287118399999</v>
      </c>
      <c r="AJ1113" s="50">
        <f t="shared" si="367"/>
        <v>680.04701932275395</v>
      </c>
      <c r="AK1113" s="50">
        <f t="shared" si="373"/>
        <v>680.04701932275395</v>
      </c>
      <c r="AL1113" s="51">
        <f t="shared" si="368"/>
        <v>100</v>
      </c>
      <c r="AM1113" s="51">
        <f t="shared" si="368"/>
        <v>100</v>
      </c>
      <c r="AN1113" s="45">
        <f t="shared" si="374"/>
        <v>39.533853954386792</v>
      </c>
      <c r="AO1113" s="137"/>
    </row>
    <row r="1114" spans="1:41" x14ac:dyDescent="0.25">
      <c r="A1114" s="30">
        <v>1113</v>
      </c>
      <c r="B1114" s="107" t="s">
        <v>1299</v>
      </c>
      <c r="C1114" s="30" t="s">
        <v>7</v>
      </c>
      <c r="D1114" s="48" t="s">
        <v>318</v>
      </c>
      <c r="E1114" s="48" t="s">
        <v>148</v>
      </c>
      <c r="F1114" s="48" t="s">
        <v>139</v>
      </c>
      <c r="G1114" s="42" t="s">
        <v>6</v>
      </c>
      <c r="H1114" s="42" t="s">
        <v>714</v>
      </c>
      <c r="I1114" s="42" t="s">
        <v>319</v>
      </c>
      <c r="J1114" s="42">
        <v>25</v>
      </c>
      <c r="K1114" s="42">
        <v>220</v>
      </c>
      <c r="L1114" s="42">
        <v>0.08</v>
      </c>
      <c r="M1114" s="104" t="s">
        <v>2</v>
      </c>
      <c r="N1114" s="104" t="s">
        <v>2</v>
      </c>
      <c r="O1114" s="104" t="s">
        <v>4</v>
      </c>
      <c r="P1114" s="81">
        <v>0</v>
      </c>
      <c r="Q1114" s="94">
        <v>0</v>
      </c>
      <c r="R1114" s="42">
        <v>0</v>
      </c>
      <c r="S1114" s="81">
        <v>0</v>
      </c>
      <c r="T1114" s="86">
        <v>0</v>
      </c>
      <c r="U1114" s="100">
        <v>0</v>
      </c>
      <c r="V1114" s="134">
        <v>50</v>
      </c>
      <c r="W1114" s="135">
        <f t="shared" si="371"/>
        <v>490.87385212340519</v>
      </c>
      <c r="X1114" s="51">
        <f t="shared" si="369"/>
        <v>205.72542938772111</v>
      </c>
      <c r="Y1114" s="62">
        <v>0.12854280259999995</v>
      </c>
      <c r="Z1114" s="50">
        <v>259.61849999999998</v>
      </c>
      <c r="AA1114" s="49">
        <f t="shared" si="364"/>
        <v>2.5708560519999992E-3</v>
      </c>
      <c r="AB1114" s="50">
        <f t="shared" si="370"/>
        <v>528.89046519172132</v>
      </c>
      <c r="AC1114" s="50">
        <f t="shared" si="372"/>
        <v>528.89046519172132</v>
      </c>
      <c r="AD1114" s="56">
        <f t="shared" si="365"/>
        <v>100</v>
      </c>
      <c r="AE1114" s="56">
        <f t="shared" si="365"/>
        <v>100</v>
      </c>
      <c r="AF1114" s="65">
        <v>0.41061700000000001</v>
      </c>
      <c r="AG1114" s="45">
        <v>5.2766805805999999</v>
      </c>
      <c r="AH1114" s="50">
        <v>329.54969999999997</v>
      </c>
      <c r="AI1114" s="43">
        <f t="shared" si="366"/>
        <v>0.10553361161199999</v>
      </c>
      <c r="AJ1114" s="50">
        <f t="shared" si="367"/>
        <v>671.35313599297513</v>
      </c>
      <c r="AK1114" s="50">
        <f t="shared" si="373"/>
        <v>671.35313599297513</v>
      </c>
      <c r="AL1114" s="51">
        <f t="shared" si="368"/>
        <v>100</v>
      </c>
      <c r="AM1114" s="51">
        <f t="shared" si="368"/>
        <v>100</v>
      </c>
      <c r="AN1114" s="45">
        <f t="shared" si="374"/>
        <v>41.04998859422723</v>
      </c>
      <c r="AO1114" s="137"/>
    </row>
    <row r="1115" spans="1:41" x14ac:dyDescent="0.25">
      <c r="A1115" s="30">
        <v>1114</v>
      </c>
      <c r="B1115" s="107" t="s">
        <v>1300</v>
      </c>
      <c r="C1115" s="30" t="s">
        <v>7</v>
      </c>
      <c r="D1115" s="48" t="s">
        <v>318</v>
      </c>
      <c r="E1115" s="48" t="s">
        <v>148</v>
      </c>
      <c r="F1115" s="48" t="s">
        <v>139</v>
      </c>
      <c r="G1115" s="42" t="s">
        <v>6</v>
      </c>
      <c r="H1115" s="42" t="s">
        <v>714</v>
      </c>
      <c r="I1115" s="42" t="s">
        <v>319</v>
      </c>
      <c r="J1115" s="42">
        <v>25</v>
      </c>
      <c r="K1115" s="42">
        <v>220</v>
      </c>
      <c r="L1115" s="42">
        <v>0.08</v>
      </c>
      <c r="M1115" s="104" t="s">
        <v>2</v>
      </c>
      <c r="N1115" s="104" t="s">
        <v>2</v>
      </c>
      <c r="O1115" s="104" t="s">
        <v>4</v>
      </c>
      <c r="P1115" s="81">
        <v>0</v>
      </c>
      <c r="Q1115" s="94">
        <v>0</v>
      </c>
      <c r="R1115" s="42">
        <v>0</v>
      </c>
      <c r="S1115" s="81">
        <v>0</v>
      </c>
      <c r="T1115" s="86">
        <v>0</v>
      </c>
      <c r="U1115" s="100">
        <v>0</v>
      </c>
      <c r="V1115" s="134">
        <v>50</v>
      </c>
      <c r="W1115" s="135">
        <f t="shared" si="371"/>
        <v>490.87385212340519</v>
      </c>
      <c r="X1115" s="51">
        <f t="shared" si="369"/>
        <v>196.38529286069272</v>
      </c>
      <c r="Y1115" s="62">
        <v>0.13588475039999998</v>
      </c>
      <c r="Z1115" s="50">
        <v>261.98689999999999</v>
      </c>
      <c r="AA1115" s="49">
        <f t="shared" si="364"/>
        <v>2.7176950079999995E-3</v>
      </c>
      <c r="AB1115" s="50">
        <f t="shared" si="370"/>
        <v>533.71533005212257</v>
      </c>
      <c r="AC1115" s="50">
        <f t="shared" si="372"/>
        <v>533.71533005212257</v>
      </c>
      <c r="AD1115" s="56">
        <f t="shared" si="365"/>
        <v>100</v>
      </c>
      <c r="AE1115" s="56">
        <f t="shared" si="365"/>
        <v>100</v>
      </c>
      <c r="AF1115" s="65">
        <v>0.58596800000000004</v>
      </c>
      <c r="AG1115" s="45">
        <v>5.2299948843999999</v>
      </c>
      <c r="AH1115" s="50">
        <v>332.7473</v>
      </c>
      <c r="AI1115" s="43">
        <f t="shared" si="366"/>
        <v>0.104599897688</v>
      </c>
      <c r="AJ1115" s="50">
        <f t="shared" si="367"/>
        <v>677.86723322216733</v>
      </c>
      <c r="AK1115" s="50">
        <f t="shared" si="373"/>
        <v>677.86723322216733</v>
      </c>
      <c r="AL1115" s="51">
        <f t="shared" si="368"/>
        <v>100</v>
      </c>
      <c r="AM1115" s="51">
        <f t="shared" si="368"/>
        <v>100</v>
      </c>
      <c r="AN1115" s="45">
        <f t="shared" si="374"/>
        <v>38.488460765498829</v>
      </c>
      <c r="AO1115" s="137"/>
    </row>
    <row r="1116" spans="1:41" x14ac:dyDescent="0.25">
      <c r="A1116" s="30">
        <v>1115</v>
      </c>
      <c r="B1116" s="107" t="s">
        <v>1301</v>
      </c>
      <c r="C1116" s="30" t="s">
        <v>7</v>
      </c>
      <c r="D1116" s="48" t="s">
        <v>318</v>
      </c>
      <c r="E1116" s="48" t="s">
        <v>148</v>
      </c>
      <c r="F1116" s="48" t="s">
        <v>139</v>
      </c>
      <c r="G1116" s="42" t="s">
        <v>6</v>
      </c>
      <c r="H1116" s="42" t="s">
        <v>714</v>
      </c>
      <c r="I1116" s="42" t="s">
        <v>319</v>
      </c>
      <c r="J1116" s="42">
        <v>25</v>
      </c>
      <c r="K1116" s="42">
        <v>220</v>
      </c>
      <c r="L1116" s="42">
        <v>0.08</v>
      </c>
      <c r="M1116" s="104" t="s">
        <v>2</v>
      </c>
      <c r="N1116" s="104" t="s">
        <v>2</v>
      </c>
      <c r="O1116" s="104" t="s">
        <v>4</v>
      </c>
      <c r="P1116" s="81">
        <v>0</v>
      </c>
      <c r="Q1116" s="94">
        <v>0</v>
      </c>
      <c r="R1116" s="42">
        <v>0</v>
      </c>
      <c r="S1116" s="81">
        <v>0</v>
      </c>
      <c r="T1116" s="86">
        <v>0</v>
      </c>
      <c r="U1116" s="100">
        <v>0</v>
      </c>
      <c r="V1116" s="134">
        <v>50</v>
      </c>
      <c r="W1116" s="135">
        <f t="shared" si="371"/>
        <v>490.87385212340519</v>
      </c>
      <c r="X1116" s="51">
        <f t="shared" si="369"/>
        <v>204.84393890673635</v>
      </c>
      <c r="Y1116" s="62">
        <v>0.13035589020000016</v>
      </c>
      <c r="Z1116" s="50">
        <v>262.15230000000003</v>
      </c>
      <c r="AA1116" s="49">
        <f t="shared" si="364"/>
        <v>2.6071178040000032E-3</v>
      </c>
      <c r="AB1116" s="50">
        <f t="shared" si="370"/>
        <v>534.05228016524131</v>
      </c>
      <c r="AC1116" s="50">
        <f t="shared" si="372"/>
        <v>534.05228016524131</v>
      </c>
      <c r="AD1116" s="56">
        <f t="shared" si="365"/>
        <v>100</v>
      </c>
      <c r="AE1116" s="56">
        <f t="shared" si="365"/>
        <v>100</v>
      </c>
      <c r="AF1116" s="65">
        <v>0.36532199999999992</v>
      </c>
      <c r="AG1116" s="45">
        <v>5.3442155623999996</v>
      </c>
      <c r="AH1116" s="50">
        <v>332.73630000000003</v>
      </c>
      <c r="AI1116" s="43">
        <f t="shared" si="366"/>
        <v>0.10688431124799999</v>
      </c>
      <c r="AJ1116" s="50">
        <f t="shared" si="367"/>
        <v>677.84482420618008</v>
      </c>
      <c r="AK1116" s="50">
        <f t="shared" si="373"/>
        <v>677.84482420618008</v>
      </c>
      <c r="AL1116" s="51">
        <f t="shared" si="368"/>
        <v>100</v>
      </c>
      <c r="AM1116" s="51">
        <f t="shared" si="368"/>
        <v>100</v>
      </c>
      <c r="AN1116" s="45">
        <f t="shared" si="374"/>
        <v>40.997116081218657</v>
      </c>
      <c r="AO1116" s="137"/>
    </row>
    <row r="1117" spans="1:41" ht="30" x14ac:dyDescent="0.25">
      <c r="A1117" s="30">
        <v>1116</v>
      </c>
      <c r="B1117" s="107" t="s">
        <v>1302</v>
      </c>
      <c r="C1117" s="30"/>
      <c r="D1117" s="48" t="s">
        <v>135</v>
      </c>
      <c r="E1117" s="48" t="s">
        <v>148</v>
      </c>
      <c r="F1117" s="48" t="s">
        <v>139</v>
      </c>
      <c r="G1117" s="42" t="s">
        <v>6</v>
      </c>
      <c r="H1117" s="42" t="s">
        <v>714</v>
      </c>
      <c r="I1117" s="42" t="s">
        <v>319</v>
      </c>
      <c r="J1117" s="42">
        <v>25</v>
      </c>
      <c r="K1117" s="42">
        <v>220</v>
      </c>
      <c r="L1117" s="42">
        <v>0.08</v>
      </c>
      <c r="M1117" s="105" t="s">
        <v>140</v>
      </c>
      <c r="N1117" s="105" t="s">
        <v>320</v>
      </c>
      <c r="O1117" s="104" t="s">
        <v>210</v>
      </c>
      <c r="P1117" s="81">
        <v>300</v>
      </c>
      <c r="Q1117" s="94">
        <v>26</v>
      </c>
      <c r="R1117" s="42">
        <v>3.5</v>
      </c>
      <c r="S1117" s="81">
        <v>3.837072018890201</v>
      </c>
      <c r="T1117" s="134">
        <v>460</v>
      </c>
      <c r="U1117" s="93">
        <f t="shared" ref="U1117:U1180" si="375">S1117/100*J1117/4</f>
        <v>0.23981700118063756</v>
      </c>
      <c r="V1117" s="134">
        <v>50</v>
      </c>
      <c r="W1117" s="135">
        <f t="shared" si="371"/>
        <v>472.03866889552955</v>
      </c>
      <c r="X1117" s="51">
        <f>(AC1117/AA1117)*0.001</f>
        <v>205.34483069145648</v>
      </c>
      <c r="Y1117" s="62">
        <v>0.13089939440000001</v>
      </c>
      <c r="Z1117" s="50">
        <v>253.76339999999999</v>
      </c>
      <c r="AA1117" s="49">
        <f t="shared" si="364"/>
        <v>2.6179878880000004E-3</v>
      </c>
      <c r="AB1117" s="50">
        <f t="shared" si="370"/>
        <v>516.96255341831522</v>
      </c>
      <c r="AC1117" s="50">
        <f t="shared" si="372"/>
        <v>537.59027961364382</v>
      </c>
      <c r="AD1117" s="56">
        <f>AB1117/AVERAGE(AB1105:AB1116)*100</f>
        <v>96.981740465024714</v>
      </c>
      <c r="AE1117" s="56">
        <f>AC1117/AVERAGE(AC1105:AC1116)*100</f>
        <v>100.85148455970032</v>
      </c>
      <c r="AF1117" s="150">
        <v>0.63279599999999991</v>
      </c>
      <c r="AG1117" s="45">
        <v>4.7158253999999999</v>
      </c>
      <c r="AH1117" s="50">
        <v>321.48</v>
      </c>
      <c r="AI1117" s="43">
        <f t="shared" si="366"/>
        <v>9.4316507999999993E-2</v>
      </c>
      <c r="AJ1117" s="50">
        <f t="shared" si="367"/>
        <v>654.91367814633622</v>
      </c>
      <c r="AK1117" s="50">
        <f t="shared" si="373"/>
        <v>681.04589980349499</v>
      </c>
      <c r="AL1117" s="51">
        <f>AJ1117/AVERAGE(AJ1105:AJ1116)*100</f>
        <v>96.845035291140604</v>
      </c>
      <c r="AM1117" s="51">
        <f>AK1117/AVERAGE(AK1105:AK1116)*100</f>
        <v>100.70932460601114</v>
      </c>
      <c r="AN1117" s="45">
        <f>AG1117/Y1117</f>
        <v>36.026334740628869</v>
      </c>
      <c r="AO1117" s="137"/>
    </row>
    <row r="1118" spans="1:41" ht="30" x14ac:dyDescent="0.25">
      <c r="A1118" s="30">
        <v>1117</v>
      </c>
      <c r="B1118" s="107" t="s">
        <v>1303</v>
      </c>
      <c r="C1118" s="30"/>
      <c r="D1118" s="48" t="s">
        <v>135</v>
      </c>
      <c r="E1118" s="48" t="s">
        <v>148</v>
      </c>
      <c r="F1118" s="48" t="s">
        <v>139</v>
      </c>
      <c r="G1118" s="42" t="s">
        <v>6</v>
      </c>
      <c r="H1118" s="42" t="s">
        <v>714</v>
      </c>
      <c r="I1118" s="42" t="s">
        <v>319</v>
      </c>
      <c r="J1118" s="42">
        <v>25</v>
      </c>
      <c r="K1118" s="42">
        <v>220</v>
      </c>
      <c r="L1118" s="42">
        <v>0.08</v>
      </c>
      <c r="M1118" s="105" t="s">
        <v>140</v>
      </c>
      <c r="N1118" s="105" t="s">
        <v>320</v>
      </c>
      <c r="O1118" s="104" t="s">
        <v>210</v>
      </c>
      <c r="P1118" s="81">
        <v>300</v>
      </c>
      <c r="Q1118" s="94">
        <v>65</v>
      </c>
      <c r="R1118" s="42">
        <v>3.5</v>
      </c>
      <c r="S1118" s="81">
        <v>11.321948134092347</v>
      </c>
      <c r="T1118" s="134">
        <v>460</v>
      </c>
      <c r="U1118" s="93">
        <f t="shared" si="375"/>
        <v>0.70762175838077168</v>
      </c>
      <c r="V1118" s="134">
        <v>50</v>
      </c>
      <c r="W1118" s="135">
        <f t="shared" si="371"/>
        <v>435.29736918217202</v>
      </c>
      <c r="X1118" s="51">
        <f>(AC1118/AA1118)*0.001</f>
        <v>129.56215077655159</v>
      </c>
      <c r="Y1118" s="62">
        <v>0.20650248079999994</v>
      </c>
      <c r="Z1118" s="50">
        <v>232.92679999999999</v>
      </c>
      <c r="AA1118" s="49">
        <f t="shared" si="364"/>
        <v>4.1300496159999986E-3</v>
      </c>
      <c r="AB1118" s="50">
        <f t="shared" si="370"/>
        <v>474.51458046178925</v>
      </c>
      <c r="AC1118" s="50">
        <f t="shared" si="372"/>
        <v>535.09811106283087</v>
      </c>
      <c r="AD1118" s="56">
        <f>AB1118/AVERAGE(AB1105:AB1116)*100</f>
        <v>89.018536419943601</v>
      </c>
      <c r="AE1118" s="56">
        <f>AC1118/AVERAGE(AC1105:AC1116)*100</f>
        <v>100.38395583447277</v>
      </c>
      <c r="AF1118" s="151">
        <v>0.3561200000000001</v>
      </c>
      <c r="AG1118" s="45">
        <v>4.7240752130000008</v>
      </c>
      <c r="AH1118" s="50">
        <v>296.86239999999998</v>
      </c>
      <c r="AI1118" s="43">
        <f t="shared" si="366"/>
        <v>9.4481504260000015E-2</v>
      </c>
      <c r="AJ1118" s="50">
        <f t="shared" si="367"/>
        <v>604.76311523998038</v>
      </c>
      <c r="AK1118" s="50">
        <f t="shared" si="373"/>
        <v>681.97609500314491</v>
      </c>
      <c r="AL1118" s="51">
        <f>AJ1118/AVERAGE(AJ1105:AJ1116)*100</f>
        <v>89.429045678153201</v>
      </c>
      <c r="AM1118" s="51">
        <f>AK1118/AVERAGE(AK1105:AK1116)*100</f>
        <v>100.8468767597434</v>
      </c>
      <c r="AN1118" s="45">
        <f t="shared" si="374"/>
        <v>22.876602715370392</v>
      </c>
      <c r="AO1118" s="137"/>
    </row>
    <row r="1119" spans="1:41" ht="30" x14ac:dyDescent="0.25">
      <c r="A1119" s="30">
        <v>1118</v>
      </c>
      <c r="B1119" s="107" t="s">
        <v>1304</v>
      </c>
      <c r="C1119" s="30"/>
      <c r="D1119" s="48" t="s">
        <v>135</v>
      </c>
      <c r="E1119" s="48" t="s">
        <v>148</v>
      </c>
      <c r="F1119" s="48" t="s">
        <v>139</v>
      </c>
      <c r="G1119" s="42" t="s">
        <v>6</v>
      </c>
      <c r="H1119" s="42" t="s">
        <v>714</v>
      </c>
      <c r="I1119" s="42" t="s">
        <v>319</v>
      </c>
      <c r="J1119" s="42">
        <v>25</v>
      </c>
      <c r="K1119" s="42">
        <v>220</v>
      </c>
      <c r="L1119" s="42">
        <v>0.08</v>
      </c>
      <c r="M1119" s="105" t="s">
        <v>140</v>
      </c>
      <c r="N1119" s="105" t="s">
        <v>320</v>
      </c>
      <c r="O1119" s="104" t="s">
        <v>210</v>
      </c>
      <c r="P1119" s="81">
        <v>300</v>
      </c>
      <c r="Q1119" s="94">
        <v>131</v>
      </c>
      <c r="R1119" s="42">
        <v>3.5</v>
      </c>
      <c r="S1119" s="81">
        <v>24.27459306440198</v>
      </c>
      <c r="T1119" s="134">
        <v>460</v>
      </c>
      <c r="U1119" s="93">
        <f t="shared" si="375"/>
        <v>1.5171620665251238</v>
      </c>
      <c r="V1119" s="134">
        <v>50</v>
      </c>
      <c r="W1119" s="135">
        <f t="shared" si="371"/>
        <v>371.71622206089421</v>
      </c>
      <c r="X1119" s="51">
        <f t="shared" ref="X1119:X1140" si="376">(AC1119/AA1119)*0.001</f>
        <v>156.56848262640142</v>
      </c>
      <c r="Y1119" s="62">
        <v>0.16054198180000001</v>
      </c>
      <c r="Z1119" s="50">
        <v>186.86779999999999</v>
      </c>
      <c r="AA1119" s="49">
        <f t="shared" si="364"/>
        <v>3.2108396360000001E-3</v>
      </c>
      <c r="AB1119" s="50">
        <f t="shared" si="370"/>
        <v>380.68395615625826</v>
      </c>
      <c r="AC1119" s="50">
        <f t="shared" si="372"/>
        <v>502.71628976522709</v>
      </c>
      <c r="AD1119" s="56">
        <f>AB1119/AVERAGE(AB1105:AB1116)*100</f>
        <v>71.415990173800253</v>
      </c>
      <c r="AE1119" s="56">
        <f>AC1119/AVERAGE(AC1105:AC1116)*100</f>
        <v>94.309153379046506</v>
      </c>
      <c r="AF1119" s="151">
        <v>0</v>
      </c>
      <c r="AG1119" s="45">
        <v>3.9268028228</v>
      </c>
      <c r="AH1119" s="50">
        <v>257.56509999999997</v>
      </c>
      <c r="AI1119" s="43">
        <f t="shared" si="366"/>
        <v>7.8536056455999995E-2</v>
      </c>
      <c r="AJ1119" s="50">
        <f t="shared" si="367"/>
        <v>524.70731306186656</v>
      </c>
      <c r="AK1119" s="50">
        <f t="shared" si="373"/>
        <v>692.90788164151172</v>
      </c>
      <c r="AL1119" s="51">
        <f>AJ1119/AVERAGE(AJ1105:AJ1116)*100</f>
        <v>77.59083364211196</v>
      </c>
      <c r="AM1119" s="51">
        <f>AK1119/AVERAGE(AK1105:AK1116)*100</f>
        <v>102.46340928626563</v>
      </c>
      <c r="AN1119" s="45">
        <f t="shared" si="374"/>
        <v>24.459663315306102</v>
      </c>
      <c r="AO1119" s="137"/>
    </row>
    <row r="1120" spans="1:41" ht="30" x14ac:dyDescent="0.25">
      <c r="A1120" s="30">
        <v>1119</v>
      </c>
      <c r="B1120" s="107" t="s">
        <v>1305</v>
      </c>
      <c r="C1120" s="30"/>
      <c r="D1120" s="48" t="s">
        <v>135</v>
      </c>
      <c r="E1120" s="48" t="s">
        <v>148</v>
      </c>
      <c r="F1120" s="48" t="s">
        <v>139</v>
      </c>
      <c r="G1120" s="42" t="s">
        <v>6</v>
      </c>
      <c r="H1120" s="42" t="s">
        <v>714</v>
      </c>
      <c r="I1120" s="42" t="s">
        <v>319</v>
      </c>
      <c r="J1120" s="42">
        <v>25</v>
      </c>
      <c r="K1120" s="42">
        <v>220</v>
      </c>
      <c r="L1120" s="42">
        <v>0.08</v>
      </c>
      <c r="M1120" s="105" t="s">
        <v>140</v>
      </c>
      <c r="N1120" s="105" t="s">
        <v>320</v>
      </c>
      <c r="O1120" s="104" t="s">
        <v>210</v>
      </c>
      <c r="P1120" s="81">
        <v>1500</v>
      </c>
      <c r="Q1120" s="94">
        <v>5</v>
      </c>
      <c r="R1120" s="42">
        <v>3.5</v>
      </c>
      <c r="S1120" s="81">
        <v>5.0867743865948531</v>
      </c>
      <c r="T1120" s="134">
        <v>460</v>
      </c>
      <c r="U1120" s="93">
        <f t="shared" si="375"/>
        <v>0.31792339916217832</v>
      </c>
      <c r="V1120" s="134">
        <v>50</v>
      </c>
      <c r="W1120" s="135">
        <f t="shared" si="371"/>
        <v>465.90420674310025</v>
      </c>
      <c r="X1120" s="51">
        <f>(AC1120/AA1120)*0.001</f>
        <v>204.422851521447</v>
      </c>
      <c r="Y1120" s="62">
        <v>0.13334643480000008</v>
      </c>
      <c r="Z1120" s="50">
        <v>254.00219999999999</v>
      </c>
      <c r="AA1120" s="49">
        <f t="shared" si="364"/>
        <v>2.6669286960000014E-3</v>
      </c>
      <c r="AB1120" s="50">
        <f t="shared" si="370"/>
        <v>517.44903278356753</v>
      </c>
      <c r="AC1120" s="50">
        <f t="shared" si="372"/>
        <v>545.18116884069457</v>
      </c>
      <c r="AD1120" s="56">
        <f>AB1120/AVERAGE(AB1105:AB1116)*100</f>
        <v>97.073003585013822</v>
      </c>
      <c r="AE1120" s="56">
        <f>AC1120/AVERAGE(AC1105:AC1116)*100</f>
        <v>102.27552899782984</v>
      </c>
      <c r="AF1120" s="151">
        <v>0.60938099999999995</v>
      </c>
      <c r="AG1120" s="45">
        <v>4.2640220193999996</v>
      </c>
      <c r="AH1120" s="50">
        <v>321.16860000000003</v>
      </c>
      <c r="AI1120" s="43">
        <f t="shared" si="366"/>
        <v>8.5280440387999992E-2</v>
      </c>
      <c r="AJ1120" s="50">
        <f t="shared" si="367"/>
        <v>654.27929927556738</v>
      </c>
      <c r="AK1120" s="50">
        <f t="shared" si="373"/>
        <v>689.34470938806635</v>
      </c>
      <c r="AL1120" s="51">
        <f>AJ1120/AVERAGE(AJ1105:AJ1116)*100</f>
        <v>96.751226830304276</v>
      </c>
      <c r="AM1120" s="51">
        <f>AK1120/AVERAGE(AK1105:AK1116)*100</f>
        <v>101.93650695677078</v>
      </c>
      <c r="AN1120" s="45">
        <f t="shared" si="374"/>
        <v>31.977023051237939</v>
      </c>
      <c r="AO1120" s="137"/>
    </row>
    <row r="1121" spans="1:41" ht="30" x14ac:dyDescent="0.25">
      <c r="A1121" s="30">
        <v>1120</v>
      </c>
      <c r="B1121" s="107" t="s">
        <v>1306</v>
      </c>
      <c r="C1121" s="30"/>
      <c r="D1121" s="48" t="s">
        <v>135</v>
      </c>
      <c r="E1121" s="48" t="s">
        <v>148</v>
      </c>
      <c r="F1121" s="48" t="s">
        <v>139</v>
      </c>
      <c r="G1121" s="42" t="s">
        <v>6</v>
      </c>
      <c r="H1121" s="42" t="s">
        <v>714</v>
      </c>
      <c r="I1121" s="42" t="s">
        <v>319</v>
      </c>
      <c r="J1121" s="42">
        <v>25</v>
      </c>
      <c r="K1121" s="42">
        <v>220</v>
      </c>
      <c r="L1121" s="42">
        <v>0.08</v>
      </c>
      <c r="M1121" s="105" t="s">
        <v>140</v>
      </c>
      <c r="N1121" s="105" t="s">
        <v>320</v>
      </c>
      <c r="O1121" s="104" t="s">
        <v>210</v>
      </c>
      <c r="P1121" s="81">
        <v>1500</v>
      </c>
      <c r="Q1121" s="94">
        <v>13</v>
      </c>
      <c r="R1121" s="42">
        <v>3.5</v>
      </c>
      <c r="S1121" s="81">
        <v>12.340153452685422</v>
      </c>
      <c r="T1121" s="134">
        <v>460</v>
      </c>
      <c r="U1121" s="93">
        <f t="shared" si="375"/>
        <v>0.7712595907928389</v>
      </c>
      <c r="V1121" s="134">
        <v>50</v>
      </c>
      <c r="W1121" s="135">
        <f t="shared" si="371"/>
        <v>430.29926551226885</v>
      </c>
      <c r="X1121" s="51">
        <f t="shared" si="376"/>
        <v>175.33250358971287</v>
      </c>
      <c r="Y1121" s="62">
        <v>0.15791323920000022</v>
      </c>
      <c r="Z1121" s="50">
        <v>238.27670000000001</v>
      </c>
      <c r="AA1121" s="49">
        <f t="shared" si="364"/>
        <v>3.1582647840000043E-3</v>
      </c>
      <c r="AB1121" s="50">
        <f t="shared" si="370"/>
        <v>485.41330724639511</v>
      </c>
      <c r="AC1121" s="50">
        <f t="shared" si="372"/>
        <v>553.74647157794448</v>
      </c>
      <c r="AD1121" s="56">
        <f>AB1121/AVERAGE(AB1105:AB1116)*100</f>
        <v>91.063128403318018</v>
      </c>
      <c r="AE1121" s="56">
        <f>AC1121/AVERAGE(AC1105:AC1116)*100</f>
        <v>103.88237259138539</v>
      </c>
      <c r="AF1121" s="151">
        <v>0.20725099999999996</v>
      </c>
      <c r="AG1121" s="45">
        <v>4.4430575904000005</v>
      </c>
      <c r="AH1121" s="50">
        <v>305.3152</v>
      </c>
      <c r="AI1121" s="43">
        <f t="shared" si="366"/>
        <v>8.8861151808000013E-2</v>
      </c>
      <c r="AJ1121" s="50">
        <f t="shared" si="367"/>
        <v>621.98301799796025</v>
      </c>
      <c r="AK1121" s="50">
        <f t="shared" si="373"/>
        <v>709.54153183720632</v>
      </c>
      <c r="AL1121" s="51">
        <f>AJ1121/AVERAGE(AJ1105:AJ1116)*100</f>
        <v>91.97543025669296</v>
      </c>
      <c r="AM1121" s="51">
        <f>AK1121/AVERAGE(AK1105:AK1116)*100</f>
        <v>104.92310205796338</v>
      </c>
      <c r="AN1121" s="45">
        <f t="shared" si="374"/>
        <v>28.136067709768025</v>
      </c>
      <c r="AO1121" s="137"/>
    </row>
    <row r="1122" spans="1:41" ht="30" x14ac:dyDescent="0.25">
      <c r="A1122" s="30">
        <v>1121</v>
      </c>
      <c r="B1122" s="107" t="s">
        <v>1307</v>
      </c>
      <c r="C1122" s="30"/>
      <c r="D1122" s="48" t="s">
        <v>135</v>
      </c>
      <c r="E1122" s="48" t="s">
        <v>148</v>
      </c>
      <c r="F1122" s="48" t="s">
        <v>139</v>
      </c>
      <c r="G1122" s="42" t="s">
        <v>6</v>
      </c>
      <c r="H1122" s="42" t="s">
        <v>714</v>
      </c>
      <c r="I1122" s="42" t="s">
        <v>319</v>
      </c>
      <c r="J1122" s="42">
        <v>25</v>
      </c>
      <c r="K1122" s="42">
        <v>220</v>
      </c>
      <c r="L1122" s="42">
        <v>0.08</v>
      </c>
      <c r="M1122" s="105" t="s">
        <v>140</v>
      </c>
      <c r="N1122" s="105" t="s">
        <v>320</v>
      </c>
      <c r="O1122" s="104" t="s">
        <v>210</v>
      </c>
      <c r="P1122" s="81">
        <v>1500</v>
      </c>
      <c r="Q1122" s="94">
        <v>26</v>
      </c>
      <c r="R1122" s="42">
        <v>3.5</v>
      </c>
      <c r="S1122" s="81">
        <v>15.157480314960631</v>
      </c>
      <c r="T1122" s="134">
        <v>460</v>
      </c>
      <c r="U1122" s="93">
        <f t="shared" si="375"/>
        <v>0.94734251968503946</v>
      </c>
      <c r="V1122" s="134">
        <v>50</v>
      </c>
      <c r="W1122" s="135">
        <f t="shared" si="371"/>
        <v>416.46974461651115</v>
      </c>
      <c r="X1122" s="51">
        <f t="shared" si="376"/>
        <v>198.44396004341183</v>
      </c>
      <c r="Y1122" s="62">
        <v>0.13733547900000009</v>
      </c>
      <c r="Z1122" s="50">
        <v>227.0043</v>
      </c>
      <c r="AA1122" s="49">
        <f t="shared" si="364"/>
        <v>2.746709580000002E-3</v>
      </c>
      <c r="AB1122" s="50">
        <f t="shared" si="370"/>
        <v>462.44936253587889</v>
      </c>
      <c r="AC1122" s="50">
        <f t="shared" si="372"/>
        <v>545.06792614437688</v>
      </c>
      <c r="AD1122" s="56">
        <f>AB1122/AVERAGE(AB1105:AB1116)*100</f>
        <v>86.755111679007328</v>
      </c>
      <c r="AE1122" s="56">
        <f>AC1122/AVERAGE(AC1105:AC1116)*100</f>
        <v>102.25428476319192</v>
      </c>
      <c r="AF1122" s="151">
        <v>0</v>
      </c>
      <c r="AG1122" s="45">
        <v>3.6387145651999999</v>
      </c>
      <c r="AH1122" s="50">
        <v>289.45609999999999</v>
      </c>
      <c r="AI1122" s="43">
        <f t="shared" si="366"/>
        <v>7.2774291303999997E-2</v>
      </c>
      <c r="AJ1122" s="50">
        <f t="shared" si="367"/>
        <v>589.67512477570517</v>
      </c>
      <c r="AK1122" s="50">
        <f t="shared" si="373"/>
        <v>695.02311690500733</v>
      </c>
      <c r="AL1122" s="51">
        <f>AJ1122/AVERAGE(AJ1105:AJ1116)*100</f>
        <v>87.197916572526822</v>
      </c>
      <c r="AM1122" s="51">
        <f>AK1122/AVERAGE(AK1105:AK1116)*100</f>
        <v>102.77619865160932</v>
      </c>
      <c r="AN1122" s="45">
        <f t="shared" si="374"/>
        <v>26.495080453318238</v>
      </c>
      <c r="AO1122" s="137"/>
    </row>
    <row r="1123" spans="1:41" ht="30" x14ac:dyDescent="0.25">
      <c r="A1123" s="30">
        <v>1122</v>
      </c>
      <c r="B1123" s="107" t="s">
        <v>1308</v>
      </c>
      <c r="C1123" s="30"/>
      <c r="D1123" s="48" t="s">
        <v>135</v>
      </c>
      <c r="E1123" s="48" t="s">
        <v>148</v>
      </c>
      <c r="F1123" s="48" t="s">
        <v>139</v>
      </c>
      <c r="G1123" s="42" t="s">
        <v>6</v>
      </c>
      <c r="H1123" s="42" t="s">
        <v>714</v>
      </c>
      <c r="I1123" s="42" t="s">
        <v>319</v>
      </c>
      <c r="J1123" s="42">
        <v>25</v>
      </c>
      <c r="K1123" s="42">
        <v>220</v>
      </c>
      <c r="L1123" s="42">
        <v>0.08</v>
      </c>
      <c r="M1123" s="105" t="s">
        <v>140</v>
      </c>
      <c r="N1123" s="105" t="s">
        <v>320</v>
      </c>
      <c r="O1123" s="104" t="s">
        <v>210</v>
      </c>
      <c r="P1123" s="81">
        <v>300</v>
      </c>
      <c r="Q1123" s="94">
        <v>26</v>
      </c>
      <c r="R1123" s="42">
        <v>3.5</v>
      </c>
      <c r="S1123" s="81">
        <v>3.1652989449003512</v>
      </c>
      <c r="T1123" s="134">
        <v>460</v>
      </c>
      <c r="U1123" s="93">
        <f t="shared" si="375"/>
        <v>0.19783118405627195</v>
      </c>
      <c r="V1123" s="134">
        <v>50</v>
      </c>
      <c r="W1123" s="135">
        <f t="shared" si="371"/>
        <v>475.33622726135121</v>
      </c>
      <c r="X1123" s="51">
        <f>(AC1123/AA1123)*0.001</f>
        <v>213.34727774065965</v>
      </c>
      <c r="Y1123" s="62">
        <v>0.1253696688</v>
      </c>
      <c r="Z1123" s="50">
        <v>254.279</v>
      </c>
      <c r="AA1123" s="49">
        <f t="shared" si="364"/>
        <v>2.5073933759999999E-3</v>
      </c>
      <c r="AB1123" s="50">
        <f t="shared" si="370"/>
        <v>518.01292511313989</v>
      </c>
      <c r="AC1123" s="50">
        <f t="shared" si="372"/>
        <v>534.94555099456227</v>
      </c>
      <c r="AD1123" s="56">
        <f>AB1123/AVERAGE(AB1105:AB1116)*100</f>
        <v>97.1787893120364</v>
      </c>
      <c r="AE1123" s="56">
        <f>AC1123/AVERAGE(AC1105:AC1116)*100</f>
        <v>100.35533569390684</v>
      </c>
      <c r="AF1123" s="151">
        <v>0.49527500000000002</v>
      </c>
      <c r="AG1123" s="45">
        <v>4.4562927551999998</v>
      </c>
      <c r="AH1123" s="50">
        <v>325.8125</v>
      </c>
      <c r="AI1123" s="43">
        <f t="shared" si="366"/>
        <v>8.9125855103999993E-2</v>
      </c>
      <c r="AJ1123" s="50">
        <f t="shared" si="367"/>
        <v>663.73977467044028</v>
      </c>
      <c r="AK1123" s="50">
        <f t="shared" si="373"/>
        <v>685.43586899986167</v>
      </c>
      <c r="AL1123" s="51">
        <f>AJ1123/AVERAGE(AJ1105:AJ1116)*100</f>
        <v>98.150189936527141</v>
      </c>
      <c r="AM1123" s="51">
        <f>AK1123/AVERAGE(AK1105:AK1116)*100</f>
        <v>101.35848912331437</v>
      </c>
      <c r="AN1123" s="45">
        <f t="shared" si="374"/>
        <v>35.545222364023665</v>
      </c>
      <c r="AO1123" s="137"/>
    </row>
    <row r="1124" spans="1:41" ht="30" x14ac:dyDescent="0.25">
      <c r="A1124" s="30">
        <v>1123</v>
      </c>
      <c r="B1124" s="107" t="s">
        <v>1309</v>
      </c>
      <c r="C1124" s="30"/>
      <c r="D1124" s="48" t="s">
        <v>135</v>
      </c>
      <c r="E1124" s="48" t="s">
        <v>148</v>
      </c>
      <c r="F1124" s="48" t="s">
        <v>139</v>
      </c>
      <c r="G1124" s="42" t="s">
        <v>6</v>
      </c>
      <c r="H1124" s="42" t="s">
        <v>714</v>
      </c>
      <c r="I1124" s="42" t="s">
        <v>319</v>
      </c>
      <c r="J1124" s="42">
        <v>25</v>
      </c>
      <c r="K1124" s="42">
        <v>220</v>
      </c>
      <c r="L1124" s="42">
        <v>0.08</v>
      </c>
      <c r="M1124" s="105" t="s">
        <v>140</v>
      </c>
      <c r="N1124" s="105" t="s">
        <v>320</v>
      </c>
      <c r="O1124" s="104" t="s">
        <v>210</v>
      </c>
      <c r="P1124" s="81">
        <v>300</v>
      </c>
      <c r="Q1124" s="94">
        <v>65</v>
      </c>
      <c r="R1124" s="42">
        <v>3.5</v>
      </c>
      <c r="S1124" s="81">
        <v>10.880503144654089</v>
      </c>
      <c r="T1124" s="134">
        <v>460</v>
      </c>
      <c r="U1124" s="93">
        <f t="shared" si="375"/>
        <v>0.68003144654088055</v>
      </c>
      <c r="V1124" s="134">
        <v>50</v>
      </c>
      <c r="W1124" s="135">
        <f t="shared" si="371"/>
        <v>437.46430720683344</v>
      </c>
      <c r="X1124" s="51">
        <f>(AC1124/AA1124)*0.001</f>
        <v>202.27115214220134</v>
      </c>
      <c r="Y1124" s="62">
        <v>0.13289424979999998</v>
      </c>
      <c r="Z1124" s="50">
        <v>235.1867</v>
      </c>
      <c r="AA1124" s="49">
        <f t="shared" si="364"/>
        <v>2.6578849959999996E-3</v>
      </c>
      <c r="AB1124" s="50">
        <f t="shared" si="370"/>
        <v>479.1184109372245</v>
      </c>
      <c r="AC1124" s="50">
        <f t="shared" si="372"/>
        <v>537.61346040239016</v>
      </c>
      <c r="AD1124" s="56">
        <f>AB1124/AVERAGE(AB1105:AB1116)*100</f>
        <v>89.882211147177358</v>
      </c>
      <c r="AE1124" s="56">
        <f>AC1124/AVERAGE(AC1105:AC1116)*100</f>
        <v>100.85583325618347</v>
      </c>
      <c r="AF1124" s="151">
        <v>0.49752500000000011</v>
      </c>
      <c r="AG1124" s="45">
        <v>3.7629972665999998</v>
      </c>
      <c r="AH1124" s="50">
        <v>302.09120000000001</v>
      </c>
      <c r="AI1124" s="43">
        <f t="shared" si="366"/>
        <v>7.5259945331999992E-2</v>
      </c>
      <c r="AJ1124" s="50">
        <f t="shared" si="367"/>
        <v>615.41513913039842</v>
      </c>
      <c r="AK1124" s="50">
        <f t="shared" si="373"/>
        <v>690.55050897482954</v>
      </c>
      <c r="AL1124" s="51">
        <f>AJ1124/AVERAGE(AJ1105:AJ1116)*100</f>
        <v>91.0042084270966</v>
      </c>
      <c r="AM1124" s="51">
        <f>AK1124/AVERAGE(AK1105:AK1116)*100</f>
        <v>102.11481397253606</v>
      </c>
      <c r="AN1124" s="45">
        <f t="shared" si="374"/>
        <v>28.315726769692034</v>
      </c>
      <c r="AO1124" s="137"/>
    </row>
    <row r="1125" spans="1:41" ht="30" x14ac:dyDescent="0.25">
      <c r="A1125" s="30">
        <v>1124</v>
      </c>
      <c r="B1125" s="107" t="s">
        <v>1310</v>
      </c>
      <c r="C1125" s="30"/>
      <c r="D1125" s="48" t="s">
        <v>135</v>
      </c>
      <c r="E1125" s="48" t="s">
        <v>148</v>
      </c>
      <c r="F1125" s="48" t="s">
        <v>139</v>
      </c>
      <c r="G1125" s="42" t="s">
        <v>6</v>
      </c>
      <c r="H1125" s="42" t="s">
        <v>714</v>
      </c>
      <c r="I1125" s="42" t="s">
        <v>319</v>
      </c>
      <c r="J1125" s="42">
        <v>25</v>
      </c>
      <c r="K1125" s="42">
        <v>220</v>
      </c>
      <c r="L1125" s="42">
        <v>0.08</v>
      </c>
      <c r="M1125" s="105" t="s">
        <v>140</v>
      </c>
      <c r="N1125" s="105" t="s">
        <v>320</v>
      </c>
      <c r="O1125" s="104" t="s">
        <v>210</v>
      </c>
      <c r="P1125" s="81">
        <v>300</v>
      </c>
      <c r="Q1125" s="94">
        <v>131</v>
      </c>
      <c r="R1125" s="42">
        <v>3.5</v>
      </c>
      <c r="S1125" s="81">
        <v>23.060796645702304</v>
      </c>
      <c r="T1125" s="134">
        <v>460</v>
      </c>
      <c r="U1125" s="93">
        <f t="shared" si="375"/>
        <v>1.441299790356394</v>
      </c>
      <c r="V1125" s="134">
        <v>50</v>
      </c>
      <c r="W1125" s="135">
        <f t="shared" si="371"/>
        <v>377.67443129830122</v>
      </c>
      <c r="X1125" s="51">
        <f>(AC1125/AA1125)*0.001</f>
        <v>194.91576895912604</v>
      </c>
      <c r="Y1125" s="62">
        <v>0.13312299999999999</v>
      </c>
      <c r="Z1125" s="50">
        <v>195.99619999999999</v>
      </c>
      <c r="AA1125" s="49">
        <f t="shared" si="364"/>
        <v>2.6624599999999997E-3</v>
      </c>
      <c r="AB1125" s="50">
        <f t="shared" si="370"/>
        <v>399.28017993251501</v>
      </c>
      <c r="AC1125" s="50">
        <f t="shared" si="372"/>
        <v>518.95543822291461</v>
      </c>
      <c r="AD1125" s="56">
        <f>AB1125/AVERAGE(AB1105:AB1116)*100</f>
        <v>74.904626122329205</v>
      </c>
      <c r="AE1125" s="56">
        <f>AC1125/AVERAGE(AC1105:AC1116)*100</f>
        <v>97.355603979158118</v>
      </c>
      <c r="AF1125" s="151">
        <v>0</v>
      </c>
      <c r="AG1125" s="45">
        <v>3.6925613296000002</v>
      </c>
      <c r="AH1125" s="50">
        <v>258.98860000000002</v>
      </c>
      <c r="AI1125" s="43">
        <f t="shared" si="366"/>
        <v>7.3851226591999997E-2</v>
      </c>
      <c r="AJ1125" s="50">
        <f t="shared" si="367"/>
        <v>527.6072434489555</v>
      </c>
      <c r="AK1125" s="50">
        <f t="shared" si="373"/>
        <v>685.74565429196673</v>
      </c>
      <c r="AL1125" s="51">
        <f>AJ1125/AVERAGE(AJ1105:AJ1116)*100</f>
        <v>78.019659409615215</v>
      </c>
      <c r="AM1125" s="51">
        <f>AK1125/AVERAGE(AK1105:AK1116)*100</f>
        <v>101.40429846971787</v>
      </c>
      <c r="AN1125" s="45">
        <f t="shared" si="374"/>
        <v>27.737966614334116</v>
      </c>
      <c r="AO1125" s="137"/>
    </row>
    <row r="1126" spans="1:41" ht="30" x14ac:dyDescent="0.25">
      <c r="A1126" s="30">
        <v>1125</v>
      </c>
      <c r="B1126" s="107" t="s">
        <v>1311</v>
      </c>
      <c r="C1126" s="30"/>
      <c r="D1126" s="48" t="s">
        <v>135</v>
      </c>
      <c r="E1126" s="48" t="s">
        <v>148</v>
      </c>
      <c r="F1126" s="48" t="s">
        <v>139</v>
      </c>
      <c r="G1126" s="42" t="s">
        <v>6</v>
      </c>
      <c r="H1126" s="42" t="s">
        <v>714</v>
      </c>
      <c r="I1126" s="42" t="s">
        <v>319</v>
      </c>
      <c r="J1126" s="42">
        <v>25</v>
      </c>
      <c r="K1126" s="42">
        <v>220</v>
      </c>
      <c r="L1126" s="42">
        <v>0.08</v>
      </c>
      <c r="M1126" s="105" t="s">
        <v>140</v>
      </c>
      <c r="N1126" s="105" t="s">
        <v>320</v>
      </c>
      <c r="O1126" s="104" t="s">
        <v>210</v>
      </c>
      <c r="P1126" s="81">
        <v>1500</v>
      </c>
      <c r="Q1126" s="94">
        <v>5</v>
      </c>
      <c r="R1126" s="42">
        <v>3.5</v>
      </c>
      <c r="S1126" s="81">
        <v>4.2603550295857984</v>
      </c>
      <c r="T1126" s="134">
        <v>460</v>
      </c>
      <c r="U1126" s="93">
        <f t="shared" si="375"/>
        <v>0.2662721893491124</v>
      </c>
      <c r="V1126" s="134">
        <v>50</v>
      </c>
      <c r="W1126" s="135">
        <f t="shared" si="371"/>
        <v>469.96088327554423</v>
      </c>
      <c r="X1126" s="51">
        <f>(AC1126/AA1126)*0.001</f>
        <v>196.56287886485677</v>
      </c>
      <c r="Y1126" s="62">
        <v>0.13769876380000001</v>
      </c>
      <c r="Z1126" s="50">
        <v>254.40360000000001</v>
      </c>
      <c r="AA1126" s="49">
        <f t="shared" si="364"/>
        <v>2.7539752760000003E-3</v>
      </c>
      <c r="AB1126" s="50">
        <f t="shared" si="370"/>
        <v>518.26675814877831</v>
      </c>
      <c r="AC1126" s="50">
        <f t="shared" si="372"/>
        <v>541.32930857319855</v>
      </c>
      <c r="AD1126" s="56">
        <f>AB1126/AVERAGE(AB1105:AB1116)*100</f>
        <v>97.226408176151324</v>
      </c>
      <c r="AE1126" s="56">
        <f>AC1126/AVERAGE(AC1105:AC1116)*100</f>
        <v>101.55292324950291</v>
      </c>
      <c r="AF1126" s="151">
        <v>0.48229100000000003</v>
      </c>
      <c r="AG1126" s="45">
        <v>5.0164226970000003</v>
      </c>
      <c r="AH1126" s="50">
        <v>322.62110000000001</v>
      </c>
      <c r="AI1126" s="43">
        <f t="shared" si="366"/>
        <v>0.10032845394000001</v>
      </c>
      <c r="AJ1126" s="50">
        <f t="shared" si="367"/>
        <v>657.23830797753192</v>
      </c>
      <c r="AK1126" s="50">
        <f t="shared" si="373"/>
        <v>686.48500647838603</v>
      </c>
      <c r="AL1126" s="51">
        <f>AJ1126/AVERAGE(AJ1105:AJ1116)*100</f>
        <v>97.188788774314432</v>
      </c>
      <c r="AM1126" s="51">
        <f>AK1126/AVERAGE(AK1105:AK1116)*100</f>
        <v>101.51362980753483</v>
      </c>
      <c r="AN1126" s="45">
        <f t="shared" si="374"/>
        <v>36.430411999094503</v>
      </c>
      <c r="AO1126" s="137"/>
    </row>
    <row r="1127" spans="1:41" ht="30" x14ac:dyDescent="0.25">
      <c r="A1127" s="30">
        <v>1126</v>
      </c>
      <c r="B1127" s="107" t="s">
        <v>1312</v>
      </c>
      <c r="C1127" s="30"/>
      <c r="D1127" s="48" t="s">
        <v>135</v>
      </c>
      <c r="E1127" s="48" t="s">
        <v>148</v>
      </c>
      <c r="F1127" s="48" t="s">
        <v>139</v>
      </c>
      <c r="G1127" s="42" t="s">
        <v>6</v>
      </c>
      <c r="H1127" s="42" t="s">
        <v>714</v>
      </c>
      <c r="I1127" s="42" t="s">
        <v>319</v>
      </c>
      <c r="J1127" s="42">
        <v>25</v>
      </c>
      <c r="K1127" s="42">
        <v>220</v>
      </c>
      <c r="L1127" s="42">
        <v>0.08</v>
      </c>
      <c r="M1127" s="105" t="s">
        <v>140</v>
      </c>
      <c r="N1127" s="105" t="s">
        <v>320</v>
      </c>
      <c r="O1127" s="104" t="s">
        <v>210</v>
      </c>
      <c r="P1127" s="81">
        <v>1500</v>
      </c>
      <c r="Q1127" s="94">
        <v>13</v>
      </c>
      <c r="R1127" s="42">
        <v>3.5</v>
      </c>
      <c r="S1127" s="81">
        <v>10.144020037570446</v>
      </c>
      <c r="T1127" s="134">
        <v>460</v>
      </c>
      <c r="U1127" s="93">
        <f t="shared" si="375"/>
        <v>0.63400125234815286</v>
      </c>
      <c r="V1127" s="134">
        <v>50</v>
      </c>
      <c r="W1127" s="135">
        <f t="shared" si="371"/>
        <v>441.07951020481295</v>
      </c>
      <c r="X1127" s="51">
        <f t="shared" si="376"/>
        <v>202.80168498409728</v>
      </c>
      <c r="Y1127" s="62">
        <v>0.13289461540000003</v>
      </c>
      <c r="Z1127" s="50">
        <v>237.75290000000001</v>
      </c>
      <c r="AA1127" s="49">
        <f t="shared" si="364"/>
        <v>2.6578923080000007E-3</v>
      </c>
      <c r="AB1127" s="50">
        <f t="shared" si="370"/>
        <v>484.34623064874347</v>
      </c>
      <c r="AC1127" s="50">
        <f t="shared" si="372"/>
        <v>539.02503856867145</v>
      </c>
      <c r="AD1127" s="56">
        <f>AB1127/AVERAGE(AB1105:AB1116)*100</f>
        <v>90.862945730578062</v>
      </c>
      <c r="AE1127" s="56">
        <f>AC1127/AVERAGE(AC1105:AC1116)*100</f>
        <v>101.12064413361199</v>
      </c>
      <c r="AF1127" s="151">
        <v>0.54343300000000005</v>
      </c>
      <c r="AG1127" s="45">
        <v>3.7256492416000002</v>
      </c>
      <c r="AH1127" s="50">
        <v>301.16950000000003</v>
      </c>
      <c r="AI1127" s="43">
        <f t="shared" si="366"/>
        <v>7.4512984832000001E-2</v>
      </c>
      <c r="AJ1127" s="50">
        <f t="shared" si="367"/>
        <v>613.53746730898661</v>
      </c>
      <c r="AK1127" s="50">
        <f t="shared" si="373"/>
        <v>682.800930517388</v>
      </c>
      <c r="AL1127" s="51">
        <f>AJ1127/AVERAGE(AJ1105:AJ1116)*100</f>
        <v>90.726548637909573</v>
      </c>
      <c r="AM1127" s="51">
        <f>AK1127/AVERAGE(AK1105:AK1116)*100</f>
        <v>100.96884890225897</v>
      </c>
      <c r="AN1127" s="45">
        <f t="shared" si="374"/>
        <v>28.03461397127456</v>
      </c>
      <c r="AO1127" s="137"/>
    </row>
    <row r="1128" spans="1:41" ht="30" x14ac:dyDescent="0.25">
      <c r="A1128" s="30">
        <v>1127</v>
      </c>
      <c r="B1128" s="107" t="s">
        <v>1313</v>
      </c>
      <c r="C1128" s="30"/>
      <c r="D1128" s="48" t="s">
        <v>135</v>
      </c>
      <c r="E1128" s="48" t="s">
        <v>148</v>
      </c>
      <c r="F1128" s="48" t="s">
        <v>139</v>
      </c>
      <c r="G1128" s="42" t="s">
        <v>6</v>
      </c>
      <c r="H1128" s="42" t="s">
        <v>714</v>
      </c>
      <c r="I1128" s="42" t="s">
        <v>319</v>
      </c>
      <c r="J1128" s="42">
        <v>25</v>
      </c>
      <c r="K1128" s="42">
        <v>220</v>
      </c>
      <c r="L1128" s="42">
        <v>0.08</v>
      </c>
      <c r="M1128" s="105" t="s">
        <v>140</v>
      </c>
      <c r="N1128" s="105" t="s">
        <v>320</v>
      </c>
      <c r="O1128" s="104" t="s">
        <v>210</v>
      </c>
      <c r="P1128" s="81">
        <v>1500</v>
      </c>
      <c r="Q1128" s="94">
        <v>26</v>
      </c>
      <c r="R1128" s="42">
        <v>3.5</v>
      </c>
      <c r="S1128" s="81">
        <v>16.578249336870027</v>
      </c>
      <c r="T1128" s="134">
        <v>460</v>
      </c>
      <c r="U1128" s="93">
        <f t="shared" si="375"/>
        <v>1.0361405835543767</v>
      </c>
      <c r="V1128" s="134">
        <v>50</v>
      </c>
      <c r="W1128" s="135">
        <f t="shared" si="371"/>
        <v>409.49556098888849</v>
      </c>
      <c r="X1128" s="51">
        <f t="shared" si="376"/>
        <v>200.18619336736546</v>
      </c>
      <c r="Y1128" s="62">
        <v>0.13742654300000012</v>
      </c>
      <c r="Z1128" s="50">
        <v>225.31180000000001</v>
      </c>
      <c r="AA1128" s="49">
        <f t="shared" si="364"/>
        <v>2.7485308600000025E-3</v>
      </c>
      <c r="AB1128" s="50">
        <f t="shared" si="370"/>
        <v>459.00142984873605</v>
      </c>
      <c r="AC1128" s="50">
        <f t="shared" si="372"/>
        <v>550.21793021613178</v>
      </c>
      <c r="AD1128" s="56">
        <f>AB1128/AVERAGE(AB1105:AB1116)*100</f>
        <v>86.108282405215064</v>
      </c>
      <c r="AE1128" s="56">
        <f>AC1128/AVERAGE(AC1105:AC1116)*100</f>
        <v>103.22042119798434</v>
      </c>
      <c r="AF1128" s="151">
        <v>0</v>
      </c>
      <c r="AG1128" s="45">
        <v>4.4886554284000004</v>
      </c>
      <c r="AH1128" s="50">
        <v>289.03410000000002</v>
      </c>
      <c r="AI1128" s="43">
        <f t="shared" si="366"/>
        <v>8.9773108568000012E-2</v>
      </c>
      <c r="AJ1128" s="50">
        <f t="shared" si="367"/>
        <v>588.81543343510009</v>
      </c>
      <c r="AK1128" s="50">
        <f t="shared" si="373"/>
        <v>705.82962926878429</v>
      </c>
      <c r="AL1128" s="51">
        <f>AJ1128/AVERAGE(AJ1105:AJ1116)*100</f>
        <v>87.070790141977938</v>
      </c>
      <c r="AM1128" s="51">
        <f>AK1128/AVERAGE(AK1105:AK1116)*100</f>
        <v>104.37420630691787</v>
      </c>
      <c r="AN1128" s="45">
        <f t="shared" si="374"/>
        <v>32.662215976719985</v>
      </c>
      <c r="AO1128" s="137"/>
    </row>
    <row r="1129" spans="1:41" ht="30" x14ac:dyDescent="0.25">
      <c r="A1129" s="30">
        <v>1128</v>
      </c>
      <c r="B1129" s="107" t="s">
        <v>1314</v>
      </c>
      <c r="C1129" s="30"/>
      <c r="D1129" s="48" t="s">
        <v>135</v>
      </c>
      <c r="E1129" s="48" t="s">
        <v>148</v>
      </c>
      <c r="F1129" s="48" t="s">
        <v>139</v>
      </c>
      <c r="G1129" s="42" t="s">
        <v>6</v>
      </c>
      <c r="H1129" s="42" t="s">
        <v>714</v>
      </c>
      <c r="I1129" s="42" t="s">
        <v>319</v>
      </c>
      <c r="J1129" s="42">
        <v>25</v>
      </c>
      <c r="K1129" s="42">
        <v>220</v>
      </c>
      <c r="L1129" s="42">
        <v>0.08</v>
      </c>
      <c r="M1129" s="105" t="s">
        <v>140</v>
      </c>
      <c r="N1129" s="105" t="s">
        <v>320</v>
      </c>
      <c r="O1129" s="104" t="s">
        <v>210</v>
      </c>
      <c r="P1129" s="81">
        <v>300</v>
      </c>
      <c r="Q1129" s="94">
        <v>26</v>
      </c>
      <c r="R1129" s="42">
        <v>3.5</v>
      </c>
      <c r="S1129" s="81">
        <v>2.860478692352598</v>
      </c>
      <c r="T1129" s="134">
        <v>460</v>
      </c>
      <c r="U1129" s="93">
        <f t="shared" si="375"/>
        <v>0.17877991827203737</v>
      </c>
      <c r="V1129" s="134">
        <v>50</v>
      </c>
      <c r="W1129" s="135">
        <f t="shared" si="371"/>
        <v>476.83251017708483</v>
      </c>
      <c r="X1129" s="51">
        <f>(AC1129/AA1129)*0.001</f>
        <v>181.33803510445466</v>
      </c>
      <c r="Y1129" s="62">
        <v>0.14821378080000003</v>
      </c>
      <c r="Z1129" s="50">
        <v>256.31459999999998</v>
      </c>
      <c r="AA1129" s="49">
        <f t="shared" si="364"/>
        <v>2.9642756160000007E-3</v>
      </c>
      <c r="AB1129" s="50">
        <f t="shared" si="370"/>
        <v>522.15981538076051</v>
      </c>
      <c r="AC1129" s="50">
        <f t="shared" si="372"/>
        <v>537.53591571348716</v>
      </c>
      <c r="AD1129" s="56">
        <f>AB1129/AVERAGE(AB1105:AB1116)*100</f>
        <v>97.956742440385881</v>
      </c>
      <c r="AE1129" s="56">
        <f>AC1129/AVERAGE(AC1105:AC1116)*100</f>
        <v>100.84128593772897</v>
      </c>
      <c r="AF1129" s="151">
        <v>0.62295800000000001</v>
      </c>
      <c r="AG1129" s="45">
        <v>4.9022029056000003</v>
      </c>
      <c r="AH1129" s="50">
        <v>326.52109999999999</v>
      </c>
      <c r="AI1129" s="43">
        <f t="shared" si="366"/>
        <v>9.804405811200001E-2</v>
      </c>
      <c r="AJ1129" s="50">
        <f t="shared" si="367"/>
        <v>665.1833227366792</v>
      </c>
      <c r="AK1129" s="50">
        <f t="shared" si="373"/>
        <v>684.77105279322802</v>
      </c>
      <c r="AL1129" s="51">
        <f>AJ1129/AVERAGE(AJ1105:AJ1116)*100</f>
        <v>98.363653890761626</v>
      </c>
      <c r="AM1129" s="51">
        <f>AK1129/AVERAGE(AK1105:AK1116)*100</f>
        <v>101.26017975653525</v>
      </c>
      <c r="AN1129" s="45">
        <f t="shared" si="374"/>
        <v>33.075216617104196</v>
      </c>
      <c r="AO1129" s="137"/>
    </row>
    <row r="1130" spans="1:41" ht="30" x14ac:dyDescent="0.25">
      <c r="A1130" s="30">
        <v>1129</v>
      </c>
      <c r="B1130" s="107" t="s">
        <v>1315</v>
      </c>
      <c r="C1130" s="30"/>
      <c r="D1130" s="48" t="s">
        <v>135</v>
      </c>
      <c r="E1130" s="48" t="s">
        <v>148</v>
      </c>
      <c r="F1130" s="48" t="s">
        <v>139</v>
      </c>
      <c r="G1130" s="42" t="s">
        <v>6</v>
      </c>
      <c r="H1130" s="42" t="s">
        <v>714</v>
      </c>
      <c r="I1130" s="42" t="s">
        <v>319</v>
      </c>
      <c r="J1130" s="42">
        <v>25</v>
      </c>
      <c r="K1130" s="42">
        <v>220</v>
      </c>
      <c r="L1130" s="42">
        <v>0.08</v>
      </c>
      <c r="M1130" s="105" t="s">
        <v>140</v>
      </c>
      <c r="N1130" s="105" t="s">
        <v>320</v>
      </c>
      <c r="O1130" s="104" t="s">
        <v>210</v>
      </c>
      <c r="P1130" s="81">
        <v>300</v>
      </c>
      <c r="Q1130" s="94">
        <v>65</v>
      </c>
      <c r="R1130" s="42">
        <v>3.5</v>
      </c>
      <c r="S1130" s="81">
        <v>5.9281437125748502</v>
      </c>
      <c r="T1130" s="134">
        <v>460</v>
      </c>
      <c r="U1130" s="93">
        <f t="shared" si="375"/>
        <v>0.37050898203592814</v>
      </c>
      <c r="V1130" s="134">
        <v>50</v>
      </c>
      <c r="W1130" s="135">
        <f t="shared" si="371"/>
        <v>461.77414472207761</v>
      </c>
      <c r="X1130" s="51">
        <f t="shared" si="376"/>
        <v>206.30759862408385</v>
      </c>
      <c r="Y1130" s="62">
        <v>0.13035498000000012</v>
      </c>
      <c r="Z1130" s="50">
        <v>248.37190000000001</v>
      </c>
      <c r="AA1130" s="49">
        <f t="shared" si="364"/>
        <v>2.6070996000000022E-3</v>
      </c>
      <c r="AB1130" s="50">
        <f t="shared" si="370"/>
        <v>505.97907980961179</v>
      </c>
      <c r="AC1130" s="50">
        <f t="shared" si="372"/>
        <v>537.86445784981004</v>
      </c>
      <c r="AD1130" s="56">
        <f>AB1130/AVERAGE(AB1105:AB1116)*100</f>
        <v>94.921250048687355</v>
      </c>
      <c r="AE1130" s="56">
        <f>AC1130/AVERAGE(AC1105:AC1116)*100</f>
        <v>100.90292016633218</v>
      </c>
      <c r="AF1130" s="151">
        <v>0.50120599999999993</v>
      </c>
      <c r="AG1130" s="45">
        <v>4.7720278605999997</v>
      </c>
      <c r="AH1130" s="50">
        <v>318.13619999999997</v>
      </c>
      <c r="AI1130" s="43">
        <f t="shared" si="366"/>
        <v>9.5440557211999996E-2</v>
      </c>
      <c r="AJ1130" s="50">
        <f t="shared" si="367"/>
        <v>648.10174472283938</v>
      </c>
      <c r="AK1130" s="50">
        <f t="shared" si="373"/>
        <v>688.94329324452053</v>
      </c>
      <c r="AL1130" s="51">
        <f>AJ1130/AVERAGE(AJ1105:AJ1116)*100</f>
        <v>95.837724015146691</v>
      </c>
      <c r="AM1130" s="51">
        <f>AK1130/AVERAGE(AK1105:AK1116)*100</f>
        <v>101.87714774366326</v>
      </c>
      <c r="AN1130" s="45">
        <f t="shared" si="374"/>
        <v>36.607944403811771</v>
      </c>
      <c r="AO1130" s="137"/>
    </row>
    <row r="1131" spans="1:41" ht="30" x14ac:dyDescent="0.25">
      <c r="A1131" s="30">
        <v>1130</v>
      </c>
      <c r="B1131" s="107" t="s">
        <v>1316</v>
      </c>
      <c r="C1131" s="30"/>
      <c r="D1131" s="48" t="s">
        <v>135</v>
      </c>
      <c r="E1131" s="48" t="s">
        <v>148</v>
      </c>
      <c r="F1131" s="48" t="s">
        <v>139</v>
      </c>
      <c r="G1131" s="42" t="s">
        <v>6</v>
      </c>
      <c r="H1131" s="42" t="s">
        <v>714</v>
      </c>
      <c r="I1131" s="42" t="s">
        <v>319</v>
      </c>
      <c r="J1131" s="42">
        <v>25</v>
      </c>
      <c r="K1131" s="42">
        <v>220</v>
      </c>
      <c r="L1131" s="42">
        <v>0.08</v>
      </c>
      <c r="M1131" s="105" t="s">
        <v>140</v>
      </c>
      <c r="N1131" s="105" t="s">
        <v>320</v>
      </c>
      <c r="O1131" s="104" t="s">
        <v>210</v>
      </c>
      <c r="P1131" s="81">
        <v>300</v>
      </c>
      <c r="Q1131" s="94">
        <v>131</v>
      </c>
      <c r="R1131" s="42">
        <v>3.5</v>
      </c>
      <c r="S1131" s="81">
        <v>11.160151324085749</v>
      </c>
      <c r="T1131" s="134">
        <v>460</v>
      </c>
      <c r="U1131" s="93">
        <f t="shared" si="375"/>
        <v>0.69750945775535933</v>
      </c>
      <c r="V1131" s="134">
        <v>50</v>
      </c>
      <c r="W1131" s="135">
        <f t="shared" si="371"/>
        <v>436.09158741606416</v>
      </c>
      <c r="X1131" s="51">
        <f t="shared" si="376"/>
        <v>196.33786564603344</v>
      </c>
      <c r="Y1131" s="62">
        <v>0.13669999359999996</v>
      </c>
      <c r="Z1131" s="50">
        <v>234.08860000000001</v>
      </c>
      <c r="AA1131" s="49">
        <f t="shared" si="364"/>
        <v>2.7339998719999991E-3</v>
      </c>
      <c r="AB1131" s="50">
        <f t="shared" si="370"/>
        <v>476.88137998670663</v>
      </c>
      <c r="AC1131" s="50">
        <f t="shared" si="372"/>
        <v>536.78769954500842</v>
      </c>
      <c r="AD1131" s="56">
        <f>AB1131/AVERAGE(AB1105:AB1116)*100</f>
        <v>89.462546021297726</v>
      </c>
      <c r="AE1131" s="56">
        <f>AC1131/AVERAGE(AC1105:AC1116)*100</f>
        <v>100.7009212134693</v>
      </c>
      <c r="AF1131" s="151">
        <v>0</v>
      </c>
      <c r="AG1131" s="45">
        <v>3.8854650978</v>
      </c>
      <c r="AH1131" s="50">
        <v>298.77010000000001</v>
      </c>
      <c r="AI1131" s="43">
        <f t="shared" si="366"/>
        <v>7.7709301955999996E-2</v>
      </c>
      <c r="AJ1131" s="50">
        <f t="shared" si="367"/>
        <v>608.64944976716652</v>
      </c>
      <c r="AK1131" s="50">
        <f t="shared" si="373"/>
        <v>685.1086070480668</v>
      </c>
      <c r="AL1131" s="51">
        <f>AJ1131/AVERAGE(AJ1105:AJ1116)*100</f>
        <v>90.003735468575357</v>
      </c>
      <c r="AM1131" s="51">
        <f>AK1131/AVERAGE(AK1105:AK1116)*100</f>
        <v>101.31009542452843</v>
      </c>
      <c r="AN1131" s="45">
        <f t="shared" si="374"/>
        <v>28.423301241471318</v>
      </c>
      <c r="AO1131" s="137"/>
    </row>
    <row r="1132" spans="1:41" ht="30" x14ac:dyDescent="0.25">
      <c r="A1132" s="30">
        <v>1131</v>
      </c>
      <c r="B1132" s="107" t="s">
        <v>1317</v>
      </c>
      <c r="C1132" s="30"/>
      <c r="D1132" s="48" t="s">
        <v>135</v>
      </c>
      <c r="E1132" s="48" t="s">
        <v>148</v>
      </c>
      <c r="F1132" s="48" t="s">
        <v>139</v>
      </c>
      <c r="G1132" s="42" t="s">
        <v>6</v>
      </c>
      <c r="H1132" s="42" t="s">
        <v>714</v>
      </c>
      <c r="I1132" s="42" t="s">
        <v>319</v>
      </c>
      <c r="J1132" s="42">
        <v>25</v>
      </c>
      <c r="K1132" s="42">
        <v>220</v>
      </c>
      <c r="L1132" s="42">
        <v>0.08</v>
      </c>
      <c r="M1132" s="105" t="s">
        <v>140</v>
      </c>
      <c r="N1132" s="105" t="s">
        <v>320</v>
      </c>
      <c r="O1132" s="104" t="s">
        <v>210</v>
      </c>
      <c r="P1132" s="81">
        <v>1500</v>
      </c>
      <c r="Q1132" s="94">
        <v>5</v>
      </c>
      <c r="R1132" s="42">
        <v>3.5</v>
      </c>
      <c r="S1132" s="81">
        <v>3.6449147560258672</v>
      </c>
      <c r="T1132" s="134">
        <v>460</v>
      </c>
      <c r="U1132" s="93">
        <f t="shared" si="375"/>
        <v>0.2278071722516167</v>
      </c>
      <c r="V1132" s="134">
        <v>50</v>
      </c>
      <c r="W1132" s="135">
        <f t="shared" si="371"/>
        <v>472.98191865388651</v>
      </c>
      <c r="X1132" s="51">
        <f>(AC1132/AA1132)*0.001</f>
        <v>202.63942028598211</v>
      </c>
      <c r="Y1132" s="62">
        <v>0.13416343340000014</v>
      </c>
      <c r="Z1132" s="50">
        <v>257.1773</v>
      </c>
      <c r="AA1132" s="49">
        <f t="shared" si="364"/>
        <v>2.6832686680000029E-3</v>
      </c>
      <c r="AB1132" s="50">
        <f t="shared" si="370"/>
        <v>523.91729338914945</v>
      </c>
      <c r="AC1132" s="50">
        <f t="shared" si="372"/>
        <v>543.73600735506</v>
      </c>
      <c r="AD1132" s="56">
        <f>AB1132/AVERAGE(AB1105:AB1116)*100</f>
        <v>98.286443837432032</v>
      </c>
      <c r="AE1132" s="56">
        <f>AC1132/AVERAGE(AC1105:AC1116)*100</f>
        <v>102.00441791792063</v>
      </c>
      <c r="AF1132" s="151">
        <v>0.54619400000000007</v>
      </c>
      <c r="AG1132" s="45">
        <v>4.9865983596000003</v>
      </c>
      <c r="AH1132" s="50">
        <v>326.1995</v>
      </c>
      <c r="AI1132" s="43">
        <f t="shared" si="366"/>
        <v>9.9731967192000004E-2</v>
      </c>
      <c r="AJ1132" s="50">
        <f t="shared" si="367"/>
        <v>664.52816459654036</v>
      </c>
      <c r="AK1132" s="50">
        <f t="shared" si="373"/>
        <v>689.66589870574455</v>
      </c>
      <c r="AL1132" s="51">
        <f>AJ1132/AVERAGE(AJ1105:AJ1116)*100</f>
        <v>98.266772705774613</v>
      </c>
      <c r="AM1132" s="51">
        <f>AK1132/AVERAGE(AK1105:AK1116)*100</f>
        <v>101.98400266779903</v>
      </c>
      <c r="AN1132" s="45">
        <f t="shared" si="374"/>
        <v>37.168088451737511</v>
      </c>
      <c r="AO1132" s="137"/>
    </row>
    <row r="1133" spans="1:41" ht="30" x14ac:dyDescent="0.25">
      <c r="A1133" s="30">
        <v>1132</v>
      </c>
      <c r="B1133" s="107" t="s">
        <v>1318</v>
      </c>
      <c r="C1133" s="30"/>
      <c r="D1133" s="48" t="s">
        <v>135</v>
      </c>
      <c r="E1133" s="48" t="s">
        <v>148</v>
      </c>
      <c r="F1133" s="48" t="s">
        <v>139</v>
      </c>
      <c r="G1133" s="42" t="s">
        <v>6</v>
      </c>
      <c r="H1133" s="42" t="s">
        <v>714</v>
      </c>
      <c r="I1133" s="42" t="s">
        <v>319</v>
      </c>
      <c r="J1133" s="42">
        <v>25</v>
      </c>
      <c r="K1133" s="42">
        <v>220</v>
      </c>
      <c r="L1133" s="42">
        <v>0.08</v>
      </c>
      <c r="M1133" s="105" t="s">
        <v>140</v>
      </c>
      <c r="N1133" s="105" t="s">
        <v>320</v>
      </c>
      <c r="O1133" s="104" t="s">
        <v>210</v>
      </c>
      <c r="P1133" s="81">
        <v>1500</v>
      </c>
      <c r="Q1133" s="94">
        <v>13</v>
      </c>
      <c r="R1133" s="42">
        <v>3.5</v>
      </c>
      <c r="S1133" s="81">
        <v>7.2560975609756095</v>
      </c>
      <c r="T1133" s="134">
        <v>460</v>
      </c>
      <c r="U1133" s="93">
        <f t="shared" si="375"/>
        <v>0.4535060975609756</v>
      </c>
      <c r="V1133" s="134">
        <v>50</v>
      </c>
      <c r="W1133" s="135">
        <f t="shared" si="371"/>
        <v>455.25556651201174</v>
      </c>
      <c r="X1133" s="51">
        <f t="shared" si="376"/>
        <v>190.30649413199538</v>
      </c>
      <c r="Y1133" s="62">
        <v>0.14150531119999998</v>
      </c>
      <c r="Z1133" s="50">
        <v>245.19499999999999</v>
      </c>
      <c r="AA1133" s="49">
        <f t="shared" si="364"/>
        <v>2.8301062239999997E-3</v>
      </c>
      <c r="AB1133" s="50">
        <f t="shared" si="370"/>
        <v>499.50715227414116</v>
      </c>
      <c r="AC1133" s="50">
        <f t="shared" si="372"/>
        <v>538.5875935105795</v>
      </c>
      <c r="AD1133" s="56">
        <f>AB1133/AVERAGE(AB1105:AB1116)*100</f>
        <v>93.707121883304424</v>
      </c>
      <c r="AE1133" s="56">
        <f>AC1133/AVERAGE(AC1105:AC1116)*100</f>
        <v>101.03857980842817</v>
      </c>
      <c r="AF1133" s="151">
        <v>0.60253099999999993</v>
      </c>
      <c r="AG1133" s="45">
        <v>4.8752795233999997</v>
      </c>
      <c r="AH1133" s="50">
        <v>312.07249999999999</v>
      </c>
      <c r="AI1133" s="43">
        <f t="shared" si="366"/>
        <v>9.7505590467999989E-2</v>
      </c>
      <c r="AJ1133" s="50">
        <f t="shared" si="367"/>
        <v>635.74887651898246</v>
      </c>
      <c r="AK1133" s="50">
        <f t="shared" si="373"/>
        <v>685.4885979560363</v>
      </c>
      <c r="AL1133" s="51">
        <f>AJ1133/AVERAGE(AJ1105:AJ1116)*100</f>
        <v>94.011049757043892</v>
      </c>
      <c r="AM1133" s="51">
        <f>AK1133/AVERAGE(AK1105:AK1116)*100</f>
        <v>101.36628639155292</v>
      </c>
      <c r="AN1133" s="45">
        <f t="shared" si="374"/>
        <v>34.452979058216442</v>
      </c>
      <c r="AO1133" s="137"/>
    </row>
    <row r="1134" spans="1:41" ht="30" x14ac:dyDescent="0.25">
      <c r="A1134" s="30">
        <v>1133</v>
      </c>
      <c r="B1134" s="107" t="s">
        <v>1319</v>
      </c>
      <c r="C1134" s="30"/>
      <c r="D1134" s="48" t="s">
        <v>135</v>
      </c>
      <c r="E1134" s="48" t="s">
        <v>148</v>
      </c>
      <c r="F1134" s="48" t="s">
        <v>139</v>
      </c>
      <c r="G1134" s="42" t="s">
        <v>6</v>
      </c>
      <c r="H1134" s="42" t="s">
        <v>714</v>
      </c>
      <c r="I1134" s="42" t="s">
        <v>319</v>
      </c>
      <c r="J1134" s="42">
        <v>25</v>
      </c>
      <c r="K1134" s="42">
        <v>220</v>
      </c>
      <c r="L1134" s="42">
        <v>0.08</v>
      </c>
      <c r="M1134" s="105" t="s">
        <v>140</v>
      </c>
      <c r="N1134" s="105" t="s">
        <v>320</v>
      </c>
      <c r="O1134" s="104" t="s">
        <v>210</v>
      </c>
      <c r="P1134" s="81">
        <v>1500</v>
      </c>
      <c r="Q1134" s="94">
        <v>26</v>
      </c>
      <c r="R1134" s="42">
        <v>3.5</v>
      </c>
      <c r="S1134" s="81">
        <v>12.13653603034134</v>
      </c>
      <c r="T1134" s="134">
        <v>460</v>
      </c>
      <c r="U1134" s="93">
        <f t="shared" si="375"/>
        <v>0.75853350189633373</v>
      </c>
      <c r="V1134" s="134">
        <v>50</v>
      </c>
      <c r="W1134" s="135">
        <f t="shared" si="371"/>
        <v>431.29877019692361</v>
      </c>
      <c r="X1134" s="51">
        <f t="shared" si="376"/>
        <v>181.39285931547226</v>
      </c>
      <c r="Y1134" s="62">
        <v>0.15265589200000007</v>
      </c>
      <c r="Z1134" s="50">
        <v>238.85919999999999</v>
      </c>
      <c r="AA1134" s="49">
        <f t="shared" si="364"/>
        <v>3.0531178400000016E-3</v>
      </c>
      <c r="AB1134" s="50">
        <f t="shared" si="370"/>
        <v>486.59996650208825</v>
      </c>
      <c r="AC1134" s="50">
        <f t="shared" si="372"/>
        <v>553.81377482467883</v>
      </c>
      <c r="AD1134" s="56">
        <f>AB1134/AVERAGE(AB1105:AB1116)*100</f>
        <v>91.28574468218595</v>
      </c>
      <c r="AE1134" s="56">
        <f>AC1134/AVERAGE(AC1105:AC1116)*100</f>
        <v>103.89499862389798</v>
      </c>
      <c r="AF1134" s="151">
        <v>0</v>
      </c>
      <c r="AG1134" s="45">
        <v>5.0813280232000002</v>
      </c>
      <c r="AH1134" s="50">
        <v>300.99369999999999</v>
      </c>
      <c r="AI1134" s="43">
        <f t="shared" si="366"/>
        <v>0.10162656046400001</v>
      </c>
      <c r="AJ1134" s="50">
        <f t="shared" si="367"/>
        <v>613.17933048984344</v>
      </c>
      <c r="AK1134" s="50">
        <f t="shared" si="373"/>
        <v>697.87748261505919</v>
      </c>
      <c r="AL1134" s="51">
        <f>AJ1134/AVERAGE(AJ1105:AJ1116)*100</f>
        <v>90.673589333429717</v>
      </c>
      <c r="AM1134" s="51">
        <f>AK1134/AVERAGE(AK1105:AK1116)*100</f>
        <v>103.1982865650977</v>
      </c>
      <c r="AN1134" s="45">
        <f t="shared" si="374"/>
        <v>33.28615723001375</v>
      </c>
      <c r="AO1134" s="137"/>
    </row>
    <row r="1135" spans="1:41" ht="30" x14ac:dyDescent="0.25">
      <c r="A1135" s="30">
        <v>1134</v>
      </c>
      <c r="B1135" s="107" t="s">
        <v>1320</v>
      </c>
      <c r="C1135" s="30"/>
      <c r="D1135" s="48" t="s">
        <v>135</v>
      </c>
      <c r="E1135" s="48" t="s">
        <v>148</v>
      </c>
      <c r="F1135" s="48" t="s">
        <v>139</v>
      </c>
      <c r="G1135" s="42" t="s">
        <v>6</v>
      </c>
      <c r="H1135" s="42" t="s">
        <v>714</v>
      </c>
      <c r="I1135" s="42" t="s">
        <v>319</v>
      </c>
      <c r="J1135" s="42">
        <v>25</v>
      </c>
      <c r="K1135" s="42">
        <v>220</v>
      </c>
      <c r="L1135" s="42">
        <v>0.08</v>
      </c>
      <c r="M1135" s="105" t="s">
        <v>140</v>
      </c>
      <c r="N1135" s="105" t="s">
        <v>320</v>
      </c>
      <c r="O1135" s="104" t="s">
        <v>210</v>
      </c>
      <c r="P1135" s="81">
        <v>300</v>
      </c>
      <c r="Q1135" s="94">
        <v>26</v>
      </c>
      <c r="R1135" s="42">
        <v>3.5</v>
      </c>
      <c r="S1135" s="81">
        <v>2.2595596755504053</v>
      </c>
      <c r="T1135" s="134">
        <v>460</v>
      </c>
      <c r="U1135" s="93">
        <f t="shared" si="375"/>
        <v>0.14122247972190033</v>
      </c>
      <c r="V1135" s="134">
        <v>50</v>
      </c>
      <c r="W1135" s="135">
        <f t="shared" si="371"/>
        <v>479.78226450300377</v>
      </c>
      <c r="X1135" s="51">
        <f>(AC1135/AA1135)*0.001</f>
        <v>192.79884641519183</v>
      </c>
      <c r="Y1135" s="62">
        <v>0.13960178580000004</v>
      </c>
      <c r="Z1135" s="50">
        <v>258.26740000000001</v>
      </c>
      <c r="AA1135" s="49">
        <f t="shared" si="364"/>
        <v>2.792035716000001E-3</v>
      </c>
      <c r="AB1135" s="50">
        <f t="shared" si="370"/>
        <v>526.13802687349471</v>
      </c>
      <c r="AC1135" s="50">
        <f t="shared" si="372"/>
        <v>538.30126519481439</v>
      </c>
      <c r="AD1135" s="56">
        <f>AB1135/AVERAGE(AB1105:AB1116)*100</f>
        <v>98.703051572357253</v>
      </c>
      <c r="AE1135" s="56">
        <f>AC1135/AVERAGE(AC1105:AC1116)*100</f>
        <v>100.98486485707683</v>
      </c>
      <c r="AF1135" s="151">
        <v>0.55958799999999997</v>
      </c>
      <c r="AG1135" s="45">
        <v>5.7007440204000002</v>
      </c>
      <c r="AH1135" s="50">
        <v>332.28800000000001</v>
      </c>
      <c r="AI1135" s="43">
        <f t="shared" si="366"/>
        <v>0.11401488040800001</v>
      </c>
      <c r="AJ1135" s="50">
        <f t="shared" si="367"/>
        <v>676.93155494553241</v>
      </c>
      <c r="AK1135" s="50">
        <f t="shared" si="373"/>
        <v>692.58083214937108</v>
      </c>
      <c r="AL1135" s="51">
        <f>AJ1135/AVERAGE(AJ1105:AJ1116)*100</f>
        <v>100.10091790102815</v>
      </c>
      <c r="AM1135" s="51">
        <f>AK1135/AVERAGE(AK1105:AK1116)*100</f>
        <v>102.41504700484563</v>
      </c>
      <c r="AN1135" s="45">
        <f t="shared" si="374"/>
        <v>40.835752836050027</v>
      </c>
      <c r="AO1135" s="137"/>
    </row>
    <row r="1136" spans="1:41" ht="30" x14ac:dyDescent="0.25">
      <c r="A1136" s="30">
        <v>1135</v>
      </c>
      <c r="B1136" s="107" t="s">
        <v>1321</v>
      </c>
      <c r="C1136" s="30"/>
      <c r="D1136" s="48" t="s">
        <v>135</v>
      </c>
      <c r="E1136" s="48" t="s">
        <v>148</v>
      </c>
      <c r="F1136" s="48" t="s">
        <v>139</v>
      </c>
      <c r="G1136" s="42" t="s">
        <v>6</v>
      </c>
      <c r="H1136" s="42" t="s">
        <v>714</v>
      </c>
      <c r="I1136" s="42" t="s">
        <v>319</v>
      </c>
      <c r="J1136" s="42">
        <v>25</v>
      </c>
      <c r="K1136" s="42">
        <v>220</v>
      </c>
      <c r="L1136" s="42">
        <v>0.08</v>
      </c>
      <c r="M1136" s="105" t="s">
        <v>140</v>
      </c>
      <c r="N1136" s="105" t="s">
        <v>320</v>
      </c>
      <c r="O1136" s="104" t="s">
        <v>210</v>
      </c>
      <c r="P1136" s="81">
        <v>300</v>
      </c>
      <c r="Q1136" s="94">
        <v>65</v>
      </c>
      <c r="R1136" s="42">
        <v>3.5</v>
      </c>
      <c r="S1136" s="81">
        <v>6.7469879518072293</v>
      </c>
      <c r="T1136" s="134">
        <v>460</v>
      </c>
      <c r="U1136" s="93">
        <f t="shared" si="375"/>
        <v>0.42168674698795183</v>
      </c>
      <c r="V1136" s="134">
        <v>50</v>
      </c>
      <c r="W1136" s="135">
        <f t="shared" si="371"/>
        <v>457.75465246206704</v>
      </c>
      <c r="X1136" s="51">
        <f>(AC1136/AA1136)*0.001</f>
        <v>200.97524910166953</v>
      </c>
      <c r="Y1136" s="62">
        <v>0.13316534980000017</v>
      </c>
      <c r="Z1136" s="50">
        <v>245.0172</v>
      </c>
      <c r="AA1136" s="49">
        <f t="shared" si="364"/>
        <v>2.6633069960000032E-3</v>
      </c>
      <c r="AB1136" s="50">
        <f t="shared" si="370"/>
        <v>499.14494108845491</v>
      </c>
      <c r="AC1136" s="50">
        <f t="shared" si="372"/>
        <v>535.25878695531981</v>
      </c>
      <c r="AD1136" s="56">
        <f>AB1136/AVERAGE(AB1105:AB1116)*100</f>
        <v>93.639171369342662</v>
      </c>
      <c r="AE1136" s="56">
        <f>AC1136/AVERAGE(AC1105:AC1116)*100</f>
        <v>100.41409849684031</v>
      </c>
      <c r="AF1136" s="151">
        <v>0.51644099999999993</v>
      </c>
      <c r="AG1136" s="45">
        <v>4.3722590339999998</v>
      </c>
      <c r="AH1136" s="50">
        <v>315.69690000000003</v>
      </c>
      <c r="AI1136" s="43">
        <f t="shared" si="366"/>
        <v>8.7445180679999998E-2</v>
      </c>
      <c r="AJ1136" s="50">
        <f t="shared" si="367"/>
        <v>643.13244356848361</v>
      </c>
      <c r="AK1136" s="50">
        <f t="shared" si="373"/>
        <v>689.66398987317996</v>
      </c>
      <c r="AL1136" s="51">
        <f>AJ1136/AVERAGE(AJ1105:AJ1116)*100</f>
        <v>95.102891071928866</v>
      </c>
      <c r="AM1136" s="51">
        <f>AK1136/AVERAGE(AK1105:AK1116)*100</f>
        <v>101.98372040013042</v>
      </c>
      <c r="AN1136" s="45">
        <f t="shared" si="374"/>
        <v>32.833308669009291</v>
      </c>
      <c r="AO1136" s="137"/>
    </row>
    <row r="1137" spans="1:41" ht="30" x14ac:dyDescent="0.25">
      <c r="A1137" s="30">
        <v>1136</v>
      </c>
      <c r="B1137" s="107" t="s">
        <v>1322</v>
      </c>
      <c r="C1137" s="30"/>
      <c r="D1137" s="48" t="s">
        <v>135</v>
      </c>
      <c r="E1137" s="48" t="s">
        <v>148</v>
      </c>
      <c r="F1137" s="48" t="s">
        <v>139</v>
      </c>
      <c r="G1137" s="42" t="s">
        <v>6</v>
      </c>
      <c r="H1137" s="42" t="s">
        <v>714</v>
      </c>
      <c r="I1137" s="42" t="s">
        <v>319</v>
      </c>
      <c r="J1137" s="42">
        <v>25</v>
      </c>
      <c r="K1137" s="42">
        <v>220</v>
      </c>
      <c r="L1137" s="42">
        <v>0.08</v>
      </c>
      <c r="M1137" s="105" t="s">
        <v>140</v>
      </c>
      <c r="N1137" s="105" t="s">
        <v>320</v>
      </c>
      <c r="O1137" s="104" t="s">
        <v>210</v>
      </c>
      <c r="P1137" s="81">
        <v>300</v>
      </c>
      <c r="Q1137" s="94">
        <v>131</v>
      </c>
      <c r="R1137" s="42">
        <v>3.5</v>
      </c>
      <c r="S1137" s="81">
        <v>14.703968770331816</v>
      </c>
      <c r="T1137" s="134">
        <v>460</v>
      </c>
      <c r="U1137" s="93">
        <f t="shared" si="375"/>
        <v>0.91899804814573849</v>
      </c>
      <c r="V1137" s="134">
        <v>50</v>
      </c>
      <c r="W1137" s="135">
        <f t="shared" si="371"/>
        <v>418.69591420545493</v>
      </c>
      <c r="X1137" s="51">
        <f>(AC1137/AA1137)*0.001</f>
        <v>201.31283284086783</v>
      </c>
      <c r="Y1137" s="62">
        <v>0.13253073920000014</v>
      </c>
      <c r="Z1137" s="50">
        <v>223.41730000000001</v>
      </c>
      <c r="AA1137" s="49">
        <f t="shared" si="364"/>
        <v>2.6506147840000029E-3</v>
      </c>
      <c r="AB1137" s="50">
        <f t="shared" si="370"/>
        <v>455.14198614073484</v>
      </c>
      <c r="AC1137" s="50">
        <f t="shared" si="372"/>
        <v>533.60277093692559</v>
      </c>
      <c r="AD1137" s="56">
        <f>AB1137/AVERAGE(AB1105:AB1116)*100</f>
        <v>85.384254009823962</v>
      </c>
      <c r="AE1137" s="56">
        <f>AC1137/AVERAGE(AC1105:AC1116)*100</f>
        <v>100.1034312838287</v>
      </c>
      <c r="AF1137" s="151">
        <v>0</v>
      </c>
      <c r="AG1137" s="45">
        <v>3.5135257586000002</v>
      </c>
      <c r="AH1137" s="50">
        <v>288.21969999999999</v>
      </c>
      <c r="AI1137" s="43">
        <f t="shared" si="366"/>
        <v>7.0270515172000003E-2</v>
      </c>
      <c r="AJ1137" s="50">
        <f t="shared" si="367"/>
        <v>587.15635137872823</v>
      </c>
      <c r="AK1137" s="50">
        <f t="shared" si="373"/>
        <v>688.37476130366531</v>
      </c>
      <c r="AL1137" s="51">
        <f>AJ1137/AVERAGE(AJ1105:AJ1116)*100</f>
        <v>86.825454205866464</v>
      </c>
      <c r="AM1137" s="51">
        <f>AK1137/AVERAGE(AK1105:AK1116)*100</f>
        <v>101.79307636492507</v>
      </c>
      <c r="AN1137" s="45">
        <f t="shared" si="374"/>
        <v>26.511025138838104</v>
      </c>
      <c r="AO1137" s="137"/>
    </row>
    <row r="1138" spans="1:41" ht="30" x14ac:dyDescent="0.25">
      <c r="A1138" s="30">
        <v>1137</v>
      </c>
      <c r="B1138" s="107" t="s">
        <v>1323</v>
      </c>
      <c r="C1138" s="30"/>
      <c r="D1138" s="48" t="s">
        <v>135</v>
      </c>
      <c r="E1138" s="48" t="s">
        <v>148</v>
      </c>
      <c r="F1138" s="48" t="s">
        <v>139</v>
      </c>
      <c r="G1138" s="42" t="s">
        <v>6</v>
      </c>
      <c r="H1138" s="42" t="s">
        <v>714</v>
      </c>
      <c r="I1138" s="42" t="s">
        <v>319</v>
      </c>
      <c r="J1138" s="42">
        <v>25</v>
      </c>
      <c r="K1138" s="42">
        <v>220</v>
      </c>
      <c r="L1138" s="42">
        <v>0.08</v>
      </c>
      <c r="M1138" s="105" t="s">
        <v>140</v>
      </c>
      <c r="N1138" s="105" t="s">
        <v>320</v>
      </c>
      <c r="O1138" s="104" t="s">
        <v>210</v>
      </c>
      <c r="P1138" s="81">
        <v>1500</v>
      </c>
      <c r="Q1138" s="94">
        <v>5</v>
      </c>
      <c r="R1138" s="42">
        <v>3.5</v>
      </c>
      <c r="S1138" s="81">
        <v>2.5791324736225087</v>
      </c>
      <c r="T1138" s="134">
        <v>460</v>
      </c>
      <c r="U1138" s="93">
        <f t="shared" si="375"/>
        <v>0.1611957796014068</v>
      </c>
      <c r="V1138" s="134">
        <v>50</v>
      </c>
      <c r="W1138" s="135">
        <f t="shared" si="371"/>
        <v>478.21356519876872</v>
      </c>
      <c r="X1138" s="51">
        <f>(AC1138/AA1138)*0.001</f>
        <v>212.90132150631197</v>
      </c>
      <c r="Y1138" s="62">
        <v>0.12564189200000009</v>
      </c>
      <c r="Z1138" s="50">
        <v>255.83779999999999</v>
      </c>
      <c r="AA1138" s="49">
        <f t="shared" si="364"/>
        <v>2.5128378400000018E-3</v>
      </c>
      <c r="AB1138" s="50">
        <f t="shared" si="370"/>
        <v>521.18848639687292</v>
      </c>
      <c r="AC1138" s="50">
        <f t="shared" si="372"/>
        <v>534.98649686706688</v>
      </c>
      <c r="AD1138" s="56">
        <f>AB1138/AVERAGE(AB1105:AB1116)*100</f>
        <v>97.774521939503074</v>
      </c>
      <c r="AE1138" s="56">
        <f>AC1138/AVERAGE(AC1105:AC1116)*100</f>
        <v>100.36301710516982</v>
      </c>
      <c r="AF1138" s="151">
        <v>0.55600899999999998</v>
      </c>
      <c r="AG1138" s="45">
        <v>4.7410261183999998</v>
      </c>
      <c r="AH1138" s="50">
        <v>328.22919999999999</v>
      </c>
      <c r="AI1138" s="43">
        <f t="shared" si="366"/>
        <v>9.4820522367999996E-2</v>
      </c>
      <c r="AJ1138" s="50">
        <f t="shared" si="367"/>
        <v>668.66303548285862</v>
      </c>
      <c r="AK1138" s="50">
        <f t="shared" si="373"/>
        <v>686.3653059769897</v>
      </c>
      <c r="AL1138" s="51">
        <f>AJ1138/AVERAGE(AJ1105:AJ1116)*100</f>
        <v>98.878214687018925</v>
      </c>
      <c r="AM1138" s="51">
        <f>AK1138/AVERAGE(AK1105:AK1116)*100</f>
        <v>101.49592915526733</v>
      </c>
      <c r="AN1138" s="45">
        <f t="shared" si="374"/>
        <v>37.734437478862517</v>
      </c>
      <c r="AO1138" s="137"/>
    </row>
    <row r="1139" spans="1:41" ht="30" x14ac:dyDescent="0.25">
      <c r="A1139" s="30">
        <v>1138</v>
      </c>
      <c r="B1139" s="107" t="s">
        <v>1324</v>
      </c>
      <c r="C1139" s="30"/>
      <c r="D1139" s="48" t="s">
        <v>135</v>
      </c>
      <c r="E1139" s="48" t="s">
        <v>148</v>
      </c>
      <c r="F1139" s="48" t="s">
        <v>139</v>
      </c>
      <c r="G1139" s="42" t="s">
        <v>6</v>
      </c>
      <c r="H1139" s="42" t="s">
        <v>714</v>
      </c>
      <c r="I1139" s="42" t="s">
        <v>319</v>
      </c>
      <c r="J1139" s="42">
        <v>25</v>
      </c>
      <c r="K1139" s="42">
        <v>220</v>
      </c>
      <c r="L1139" s="42">
        <v>0.08</v>
      </c>
      <c r="M1139" s="105" t="s">
        <v>140</v>
      </c>
      <c r="N1139" s="105" t="s">
        <v>320</v>
      </c>
      <c r="O1139" s="104" t="s">
        <v>210</v>
      </c>
      <c r="P1139" s="81">
        <v>1500</v>
      </c>
      <c r="Q1139" s="94">
        <v>13</v>
      </c>
      <c r="R1139" s="42">
        <v>3.5</v>
      </c>
      <c r="S1139" s="81">
        <v>7.2649572649572658</v>
      </c>
      <c r="T1139" s="134">
        <v>460</v>
      </c>
      <c r="U1139" s="93">
        <f t="shared" si="375"/>
        <v>0.45405982905982911</v>
      </c>
      <c r="V1139" s="134">
        <v>50</v>
      </c>
      <c r="W1139" s="135">
        <f t="shared" si="371"/>
        <v>455.21207654179034</v>
      </c>
      <c r="X1139" s="51">
        <f t="shared" si="376"/>
        <v>167.88072114872637</v>
      </c>
      <c r="Y1139" s="62">
        <v>0.16235597739999985</v>
      </c>
      <c r="Z1139" s="50">
        <v>248.14920000000001</v>
      </c>
      <c r="AA1139" s="49">
        <f t="shared" si="364"/>
        <v>3.2471195479999971E-3</v>
      </c>
      <c r="AB1139" s="50">
        <f t="shared" si="370"/>
        <v>505.52539909503179</v>
      </c>
      <c r="AC1139" s="50">
        <f t="shared" si="372"/>
        <v>545.1287713743659</v>
      </c>
      <c r="AD1139" s="56">
        <f>AB1139/AVERAGE(AB1105:AB1116)*100</f>
        <v>94.836139927993983</v>
      </c>
      <c r="AE1139" s="56">
        <f>AC1139/AVERAGE(AC1105:AC1116)*100</f>
        <v>102.26569927719164</v>
      </c>
      <c r="AF1139" s="151">
        <v>0.21614700000000009</v>
      </c>
      <c r="AG1139" s="45">
        <v>4.8855232998</v>
      </c>
      <c r="AH1139" s="50">
        <v>316.0804</v>
      </c>
      <c r="AI1139" s="43">
        <f t="shared" si="366"/>
        <v>9.7710465996000001E-2</v>
      </c>
      <c r="AJ1139" s="50">
        <f t="shared" si="367"/>
        <v>643.91370335313297</v>
      </c>
      <c r="AK1139" s="50">
        <f t="shared" si="373"/>
        <v>694.35855568955344</v>
      </c>
      <c r="AL1139" s="51">
        <f>AJ1139/AVERAGE(AJ1105:AJ1116)*100</f>
        <v>95.218419475046147</v>
      </c>
      <c r="AM1139" s="51">
        <f>AK1139/AVERAGE(AK1105:AK1116)*100</f>
        <v>102.6779269915244</v>
      </c>
      <c r="AN1139" s="45">
        <f t="shared" si="374"/>
        <v>30.091428588203026</v>
      </c>
      <c r="AO1139" s="137"/>
    </row>
    <row r="1140" spans="1:41" ht="30" x14ac:dyDescent="0.25">
      <c r="A1140" s="30">
        <v>1139</v>
      </c>
      <c r="B1140" s="107" t="s">
        <v>1325</v>
      </c>
      <c r="C1140" s="30"/>
      <c r="D1140" s="48" t="s">
        <v>135</v>
      </c>
      <c r="E1140" s="48" t="s">
        <v>148</v>
      </c>
      <c r="F1140" s="48" t="s">
        <v>139</v>
      </c>
      <c r="G1140" s="42" t="s">
        <v>6</v>
      </c>
      <c r="H1140" s="42" t="s">
        <v>714</v>
      </c>
      <c r="I1140" s="42" t="s">
        <v>319</v>
      </c>
      <c r="J1140" s="42">
        <v>25</v>
      </c>
      <c r="K1140" s="42">
        <v>220</v>
      </c>
      <c r="L1140" s="42">
        <v>0.08</v>
      </c>
      <c r="M1140" s="105" t="s">
        <v>140</v>
      </c>
      <c r="N1140" s="105" t="s">
        <v>320</v>
      </c>
      <c r="O1140" s="104" t="s">
        <v>210</v>
      </c>
      <c r="P1140" s="81">
        <v>1500</v>
      </c>
      <c r="Q1140" s="94">
        <v>26</v>
      </c>
      <c r="R1140" s="42">
        <v>3.5</v>
      </c>
      <c r="S1140" s="81">
        <v>10.275689223057643</v>
      </c>
      <c r="T1140" s="134">
        <v>460</v>
      </c>
      <c r="U1140" s="93">
        <f t="shared" si="375"/>
        <v>0.64223057644110271</v>
      </c>
      <c r="V1140" s="134">
        <v>50</v>
      </c>
      <c r="W1140" s="135">
        <f t="shared" si="371"/>
        <v>440.43318060195259</v>
      </c>
      <c r="X1140" s="51">
        <f t="shared" si="376"/>
        <v>194.77167599524236</v>
      </c>
      <c r="Y1140" s="62">
        <v>0.13724497020000004</v>
      </c>
      <c r="Z1140" s="50">
        <v>235.4682</v>
      </c>
      <c r="AA1140" s="49">
        <f t="shared" si="364"/>
        <v>2.7448994040000009E-3</v>
      </c>
      <c r="AB1140" s="50">
        <f t="shared" si="370"/>
        <v>479.69187802817316</v>
      </c>
      <c r="AC1140" s="50">
        <f t="shared" si="372"/>
        <v>534.62865735542198</v>
      </c>
      <c r="AD1140" s="56">
        <f>AB1140/AVERAGE(AB1105:AB1116)*100</f>
        <v>89.989793091385621</v>
      </c>
      <c r="AE1140" s="56">
        <f>AC1140/AVERAGE(AC1105:AC1116)*100</f>
        <v>100.2958867135834</v>
      </c>
      <c r="AF1140" s="151">
        <v>0.68033999999999994</v>
      </c>
      <c r="AG1140" s="45">
        <v>4.5675202715999994</v>
      </c>
      <c r="AH1140" s="50">
        <v>302.62540000000001</v>
      </c>
      <c r="AI1140" s="43">
        <f t="shared" si="366"/>
        <v>9.1350405431999987E-2</v>
      </c>
      <c r="AJ1140" s="50">
        <f t="shared" si="367"/>
        <v>616.50340243407447</v>
      </c>
      <c r="AK1140" s="50">
        <f t="shared" si="373"/>
        <v>687.10854070166386</v>
      </c>
      <c r="AL1140" s="51">
        <f>AJ1140/AVERAGE(AJ1105:AJ1116)*100</f>
        <v>91.165134823303291</v>
      </c>
      <c r="AM1140" s="51">
        <f>AK1140/AVERAGE(AK1105:AK1116)*100</f>
        <v>101.60583462150281</v>
      </c>
      <c r="AN1140" s="45">
        <f t="shared" si="374"/>
        <v>33.280055836975208</v>
      </c>
      <c r="AO1140" s="137"/>
    </row>
    <row r="1141" spans="1:41" ht="30" x14ac:dyDescent="0.25">
      <c r="A1141" s="30">
        <v>1140</v>
      </c>
      <c r="B1141" s="107" t="s">
        <v>1437</v>
      </c>
      <c r="C1141" s="128"/>
      <c r="D1141" s="48" t="s">
        <v>135</v>
      </c>
      <c r="E1141" s="48" t="s">
        <v>205</v>
      </c>
      <c r="F1141" s="48" t="s">
        <v>139</v>
      </c>
      <c r="G1141" s="42" t="s">
        <v>6</v>
      </c>
      <c r="H1141" s="42" t="s">
        <v>714</v>
      </c>
      <c r="I1141" s="42" t="s">
        <v>319</v>
      </c>
      <c r="J1141" s="42">
        <v>25</v>
      </c>
      <c r="K1141" s="42">
        <v>220</v>
      </c>
      <c r="L1141" s="42">
        <v>0.08</v>
      </c>
      <c r="M1141" s="105" t="s">
        <v>140</v>
      </c>
      <c r="N1141" s="105" t="s">
        <v>320</v>
      </c>
      <c r="O1141" s="104" t="s">
        <v>210</v>
      </c>
      <c r="P1141" s="81">
        <v>200</v>
      </c>
      <c r="Q1141" s="118">
        <v>20</v>
      </c>
      <c r="R1141" s="42">
        <v>3.5</v>
      </c>
      <c r="S1141" s="81">
        <v>4.7780605032513428</v>
      </c>
      <c r="T1141" s="134">
        <v>460</v>
      </c>
      <c r="U1141" s="93">
        <f t="shared" si="375"/>
        <v>0.29862878145320892</v>
      </c>
      <c r="V1141" s="134">
        <v>50</v>
      </c>
      <c r="W1141" s="135">
        <f t="shared" si="371"/>
        <v>467.41960247430836</v>
      </c>
      <c r="X1141" s="51">
        <f t="shared" si="369"/>
        <v>185.7979239773513</v>
      </c>
      <c r="Y1141" s="62">
        <v>0.13617899999999999</v>
      </c>
      <c r="Z1141" s="50">
        <v>248.39959999999999</v>
      </c>
      <c r="AA1141" s="49">
        <f t="shared" si="364"/>
        <v>2.7235799999999998E-3</v>
      </c>
      <c r="AB1141" s="50">
        <f t="shared" si="370"/>
        <v>506.03550978623446</v>
      </c>
      <c r="AC1141" s="50">
        <f t="shared" si="372"/>
        <v>531.42743411933225</v>
      </c>
      <c r="AD1141" s="56">
        <f>AB1141/AVERAGE(AB1105:AB1116)*100</f>
        <v>94.931836264867002</v>
      </c>
      <c r="AE1141" s="56">
        <f>AC1141/AVERAGE(AC1105:AC1116)*100</f>
        <v>99.695339925425927</v>
      </c>
      <c r="AF1141" s="65">
        <v>0.75602000000000003</v>
      </c>
      <c r="AG1141" s="45">
        <v>5.9153330000000004</v>
      </c>
      <c r="AH1141" s="50">
        <v>313.21370000000002</v>
      </c>
      <c r="AI1141" s="43">
        <f t="shared" si="366"/>
        <v>0.11830666000000001</v>
      </c>
      <c r="AJ1141" s="50">
        <f t="shared" si="367"/>
        <v>638.07371006850542</v>
      </c>
      <c r="AK1141" s="50">
        <f t="shared" si="373"/>
        <v>670.0910666604226</v>
      </c>
      <c r="AL1141" s="51">
        <f>AJ1141/AVERAGE(AJ1105:AJ1116)*100</f>
        <v>94.354833364964321</v>
      </c>
      <c r="AM1141" s="51">
        <f>AK1141/AVERAGE(AK1105:AK1116)*100</f>
        <v>99.089384089037623</v>
      </c>
      <c r="AN1141" s="45">
        <v>43.437923615241708</v>
      </c>
      <c r="AO1141" s="137"/>
    </row>
    <row r="1142" spans="1:41" ht="30" x14ac:dyDescent="0.25">
      <c r="A1142" s="30">
        <v>1141</v>
      </c>
      <c r="B1142" s="107" t="s">
        <v>1438</v>
      </c>
      <c r="C1142" s="128"/>
      <c r="D1142" s="48" t="s">
        <v>135</v>
      </c>
      <c r="E1142" s="48" t="s">
        <v>205</v>
      </c>
      <c r="F1142" s="48" t="s">
        <v>139</v>
      </c>
      <c r="G1142" s="42" t="s">
        <v>6</v>
      </c>
      <c r="H1142" s="42" t="s">
        <v>714</v>
      </c>
      <c r="I1142" s="42" t="s">
        <v>319</v>
      </c>
      <c r="J1142" s="42">
        <v>25</v>
      </c>
      <c r="K1142" s="42">
        <v>220</v>
      </c>
      <c r="L1142" s="42">
        <v>0.08</v>
      </c>
      <c r="M1142" s="105" t="s">
        <v>140</v>
      </c>
      <c r="N1142" s="105" t="s">
        <v>320</v>
      </c>
      <c r="O1142" s="104" t="s">
        <v>210</v>
      </c>
      <c r="P1142" s="81">
        <v>200</v>
      </c>
      <c r="Q1142" s="118">
        <v>20</v>
      </c>
      <c r="R1142" s="42">
        <v>3.5</v>
      </c>
      <c r="S1142" s="81">
        <v>5.908962397512016</v>
      </c>
      <c r="T1142" s="134">
        <v>460</v>
      </c>
      <c r="U1142" s="93">
        <f t="shared" si="375"/>
        <v>0.369310149844501</v>
      </c>
      <c r="V1142" s="134">
        <v>50</v>
      </c>
      <c r="W1142" s="135">
        <f t="shared" si="371"/>
        <v>461.86830078221436</v>
      </c>
      <c r="X1142" s="51">
        <f t="shared" si="369"/>
        <v>181.96300425157912</v>
      </c>
      <c r="Y1142" s="62">
        <v>0.13927600000000001</v>
      </c>
      <c r="Z1142" s="50">
        <v>248.80510000000001</v>
      </c>
      <c r="AA1142" s="49">
        <f t="shared" si="364"/>
        <v>2.7855200000000001E-3</v>
      </c>
      <c r="AB1142" s="50">
        <f t="shared" si="370"/>
        <v>506.86158760285866</v>
      </c>
      <c r="AC1142" s="50">
        <f t="shared" si="372"/>
        <v>538.69273898777385</v>
      </c>
      <c r="AD1142" s="56">
        <f>AB1142/AVERAGE(AB1105:AB1116)*100</f>
        <v>95.086807768868638</v>
      </c>
      <c r="AE1142" s="56">
        <f>AC1142/AVERAGE(AC1105:AC1116)*100</f>
        <v>101.05830501156503</v>
      </c>
      <c r="AF1142" s="65">
        <v>0.57298399999999994</v>
      </c>
      <c r="AG1142" s="45">
        <v>4.6102090000000002</v>
      </c>
      <c r="AH1142" s="50">
        <v>311.20269999999999</v>
      </c>
      <c r="AI1142" s="43">
        <f t="shared" si="366"/>
        <v>9.2204180000000011E-2</v>
      </c>
      <c r="AJ1142" s="50">
        <f t="shared" si="367"/>
        <v>633.97693450936549</v>
      </c>
      <c r="AK1142" s="50">
        <f t="shared" si="373"/>
        <v>673.79099079315688</v>
      </c>
      <c r="AL1142" s="51">
        <f>AJ1142/AVERAGE(AJ1105:AJ1116)*100</f>
        <v>93.749024711329611</v>
      </c>
      <c r="AM1142" s="51">
        <f>AK1142/AVERAGE(AK1105:AK1116)*100</f>
        <v>99.636508534847607</v>
      </c>
      <c r="AN1142" s="45">
        <v>33.101245009908382</v>
      </c>
      <c r="AO1142" s="137"/>
    </row>
    <row r="1143" spans="1:41" ht="30" x14ac:dyDescent="0.25">
      <c r="A1143" s="30">
        <v>1142</v>
      </c>
      <c r="B1143" s="107" t="s">
        <v>1439</v>
      </c>
      <c r="C1143" s="128"/>
      <c r="D1143" s="48" t="s">
        <v>135</v>
      </c>
      <c r="E1143" s="48" t="s">
        <v>205</v>
      </c>
      <c r="F1143" s="48" t="s">
        <v>139</v>
      </c>
      <c r="G1143" s="42" t="s">
        <v>6</v>
      </c>
      <c r="H1143" s="42" t="s">
        <v>714</v>
      </c>
      <c r="I1143" s="42" t="s">
        <v>319</v>
      </c>
      <c r="J1143" s="42">
        <v>25</v>
      </c>
      <c r="K1143" s="42">
        <v>220</v>
      </c>
      <c r="L1143" s="42">
        <v>0.08</v>
      </c>
      <c r="M1143" s="105" t="s">
        <v>140</v>
      </c>
      <c r="N1143" s="105" t="s">
        <v>320</v>
      </c>
      <c r="O1143" s="104" t="s">
        <v>210</v>
      </c>
      <c r="P1143" s="81">
        <v>200</v>
      </c>
      <c r="Q1143" s="118">
        <v>20</v>
      </c>
      <c r="R1143" s="42">
        <v>3.5</v>
      </c>
      <c r="S1143" s="81">
        <v>4.7215154085383091</v>
      </c>
      <c r="T1143" s="134">
        <v>460</v>
      </c>
      <c r="U1143" s="93">
        <f t="shared" si="375"/>
        <v>0.29509471303364432</v>
      </c>
      <c r="V1143" s="134">
        <v>50</v>
      </c>
      <c r="W1143" s="135">
        <f t="shared" si="371"/>
        <v>467.69716755891295</v>
      </c>
      <c r="X1143" s="51">
        <f t="shared" si="369"/>
        <v>180.83947133782678</v>
      </c>
      <c r="Y1143" s="62">
        <v>0.13966400000000001</v>
      </c>
      <c r="Z1143" s="50">
        <v>247.95769999999999</v>
      </c>
      <c r="AA1143" s="49">
        <f t="shared" si="364"/>
        <v>2.7932800000000004E-3</v>
      </c>
      <c r="AB1143" s="50">
        <f t="shared" si="370"/>
        <v>505.13527849852488</v>
      </c>
      <c r="AC1143" s="50">
        <f t="shared" si="372"/>
        <v>530.16720476239846</v>
      </c>
      <c r="AD1143" s="56">
        <f>AB1143/AVERAGE(AB1105:AB1116)*100</f>
        <v>94.7629536320228</v>
      </c>
      <c r="AE1143" s="56">
        <f>AC1143/AVERAGE(AC1105:AC1116)*100</f>
        <v>99.458921957407938</v>
      </c>
      <c r="AF1143" s="65">
        <v>0.41292600000000002</v>
      </c>
      <c r="AG1143" s="45">
        <v>5.0551459999999997</v>
      </c>
      <c r="AH1143" s="50">
        <v>312.90109999999999</v>
      </c>
      <c r="AI1143" s="43">
        <f t="shared" si="366"/>
        <v>0.10110292</v>
      </c>
      <c r="AJ1143" s="50">
        <f t="shared" si="367"/>
        <v>637.43688657781058</v>
      </c>
      <c r="AK1143" s="50">
        <f t="shared" si="373"/>
        <v>669.0250052895301</v>
      </c>
      <c r="AL1143" s="51">
        <f>AJ1143/AVERAGE(AJ1105:AJ1116)*100</f>
        <v>94.260663407169076</v>
      </c>
      <c r="AM1143" s="51">
        <f>AK1143/AVERAGE(AK1105:AK1116)*100</f>
        <v>98.931740792628204</v>
      </c>
      <c r="AN1143" s="45">
        <v>36.195053843510131</v>
      </c>
      <c r="AO1143" s="137"/>
    </row>
    <row r="1144" spans="1:41" ht="30" x14ac:dyDescent="0.25">
      <c r="A1144" s="30">
        <v>1143</v>
      </c>
      <c r="B1144" s="107" t="s">
        <v>1440</v>
      </c>
      <c r="C1144" s="128"/>
      <c r="D1144" s="48" t="s">
        <v>135</v>
      </c>
      <c r="E1144" s="48" t="s">
        <v>205</v>
      </c>
      <c r="F1144" s="48" t="s">
        <v>139</v>
      </c>
      <c r="G1144" s="42" t="s">
        <v>6</v>
      </c>
      <c r="H1144" s="42" t="s">
        <v>714</v>
      </c>
      <c r="I1144" s="42" t="s">
        <v>319</v>
      </c>
      <c r="J1144" s="42">
        <v>25</v>
      </c>
      <c r="K1144" s="42">
        <v>220</v>
      </c>
      <c r="L1144" s="42">
        <v>0.08</v>
      </c>
      <c r="M1144" s="105" t="s">
        <v>140</v>
      </c>
      <c r="N1144" s="105" t="s">
        <v>320</v>
      </c>
      <c r="O1144" s="104" t="s">
        <v>210</v>
      </c>
      <c r="P1144" s="81">
        <v>200</v>
      </c>
      <c r="Q1144" s="118">
        <v>20</v>
      </c>
      <c r="R1144" s="42">
        <v>3.5</v>
      </c>
      <c r="S1144" s="81">
        <v>5.2869663556686461</v>
      </c>
      <c r="T1144" s="134">
        <v>460</v>
      </c>
      <c r="U1144" s="93">
        <f t="shared" si="375"/>
        <v>0.33043539722929038</v>
      </c>
      <c r="V1144" s="134">
        <v>50</v>
      </c>
      <c r="W1144" s="135">
        <f t="shared" si="371"/>
        <v>464.92151671286609</v>
      </c>
      <c r="X1144" s="51">
        <f t="shared" si="369"/>
        <v>180.92414362494969</v>
      </c>
      <c r="Y1144" s="62">
        <v>0.13837300000000002</v>
      </c>
      <c r="Z1144" s="50">
        <v>245.7807</v>
      </c>
      <c r="AA1144" s="49">
        <f t="shared" si="364"/>
        <v>2.7674600000000007E-3</v>
      </c>
      <c r="AB1144" s="50">
        <f t="shared" si="370"/>
        <v>500.70033051630338</v>
      </c>
      <c r="AC1144" s="50">
        <f t="shared" si="372"/>
        <v>528.6498713540791</v>
      </c>
      <c r="AD1144" s="56">
        <f>AB1144/AVERAGE(AB1105:AB1116)*100</f>
        <v>93.930961118554123</v>
      </c>
      <c r="AE1144" s="56">
        <f>AC1144/AVERAGE(AC1105:AC1116)*100</f>
        <v>99.174271485470427</v>
      </c>
      <c r="AF1144" s="65">
        <v>0.48262920000000004</v>
      </c>
      <c r="AG1144" s="45">
        <v>5.1878399999999996</v>
      </c>
      <c r="AH1144" s="50">
        <v>313.10950000000003</v>
      </c>
      <c r="AI1144" s="43">
        <f t="shared" si="366"/>
        <v>0.1037568</v>
      </c>
      <c r="AJ1144" s="50">
        <f t="shared" si="367"/>
        <v>637.8614355716071</v>
      </c>
      <c r="AK1144" s="50">
        <f t="shared" si="373"/>
        <v>673.46743212441027</v>
      </c>
      <c r="AL1144" s="51">
        <f>AJ1144/AVERAGE(AJ1105:AJ1116)*100</f>
        <v>94.323443379032568</v>
      </c>
      <c r="AM1144" s="51">
        <f>AK1144/AVERAGE(AK1105:AK1116)*100</f>
        <v>99.58866245720543</v>
      </c>
      <c r="AN1144" s="45">
        <v>37.491707197213323</v>
      </c>
      <c r="AO1144" s="137"/>
    </row>
    <row r="1145" spans="1:41" ht="30" x14ac:dyDescent="0.25">
      <c r="A1145" s="30">
        <v>1144</v>
      </c>
      <c r="B1145" s="107" t="s">
        <v>1441</v>
      </c>
      <c r="C1145" s="128"/>
      <c r="D1145" s="48" t="s">
        <v>135</v>
      </c>
      <c r="E1145" s="48" t="s">
        <v>205</v>
      </c>
      <c r="F1145" s="48" t="s">
        <v>139</v>
      </c>
      <c r="G1145" s="42" t="s">
        <v>6</v>
      </c>
      <c r="H1145" s="42" t="s">
        <v>714</v>
      </c>
      <c r="I1145" s="42" t="s">
        <v>319</v>
      </c>
      <c r="J1145" s="42">
        <v>25</v>
      </c>
      <c r="K1145" s="42">
        <v>220</v>
      </c>
      <c r="L1145" s="42">
        <v>0.08</v>
      </c>
      <c r="M1145" s="105" t="s">
        <v>140</v>
      </c>
      <c r="N1145" s="105" t="s">
        <v>320</v>
      </c>
      <c r="O1145" s="104" t="s">
        <v>210</v>
      </c>
      <c r="P1145" s="81">
        <v>200</v>
      </c>
      <c r="Q1145" s="118">
        <v>20</v>
      </c>
      <c r="R1145" s="42">
        <v>3.5</v>
      </c>
      <c r="S1145" s="81">
        <v>4.9476957873904439</v>
      </c>
      <c r="T1145" s="134">
        <v>460</v>
      </c>
      <c r="U1145" s="93">
        <f t="shared" si="375"/>
        <v>0.30923098671190274</v>
      </c>
      <c r="V1145" s="134">
        <v>50</v>
      </c>
      <c r="W1145" s="135">
        <f t="shared" si="371"/>
        <v>466.58690722049425</v>
      </c>
      <c r="X1145" s="51">
        <f t="shared" si="369"/>
        <v>190.26152478531509</v>
      </c>
      <c r="Y1145" s="62">
        <v>0.135791</v>
      </c>
      <c r="Z1145" s="50">
        <v>253.64240000000001</v>
      </c>
      <c r="AA1145" s="49">
        <f t="shared" si="364"/>
        <v>2.7158199999999999E-3</v>
      </c>
      <c r="AB1145" s="50">
        <f t="shared" si="370"/>
        <v>516.71605424245445</v>
      </c>
      <c r="AC1145" s="50">
        <f t="shared" si="372"/>
        <v>543.61233904091659</v>
      </c>
      <c r="AD1145" s="56">
        <f>AB1145/AVERAGE(AB1105:AB1116)*100</f>
        <v>96.935497426839262</v>
      </c>
      <c r="AE1145" s="56">
        <f>AC1145/AVERAGE(AC1105:AC1116)*100</f>
        <v>101.98121784614231</v>
      </c>
      <c r="AF1145" s="65">
        <v>0.33379999999999999</v>
      </c>
      <c r="AG1145" s="45">
        <v>5.5212529999999997</v>
      </c>
      <c r="AH1145" s="50">
        <v>317.49380000000002</v>
      </c>
      <c r="AI1145" s="43">
        <f t="shared" si="366"/>
        <v>0.11042505999999999</v>
      </c>
      <c r="AJ1145" s="50">
        <f t="shared" si="367"/>
        <v>646.79305818917896</v>
      </c>
      <c r="AK1145" s="50">
        <f t="shared" si="373"/>
        <v>680.46015669694407</v>
      </c>
      <c r="AL1145" s="51">
        <f>AJ1145/AVERAGE(AJ1105:AJ1116)*100</f>
        <v>95.644202643145263</v>
      </c>
      <c r="AM1145" s="51">
        <f>AK1145/AVERAGE(AK1105:AK1116)*100</f>
        <v>100.62270813468317</v>
      </c>
      <c r="AN1145" s="45">
        <v>40.659933279819725</v>
      </c>
      <c r="AO1145" s="137"/>
    </row>
    <row r="1146" spans="1:41" ht="30" x14ac:dyDescent="0.25">
      <c r="A1146" s="30">
        <v>1145</v>
      </c>
      <c r="B1146" s="107" t="s">
        <v>1442</v>
      </c>
      <c r="C1146" s="128"/>
      <c r="D1146" s="48" t="s">
        <v>135</v>
      </c>
      <c r="E1146" s="48" t="s">
        <v>205</v>
      </c>
      <c r="F1146" s="48" t="s">
        <v>139</v>
      </c>
      <c r="G1146" s="42" t="s">
        <v>6</v>
      </c>
      <c r="H1146" s="42" t="s">
        <v>714</v>
      </c>
      <c r="I1146" s="42" t="s">
        <v>319</v>
      </c>
      <c r="J1146" s="42">
        <v>25</v>
      </c>
      <c r="K1146" s="42">
        <v>220</v>
      </c>
      <c r="L1146" s="42">
        <v>0.08</v>
      </c>
      <c r="M1146" s="105" t="s">
        <v>140</v>
      </c>
      <c r="N1146" s="105" t="s">
        <v>320</v>
      </c>
      <c r="O1146" s="104" t="s">
        <v>210</v>
      </c>
      <c r="P1146" s="81">
        <v>200</v>
      </c>
      <c r="Q1146" s="118">
        <v>20</v>
      </c>
      <c r="R1146" s="42">
        <v>3.5</v>
      </c>
      <c r="S1146" s="81">
        <v>4.8911506926774102</v>
      </c>
      <c r="T1146" s="134">
        <v>460</v>
      </c>
      <c r="U1146" s="93">
        <f t="shared" si="375"/>
        <v>0.30569691829233814</v>
      </c>
      <c r="V1146" s="134">
        <v>50</v>
      </c>
      <c r="W1146" s="135">
        <f t="shared" si="371"/>
        <v>466.8644723050989</v>
      </c>
      <c r="X1146" s="51">
        <f t="shared" si="369"/>
        <v>166.9790276899009</v>
      </c>
      <c r="Y1146" s="62">
        <v>0.15179800000000002</v>
      </c>
      <c r="Z1146" s="50">
        <v>248.84440000000001</v>
      </c>
      <c r="AA1146" s="49">
        <f t="shared" si="364"/>
        <v>3.0359600000000003E-3</v>
      </c>
      <c r="AB1146" s="50">
        <f t="shared" si="370"/>
        <v>506.94164890543158</v>
      </c>
      <c r="AC1146" s="50">
        <f t="shared" si="372"/>
        <v>533.01207258576449</v>
      </c>
      <c r="AD1146" s="56">
        <f>AB1146/AVERAGE(AB1105:AB1116)*100</f>
        <v>95.101827201932167</v>
      </c>
      <c r="AE1146" s="56">
        <f>AC1146/AVERAGE(AC1105:AC1116)*100</f>
        <v>99.992616769689107</v>
      </c>
      <c r="AF1146" s="65">
        <v>0.30759700000000001</v>
      </c>
      <c r="AG1146" s="45">
        <v>5.4763329999999995</v>
      </c>
      <c r="AH1146" s="50">
        <v>315.01429999999999</v>
      </c>
      <c r="AI1146" s="43">
        <f t="shared" si="366"/>
        <v>0.10952665999999998</v>
      </c>
      <c r="AJ1146" s="50">
        <f t="shared" si="367"/>
        <v>641.74186226730558</v>
      </c>
      <c r="AK1146" s="50">
        <f t="shared" si="373"/>
        <v>674.7446393696373</v>
      </c>
      <c r="AL1146" s="51">
        <f>AJ1146/AVERAGE(AJ1105:AJ1116)*100</f>
        <v>94.897259551804012</v>
      </c>
      <c r="AM1146" s="51">
        <f>AK1146/AVERAGE(AK1105:AK1116)*100</f>
        <v>99.777528845044827</v>
      </c>
      <c r="AN1146" s="45">
        <v>36.076450282612413</v>
      </c>
      <c r="AO1146" s="137"/>
    </row>
    <row r="1147" spans="1:41" ht="30" x14ac:dyDescent="0.25">
      <c r="A1147" s="30">
        <v>1146</v>
      </c>
      <c r="B1147" s="107" t="s">
        <v>1443</v>
      </c>
      <c r="C1147" s="128"/>
      <c r="D1147" s="48" t="s">
        <v>135</v>
      </c>
      <c r="E1147" s="48" t="s">
        <v>205</v>
      </c>
      <c r="F1147" s="48" t="s">
        <v>139</v>
      </c>
      <c r="G1147" s="42" t="s">
        <v>6</v>
      </c>
      <c r="H1147" s="42" t="s">
        <v>714</v>
      </c>
      <c r="I1147" s="42" t="s">
        <v>319</v>
      </c>
      <c r="J1147" s="42">
        <v>25</v>
      </c>
      <c r="K1147" s="42">
        <v>220</v>
      </c>
      <c r="L1147" s="42">
        <v>0.08</v>
      </c>
      <c r="M1147" s="105" t="s">
        <v>140</v>
      </c>
      <c r="N1147" s="105" t="s">
        <v>320</v>
      </c>
      <c r="O1147" s="104" t="s">
        <v>210</v>
      </c>
      <c r="P1147" s="81">
        <v>200</v>
      </c>
      <c r="Q1147" s="118">
        <v>20</v>
      </c>
      <c r="R1147" s="42">
        <v>3.5</v>
      </c>
      <c r="S1147" s="81">
        <v>5.5131467345207801</v>
      </c>
      <c r="T1147" s="134">
        <v>460</v>
      </c>
      <c r="U1147" s="93">
        <f t="shared" si="375"/>
        <v>0.34457167090754875</v>
      </c>
      <c r="V1147" s="134">
        <v>50</v>
      </c>
      <c r="W1147" s="135">
        <f t="shared" si="371"/>
        <v>463.81125637444728</v>
      </c>
      <c r="X1147" s="51">
        <f t="shared" si="369"/>
        <v>186.57065169316377</v>
      </c>
      <c r="Y1147" s="62">
        <v>0.13785700000000001</v>
      </c>
      <c r="Z1147" s="50">
        <v>252.50620000000001</v>
      </c>
      <c r="AA1147" s="49">
        <f t="shared" si="364"/>
        <v>2.7571399999999999E-3</v>
      </c>
      <c r="AB1147" s="50">
        <f t="shared" si="370"/>
        <v>514.40140660928955</v>
      </c>
      <c r="AC1147" s="50">
        <f t="shared" si="372"/>
        <v>544.41585133963406</v>
      </c>
      <c r="AD1147" s="56">
        <f>AB1147/AVERAGE(AB1105:AB1116)*100</f>
        <v>96.501271476539259</v>
      </c>
      <c r="AE1147" s="56">
        <f>AC1147/AVERAGE(AC1105:AC1116)*100</f>
        <v>102.13195607795311</v>
      </c>
      <c r="AF1147" s="65">
        <v>0.47514199999999995</v>
      </c>
      <c r="AG1147" s="45">
        <v>5.3499639999999999</v>
      </c>
      <c r="AH1147" s="50">
        <v>314.30549999999999</v>
      </c>
      <c r="AI1147" s="43">
        <f t="shared" si="366"/>
        <v>0.10699928</v>
      </c>
      <c r="AJ1147" s="50">
        <f t="shared" si="367"/>
        <v>640.29790676441235</v>
      </c>
      <c r="AK1147" s="50">
        <f t="shared" si="373"/>
        <v>677.65819755407722</v>
      </c>
      <c r="AL1147" s="51">
        <f>AJ1147/AVERAGE(AJ1105:AJ1116)*100</f>
        <v>94.683735348076382</v>
      </c>
      <c r="AM1147" s="51">
        <f>AK1147/AVERAGE(AK1105:AK1116)*100</f>
        <v>100.20836981632139</v>
      </c>
      <c r="AN1147" s="45">
        <v>38.80806923115982</v>
      </c>
      <c r="AO1147" s="137"/>
    </row>
    <row r="1148" spans="1:41" ht="30" x14ac:dyDescent="0.25">
      <c r="A1148" s="30">
        <v>1147</v>
      </c>
      <c r="B1148" s="107" t="s">
        <v>1444</v>
      </c>
      <c r="C1148" s="110"/>
      <c r="D1148" s="48" t="s">
        <v>135</v>
      </c>
      <c r="E1148" s="48" t="s">
        <v>205</v>
      </c>
      <c r="F1148" s="48" t="s">
        <v>139</v>
      </c>
      <c r="G1148" s="42" t="s">
        <v>6</v>
      </c>
      <c r="H1148" s="42" t="s">
        <v>714</v>
      </c>
      <c r="I1148" s="42" t="s">
        <v>319</v>
      </c>
      <c r="J1148" s="42">
        <v>25</v>
      </c>
      <c r="K1148" s="42">
        <v>220</v>
      </c>
      <c r="L1148" s="42">
        <v>0.08</v>
      </c>
      <c r="M1148" s="105" t="s">
        <v>140</v>
      </c>
      <c r="N1148" s="105" t="s">
        <v>320</v>
      </c>
      <c r="O1148" s="104" t="s">
        <v>210</v>
      </c>
      <c r="P1148" s="81">
        <v>200</v>
      </c>
      <c r="Q1148" s="118">
        <v>20</v>
      </c>
      <c r="R1148" s="42">
        <v>3.5</v>
      </c>
      <c r="S1148" s="81">
        <v>5.0042408821034776</v>
      </c>
      <c r="T1148" s="134">
        <v>460</v>
      </c>
      <c r="U1148" s="93">
        <f t="shared" si="375"/>
        <v>0.31276505513146735</v>
      </c>
      <c r="V1148" s="134">
        <v>50</v>
      </c>
      <c r="W1148" s="135">
        <f t="shared" si="371"/>
        <v>466.30934213588966</v>
      </c>
      <c r="X1148" s="51">
        <f t="shared" si="369"/>
        <v>174.47359627539524</v>
      </c>
      <c r="Y1148" s="62">
        <v>0.149862</v>
      </c>
      <c r="Z1148" s="50">
        <v>256.69720000000001</v>
      </c>
      <c r="AA1148" s="49">
        <f t="shared" si="364"/>
        <v>2.99724E-3</v>
      </c>
      <c r="AB1148" s="50">
        <f t="shared" si="370"/>
        <v>522.93924170046569</v>
      </c>
      <c r="AC1148" s="50">
        <f t="shared" si="372"/>
        <v>550.48693389718653</v>
      </c>
      <c r="AD1148" s="56">
        <f>AB1148/AVERAGE(AB1105:AB1116)*100</f>
        <v>98.102962162780543</v>
      </c>
      <c r="AE1148" s="56">
        <f>AC1148/AVERAGE(AC1105:AC1116)*100</f>
        <v>103.27088606242698</v>
      </c>
      <c r="AF1148" s="65">
        <v>0.41163499999999997</v>
      </c>
      <c r="AG1148" s="45">
        <v>5.6887980000000002</v>
      </c>
      <c r="AH1148" s="50">
        <v>317.19170000000003</v>
      </c>
      <c r="AI1148" s="43">
        <f t="shared" si="366"/>
        <v>0.11377596000000001</v>
      </c>
      <c r="AJ1148" s="50">
        <f t="shared" si="367"/>
        <v>646.17762512283571</v>
      </c>
      <c r="AK1148" s="50">
        <f t="shared" si="373"/>
        <v>680.21733930341361</v>
      </c>
      <c r="AL1148" s="51">
        <f>AJ1148/AVERAGE(AJ1105:AJ1116)*100</f>
        <v>95.553195783740449</v>
      </c>
      <c r="AM1148" s="51">
        <f>AK1148/AVERAGE(AK1105:AK1116)*100</f>
        <v>100.58680163306248</v>
      </c>
      <c r="AN1148" s="45">
        <v>37.96024342395004</v>
      </c>
      <c r="AO1148" s="137"/>
    </row>
    <row r="1149" spans="1:41" ht="30" x14ac:dyDescent="0.25">
      <c r="A1149" s="30">
        <v>1148</v>
      </c>
      <c r="B1149" s="107" t="s">
        <v>1445</v>
      </c>
      <c r="C1149" s="110"/>
      <c r="D1149" s="48" t="s">
        <v>135</v>
      </c>
      <c r="E1149" s="48" t="s">
        <v>205</v>
      </c>
      <c r="F1149" s="48" t="s">
        <v>139</v>
      </c>
      <c r="G1149" s="42" t="s">
        <v>6</v>
      </c>
      <c r="H1149" s="42" t="s">
        <v>714</v>
      </c>
      <c r="I1149" s="42" t="s">
        <v>319</v>
      </c>
      <c r="J1149" s="42">
        <v>25</v>
      </c>
      <c r="K1149" s="42">
        <v>220</v>
      </c>
      <c r="L1149" s="42">
        <v>0.08</v>
      </c>
      <c r="M1149" s="105" t="s">
        <v>140</v>
      </c>
      <c r="N1149" s="105" t="s">
        <v>320</v>
      </c>
      <c r="O1149" s="104" t="s">
        <v>210</v>
      </c>
      <c r="P1149" s="81">
        <v>200</v>
      </c>
      <c r="Q1149" s="118">
        <v>20</v>
      </c>
      <c r="R1149" s="42">
        <v>3.5</v>
      </c>
      <c r="S1149" s="81">
        <v>5.5131467345207801</v>
      </c>
      <c r="T1149" s="134">
        <v>460</v>
      </c>
      <c r="U1149" s="93">
        <f t="shared" si="375"/>
        <v>0.34457167090754875</v>
      </c>
      <c r="V1149" s="134">
        <v>50</v>
      </c>
      <c r="W1149" s="135">
        <f t="shared" si="371"/>
        <v>463.81125637444728</v>
      </c>
      <c r="X1149" s="51">
        <f t="shared" si="369"/>
        <v>187.471490432205</v>
      </c>
      <c r="Y1149" s="100">
        <v>0.13592100000000001</v>
      </c>
      <c r="Z1149" s="81">
        <v>250.16220000000001</v>
      </c>
      <c r="AA1149" s="49">
        <f t="shared" si="364"/>
        <v>2.7184200000000005E-3</v>
      </c>
      <c r="AB1149" s="50">
        <f t="shared" si="370"/>
        <v>509.62624902071479</v>
      </c>
      <c r="AC1149" s="50">
        <f t="shared" si="372"/>
        <v>539.36207145011019</v>
      </c>
      <c r="AD1149" s="56">
        <f>AB1149/AVERAGE(AB1105:AB1116)*100</f>
        <v>95.605455926897278</v>
      </c>
      <c r="AE1149" s="56">
        <f>AC1149/AVERAGE(AC1105:AC1116)*100</f>
        <v>101.18387121886165</v>
      </c>
      <c r="AF1149" s="65">
        <v>0.55129899999999998</v>
      </c>
      <c r="AG1149" s="45">
        <v>4.789371</v>
      </c>
      <c r="AH1149" s="45">
        <v>312.59730000000002</v>
      </c>
      <c r="AI1149" s="43">
        <f t="shared" si="366"/>
        <v>9.5787419999999998E-2</v>
      </c>
      <c r="AJ1149" s="50">
        <f t="shared" si="367"/>
        <v>636.81799029990577</v>
      </c>
      <c r="AK1149" s="50">
        <f t="shared" si="373"/>
        <v>673.97523389909236</v>
      </c>
      <c r="AL1149" s="51">
        <f>AJ1149/AVERAGE(AJ1105:AJ1116)*100</f>
        <v>94.16914442707251</v>
      </c>
      <c r="AM1149" s="51">
        <f>AK1149/AVERAGE(AK1105:AK1116)*100</f>
        <v>99.663753392745491</v>
      </c>
      <c r="AN1149" s="45">
        <v>35.236431456507823</v>
      </c>
      <c r="AO1149" s="137"/>
    </row>
    <row r="1150" spans="1:41" ht="30" x14ac:dyDescent="0.25">
      <c r="A1150" s="30">
        <v>1149</v>
      </c>
      <c r="B1150" s="107" t="s">
        <v>1446</v>
      </c>
      <c r="C1150" s="129"/>
      <c r="D1150" s="48" t="s">
        <v>135</v>
      </c>
      <c r="E1150" s="48" t="s">
        <v>205</v>
      </c>
      <c r="F1150" s="48" t="s">
        <v>139</v>
      </c>
      <c r="G1150" s="42" t="s">
        <v>6</v>
      </c>
      <c r="H1150" s="42" t="s">
        <v>714</v>
      </c>
      <c r="I1150" s="42" t="s">
        <v>319</v>
      </c>
      <c r="J1150" s="42">
        <v>25</v>
      </c>
      <c r="K1150" s="42">
        <v>220</v>
      </c>
      <c r="L1150" s="42">
        <v>0.08</v>
      </c>
      <c r="M1150" s="105" t="s">
        <v>140</v>
      </c>
      <c r="N1150" s="105" t="s">
        <v>320</v>
      </c>
      <c r="O1150" s="104" t="s">
        <v>210</v>
      </c>
      <c r="P1150" s="81">
        <v>200</v>
      </c>
      <c r="Q1150" s="118">
        <v>20</v>
      </c>
      <c r="R1150" s="42">
        <v>3.5</v>
      </c>
      <c r="S1150" s="81">
        <v>4.551880124399208</v>
      </c>
      <c r="T1150" s="134">
        <v>460</v>
      </c>
      <c r="U1150" s="93">
        <f t="shared" si="375"/>
        <v>0.2844925077749505</v>
      </c>
      <c r="V1150" s="134">
        <v>50</v>
      </c>
      <c r="W1150" s="135">
        <f t="shared" si="371"/>
        <v>468.52986281272717</v>
      </c>
      <c r="X1150" s="51">
        <f t="shared" si="369"/>
        <v>180.9670471163974</v>
      </c>
      <c r="Y1150" s="100">
        <v>0.1416</v>
      </c>
      <c r="Z1150" s="81">
        <v>251.57220000000001</v>
      </c>
      <c r="AA1150" s="49">
        <f t="shared" si="364"/>
        <v>2.8319999999999999E-3</v>
      </c>
      <c r="AB1150" s="50">
        <f t="shared" si="370"/>
        <v>512.49867743363734</v>
      </c>
      <c r="AC1150" s="50">
        <f t="shared" si="372"/>
        <v>536.93952075911579</v>
      </c>
      <c r="AD1150" s="56">
        <f>AB1150/AVERAGE(AB1105:AB1116)*100</f>
        <v>96.144321082611953</v>
      </c>
      <c r="AE1150" s="56">
        <f>AC1150/AVERAGE(AC1105:AC1116)*100</f>
        <v>100.72940274561563</v>
      </c>
      <c r="AF1150" s="65">
        <v>0.45177899999999993</v>
      </c>
      <c r="AG1150" s="45">
        <v>5.1063910000000003</v>
      </c>
      <c r="AH1150" s="45">
        <v>316.2242</v>
      </c>
      <c r="AI1150" s="43">
        <f t="shared" si="366"/>
        <v>0.10212782000000001</v>
      </c>
      <c r="AJ1150" s="50">
        <f t="shared" si="367"/>
        <v>644.20665030758562</v>
      </c>
      <c r="AK1150" s="50">
        <f t="shared" si="373"/>
        <v>674.9285906806665</v>
      </c>
      <c r="AL1150" s="51">
        <f>AJ1150/AVERAGE(AJ1105:AJ1116)*100</f>
        <v>95.261738860621819</v>
      </c>
      <c r="AM1150" s="51">
        <f>AK1150/AVERAGE(AK1105:AK1116)*100</f>
        <v>99.804730553915675</v>
      </c>
      <c r="AN1150" s="45">
        <v>36.062083333333334</v>
      </c>
      <c r="AO1150" s="137"/>
    </row>
    <row r="1151" spans="1:41" ht="30" x14ac:dyDescent="0.25">
      <c r="A1151" s="30">
        <v>1150</v>
      </c>
      <c r="B1151" s="107" t="s">
        <v>1447</v>
      </c>
      <c r="C1151" s="48"/>
      <c r="D1151" s="48" t="s">
        <v>135</v>
      </c>
      <c r="E1151" s="48" t="s">
        <v>205</v>
      </c>
      <c r="F1151" s="48" t="s">
        <v>139</v>
      </c>
      <c r="G1151" s="42" t="s">
        <v>6</v>
      </c>
      <c r="H1151" s="42" t="s">
        <v>714</v>
      </c>
      <c r="I1151" s="42" t="s">
        <v>319</v>
      </c>
      <c r="J1151" s="42">
        <v>25</v>
      </c>
      <c r="K1151" s="42">
        <v>220</v>
      </c>
      <c r="L1151" s="42">
        <v>0.08</v>
      </c>
      <c r="M1151" s="105" t="s">
        <v>140</v>
      </c>
      <c r="N1151" s="105" t="s">
        <v>320</v>
      </c>
      <c r="O1151" s="104" t="s">
        <v>210</v>
      </c>
      <c r="P1151" s="81">
        <v>200</v>
      </c>
      <c r="Q1151" s="118">
        <v>20</v>
      </c>
      <c r="R1151" s="42">
        <v>3.5</v>
      </c>
      <c r="S1151" s="81">
        <v>4.9476957873904439</v>
      </c>
      <c r="T1151" s="134">
        <v>460</v>
      </c>
      <c r="U1151" s="93">
        <f t="shared" si="375"/>
        <v>0.30923098671190274</v>
      </c>
      <c r="V1151" s="134">
        <v>50</v>
      </c>
      <c r="W1151" s="135">
        <f t="shared" si="371"/>
        <v>466.58690722049425</v>
      </c>
      <c r="X1151" s="51">
        <f t="shared" si="369"/>
        <v>182.12421714226488</v>
      </c>
      <c r="Y1151" s="100">
        <v>0.137212</v>
      </c>
      <c r="Z1151" s="81">
        <v>245.33510000000001</v>
      </c>
      <c r="AA1151" s="49">
        <f t="shared" si="364"/>
        <v>2.7442400000000002E-3</v>
      </c>
      <c r="AB1151" s="50">
        <f t="shared" si="370"/>
        <v>499.79256165048901</v>
      </c>
      <c r="AC1151" s="50">
        <f t="shared" si="372"/>
        <v>525.8079388928553</v>
      </c>
      <c r="AD1151" s="56">
        <f>AB1151/AVERAGE(AB1105:AB1116)*100</f>
        <v>93.760664442393519</v>
      </c>
      <c r="AE1151" s="56">
        <f>AC1151/AVERAGE(AC1105:AC1116)*100</f>
        <v>98.641127344659679</v>
      </c>
      <c r="AF1151" s="65">
        <v>0.46804199999999996</v>
      </c>
      <c r="AG1151" s="45">
        <v>5.347512</v>
      </c>
      <c r="AH1151" s="45">
        <v>312.76650000000001</v>
      </c>
      <c r="AI1151" s="43">
        <f t="shared" si="366"/>
        <v>0.10695024</v>
      </c>
      <c r="AJ1151" s="50">
        <f t="shared" si="367"/>
        <v>637.16268170945648</v>
      </c>
      <c r="AK1151" s="50">
        <f t="shared" si="373"/>
        <v>670.32849649207242</v>
      </c>
      <c r="AL1151" s="51">
        <f>AJ1151/AVERAGE(AJ1105:AJ1116)*100</f>
        <v>94.220115498278361</v>
      </c>
      <c r="AM1151" s="51">
        <f>AK1151/AVERAGE(AK1105:AK1116)*100</f>
        <v>99.124493907617662</v>
      </c>
      <c r="AN1151" s="45">
        <v>38.972626300906626</v>
      </c>
      <c r="AO1151" s="137"/>
    </row>
    <row r="1152" spans="1:41" ht="30" x14ac:dyDescent="0.25">
      <c r="A1152" s="30">
        <v>1151</v>
      </c>
      <c r="B1152" s="107" t="s">
        <v>1448</v>
      </c>
      <c r="C1152" s="48"/>
      <c r="D1152" s="48" t="s">
        <v>135</v>
      </c>
      <c r="E1152" s="48" t="s">
        <v>205</v>
      </c>
      <c r="F1152" s="48" t="s">
        <v>139</v>
      </c>
      <c r="G1152" s="42" t="s">
        <v>6</v>
      </c>
      <c r="H1152" s="42" t="s">
        <v>714</v>
      </c>
      <c r="I1152" s="42" t="s">
        <v>319</v>
      </c>
      <c r="J1152" s="42">
        <v>25</v>
      </c>
      <c r="K1152" s="42">
        <v>220</v>
      </c>
      <c r="L1152" s="42">
        <v>0.08</v>
      </c>
      <c r="M1152" s="105" t="s">
        <v>140</v>
      </c>
      <c r="N1152" s="105" t="s">
        <v>320</v>
      </c>
      <c r="O1152" s="104" t="s">
        <v>210</v>
      </c>
      <c r="P1152" s="81">
        <v>300</v>
      </c>
      <c r="Q1152" s="118">
        <v>13</v>
      </c>
      <c r="R1152" s="42">
        <v>3.5</v>
      </c>
      <c r="S1152" s="81">
        <v>5.4566016398077473</v>
      </c>
      <c r="T1152" s="134">
        <v>460</v>
      </c>
      <c r="U1152" s="93">
        <f t="shared" si="375"/>
        <v>0.3410376024879842</v>
      </c>
      <c r="V1152" s="134">
        <v>50</v>
      </c>
      <c r="W1152" s="135">
        <f t="shared" si="371"/>
        <v>464.08882145905193</v>
      </c>
      <c r="X1152" s="51">
        <f t="shared" si="369"/>
        <v>166.59445684424261</v>
      </c>
      <c r="Y1152" s="100">
        <v>0.151669</v>
      </c>
      <c r="Z1152" s="81">
        <v>248.06030000000001</v>
      </c>
      <c r="AA1152" s="49">
        <f t="shared" si="364"/>
        <v>3.03338E-3</v>
      </c>
      <c r="AB1152" s="50">
        <f t="shared" si="370"/>
        <v>505.34429350218863</v>
      </c>
      <c r="AC1152" s="50">
        <f t="shared" si="372"/>
        <v>534.51039656616069</v>
      </c>
      <c r="AD1152" s="56">
        <f>AB1152/AVERAGE(AB1105:AB1116)*100</f>
        <v>94.802164671013117</v>
      </c>
      <c r="AE1152" s="56">
        <f>AC1152/AVERAGE(AC1105:AC1116)*100</f>
        <v>100.27370108892745</v>
      </c>
      <c r="AF1152" s="65">
        <v>0.332287</v>
      </c>
      <c r="AG1152" s="45">
        <v>5.497115</v>
      </c>
      <c r="AH1152" s="45">
        <v>309.52109999999999</v>
      </c>
      <c r="AI1152" s="43">
        <f t="shared" si="366"/>
        <v>0.10994229999999999</v>
      </c>
      <c r="AJ1152" s="50">
        <f t="shared" si="367"/>
        <v>630.55120711988286</v>
      </c>
      <c r="AK1152" s="50">
        <f t="shared" si="373"/>
        <v>666.94366614324929</v>
      </c>
      <c r="AL1152" s="51">
        <f>AJ1152/AVERAGE(AJ1105:AJ1116)*100</f>
        <v>93.242446972914834</v>
      </c>
      <c r="AM1152" s="51">
        <f>AK1152/AVERAGE(AK1105:AK1116)*100</f>
        <v>98.623963798803743</v>
      </c>
      <c r="AN1152" s="45">
        <v>36.244156683303771</v>
      </c>
      <c r="AO1152" s="137"/>
    </row>
    <row r="1153" spans="1:41" ht="30" x14ac:dyDescent="0.25">
      <c r="A1153" s="30">
        <v>1152</v>
      </c>
      <c r="B1153" s="107" t="s">
        <v>1449</v>
      </c>
      <c r="C1153" s="48"/>
      <c r="D1153" s="48" t="s">
        <v>135</v>
      </c>
      <c r="E1153" s="48" t="s">
        <v>205</v>
      </c>
      <c r="F1153" s="48" t="s">
        <v>139</v>
      </c>
      <c r="G1153" s="42" t="s">
        <v>6</v>
      </c>
      <c r="H1153" s="42" t="s">
        <v>714</v>
      </c>
      <c r="I1153" s="42" t="s">
        <v>319</v>
      </c>
      <c r="J1153" s="42">
        <v>25</v>
      </c>
      <c r="K1153" s="42">
        <v>220</v>
      </c>
      <c r="L1153" s="42">
        <v>0.08</v>
      </c>
      <c r="M1153" s="105" t="s">
        <v>140</v>
      </c>
      <c r="N1153" s="105" t="s">
        <v>320</v>
      </c>
      <c r="O1153" s="104" t="s">
        <v>210</v>
      </c>
      <c r="P1153" s="81">
        <v>300</v>
      </c>
      <c r="Q1153" s="118">
        <v>13</v>
      </c>
      <c r="R1153" s="42">
        <v>3.5</v>
      </c>
      <c r="S1153" s="81">
        <v>5.5131467345207801</v>
      </c>
      <c r="T1153" s="134">
        <v>460</v>
      </c>
      <c r="U1153" s="93">
        <f t="shared" si="375"/>
        <v>0.34457167090754875</v>
      </c>
      <c r="V1153" s="134">
        <v>50</v>
      </c>
      <c r="W1153" s="135">
        <f t="shared" si="371"/>
        <v>463.81125637444728</v>
      </c>
      <c r="X1153" s="51">
        <f t="shared" si="369"/>
        <v>186.79059253915702</v>
      </c>
      <c r="Y1153" s="100">
        <v>0.13527600000000001</v>
      </c>
      <c r="Z1153" s="81">
        <v>248.07079999999999</v>
      </c>
      <c r="AA1153" s="49">
        <f t="shared" si="364"/>
        <v>2.7055200000000003E-3</v>
      </c>
      <c r="AB1153" s="50">
        <f t="shared" si="370"/>
        <v>505.36568392654016</v>
      </c>
      <c r="AC1153" s="50">
        <f t="shared" si="372"/>
        <v>534.85290964936337</v>
      </c>
      <c r="AD1153" s="56">
        <f>AB1153/AVERAGE(AB1105:AB1116)*100</f>
        <v>94.806177496640771</v>
      </c>
      <c r="AE1153" s="56">
        <f>AC1153/AVERAGE(AC1105:AC1116)*100</f>
        <v>100.33795625542142</v>
      </c>
      <c r="AF1153" s="65">
        <v>0.54420000000000002</v>
      </c>
      <c r="AG1153" s="45">
        <v>4.603497</v>
      </c>
      <c r="AH1153" s="45">
        <v>309.95159999999998</v>
      </c>
      <c r="AI1153" s="43">
        <f t="shared" si="366"/>
        <v>9.2069940000000003E-2</v>
      </c>
      <c r="AJ1153" s="50">
        <f t="shared" si="367"/>
        <v>631.42821451829639</v>
      </c>
      <c r="AK1153" s="50">
        <f t="shared" si="373"/>
        <v>668.27097389324183</v>
      </c>
      <c r="AL1153" s="51">
        <f>AJ1153/AVERAGE(AJ1105:AJ1116)*100</f>
        <v>93.37213400692265</v>
      </c>
      <c r="AM1153" s="51">
        <f>AK1153/AVERAGE(AK1105:AK1116)*100</f>
        <v>98.820238773933383</v>
      </c>
      <c r="AN1153" s="45">
        <v>34.030404506342585</v>
      </c>
      <c r="AO1153" s="137"/>
    </row>
    <row r="1154" spans="1:41" ht="30" x14ac:dyDescent="0.25">
      <c r="A1154" s="30">
        <v>1153</v>
      </c>
      <c r="B1154" s="107" t="s">
        <v>1450</v>
      </c>
      <c r="C1154" s="48"/>
      <c r="D1154" s="48" t="s">
        <v>135</v>
      </c>
      <c r="E1154" s="48" t="s">
        <v>205</v>
      </c>
      <c r="F1154" s="48" t="s">
        <v>139</v>
      </c>
      <c r="G1154" s="42" t="s">
        <v>6</v>
      </c>
      <c r="H1154" s="42" t="s">
        <v>714</v>
      </c>
      <c r="I1154" s="42" t="s">
        <v>319</v>
      </c>
      <c r="J1154" s="42">
        <v>25</v>
      </c>
      <c r="K1154" s="42">
        <v>220</v>
      </c>
      <c r="L1154" s="42">
        <v>0.08</v>
      </c>
      <c r="M1154" s="105" t="s">
        <v>140</v>
      </c>
      <c r="N1154" s="105" t="s">
        <v>320</v>
      </c>
      <c r="O1154" s="104" t="s">
        <v>210</v>
      </c>
      <c r="P1154" s="81">
        <v>300</v>
      </c>
      <c r="Q1154" s="118">
        <v>13</v>
      </c>
      <c r="R1154" s="42">
        <v>3.5</v>
      </c>
      <c r="S1154" s="81">
        <v>6.4744133446423522</v>
      </c>
      <c r="T1154" s="134">
        <v>460</v>
      </c>
      <c r="U1154" s="93">
        <f t="shared" si="375"/>
        <v>0.40465083404014701</v>
      </c>
      <c r="V1154" s="134">
        <v>50</v>
      </c>
      <c r="W1154" s="135">
        <f t="shared" si="371"/>
        <v>459.09264993616739</v>
      </c>
      <c r="X1154" s="51">
        <f t="shared" si="369"/>
        <v>164.01233452169978</v>
      </c>
      <c r="Y1154" s="100">
        <v>0.15592899999999998</v>
      </c>
      <c r="Z1154" s="81">
        <v>251.07490000000001</v>
      </c>
      <c r="AA1154" s="49">
        <f t="shared" si="364"/>
        <v>3.1185799999999997E-3</v>
      </c>
      <c r="AB1154" s="50">
        <f t="shared" si="370"/>
        <v>511.48558619268243</v>
      </c>
      <c r="AC1154" s="50">
        <f t="shared" si="372"/>
        <v>546.89374799380835</v>
      </c>
      <c r="AD1154" s="56">
        <f>AB1154/AVERAGE(AB1105:AB1116)*100</f>
        <v>95.954266017408457</v>
      </c>
      <c r="AE1154" s="56">
        <f>AC1154/AVERAGE(AC1105:AC1116)*100</f>
        <v>102.59680740736815</v>
      </c>
      <c r="AF1154" s="65">
        <v>0.71226100000000003</v>
      </c>
      <c r="AG1154" s="45">
        <v>5.1307869999999998</v>
      </c>
      <c r="AH1154" s="45">
        <v>310.6223</v>
      </c>
      <c r="AI1154" s="43">
        <f t="shared" si="366"/>
        <v>0.10261574</v>
      </c>
      <c r="AJ1154" s="50">
        <f t="shared" si="367"/>
        <v>632.79455333854264</v>
      </c>
      <c r="AK1154" s="50">
        <f t="shared" si="373"/>
        <v>676.60046407449386</v>
      </c>
      <c r="AL1154" s="51">
        <f>AJ1154/AVERAGE(AJ1105:AJ1116)*100</f>
        <v>93.574180682204997</v>
      </c>
      <c r="AM1154" s="51">
        <f>AK1154/AVERAGE(AK1105:AK1116)*100</f>
        <v>100.05195800270832</v>
      </c>
      <c r="AN1154" s="45">
        <v>32.904636084371738</v>
      </c>
      <c r="AO1154" s="137"/>
    </row>
    <row r="1155" spans="1:41" ht="30" x14ac:dyDescent="0.25">
      <c r="A1155" s="30">
        <v>1154</v>
      </c>
      <c r="B1155" s="107" t="s">
        <v>1451</v>
      </c>
      <c r="C1155" s="48"/>
      <c r="D1155" s="48" t="s">
        <v>135</v>
      </c>
      <c r="E1155" s="48" t="s">
        <v>205</v>
      </c>
      <c r="F1155" s="48" t="s">
        <v>139</v>
      </c>
      <c r="G1155" s="42" t="s">
        <v>6</v>
      </c>
      <c r="H1155" s="42" t="s">
        <v>714</v>
      </c>
      <c r="I1155" s="42" t="s">
        <v>319</v>
      </c>
      <c r="J1155" s="42">
        <v>25</v>
      </c>
      <c r="K1155" s="42">
        <v>220</v>
      </c>
      <c r="L1155" s="42">
        <v>0.08</v>
      </c>
      <c r="M1155" s="105" t="s">
        <v>140</v>
      </c>
      <c r="N1155" s="105" t="s">
        <v>320</v>
      </c>
      <c r="O1155" s="104" t="s">
        <v>210</v>
      </c>
      <c r="P1155" s="81">
        <v>300</v>
      </c>
      <c r="Q1155" s="118">
        <v>13</v>
      </c>
      <c r="R1155" s="42">
        <v>3.5</v>
      </c>
      <c r="S1155" s="81">
        <v>5.117331071529545</v>
      </c>
      <c r="T1155" s="134">
        <v>460</v>
      </c>
      <c r="U1155" s="93">
        <f t="shared" si="375"/>
        <v>0.31983319197059656</v>
      </c>
      <c r="V1155" s="134">
        <v>50</v>
      </c>
      <c r="W1155" s="135">
        <f t="shared" si="371"/>
        <v>465.7542119666802</v>
      </c>
      <c r="X1155" s="51">
        <f t="shared" si="369"/>
        <v>138.92266876988779</v>
      </c>
      <c r="Y1155" s="100">
        <v>0.17929200000000001</v>
      </c>
      <c r="Z1155" s="81">
        <v>244.53100000000001</v>
      </c>
      <c r="AA1155" s="49">
        <f t="shared" si="364"/>
        <v>3.5858400000000003E-3</v>
      </c>
      <c r="AB1155" s="50">
        <f t="shared" si="370"/>
        <v>498.15446258181453</v>
      </c>
      <c r="AC1155" s="50">
        <f t="shared" si="372"/>
        <v>525.0215536805357</v>
      </c>
      <c r="AD1155" s="56">
        <f>AB1155/AVERAGE(AB1105:AB1116)*100</f>
        <v>93.453358434088429</v>
      </c>
      <c r="AE1155" s="56">
        <f>AC1155/AVERAGE(AC1105:AC1116)*100</f>
        <v>98.493602139860172</v>
      </c>
      <c r="AF1155" s="65">
        <v>0.49760199999999999</v>
      </c>
      <c r="AG1155" s="45">
        <v>6.5085839999999999</v>
      </c>
      <c r="AH1155" s="45">
        <v>311.55880000000002</v>
      </c>
      <c r="AI1155" s="43">
        <f t="shared" si="366"/>
        <v>0.13017168000000001</v>
      </c>
      <c r="AJ1155" s="50">
        <f t="shared" si="367"/>
        <v>634.70237547237389</v>
      </c>
      <c r="AK1155" s="50">
        <f t="shared" si="373"/>
        <v>668.93393982293981</v>
      </c>
      <c r="AL1155" s="51">
        <f>AJ1155/AVERAGE(AJ1105:AJ1116)*100</f>
        <v>93.856298933885213</v>
      </c>
      <c r="AM1155" s="51">
        <f>AK1155/AVERAGE(AK1105:AK1116)*100</f>
        <v>98.918274531928475</v>
      </c>
      <c r="AN1155" s="45">
        <v>36.301586239207545</v>
      </c>
      <c r="AO1155" s="137"/>
    </row>
    <row r="1156" spans="1:41" ht="30" x14ac:dyDescent="0.25">
      <c r="A1156" s="30">
        <v>1155</v>
      </c>
      <c r="B1156" s="107" t="s">
        <v>1452</v>
      </c>
      <c r="C1156" s="48"/>
      <c r="D1156" s="48" t="s">
        <v>135</v>
      </c>
      <c r="E1156" s="48" t="s">
        <v>205</v>
      </c>
      <c r="F1156" s="48" t="s">
        <v>139</v>
      </c>
      <c r="G1156" s="42" t="s">
        <v>6</v>
      </c>
      <c r="H1156" s="42" t="s">
        <v>714</v>
      </c>
      <c r="I1156" s="42" t="s">
        <v>319</v>
      </c>
      <c r="J1156" s="42">
        <v>25</v>
      </c>
      <c r="K1156" s="42">
        <v>220</v>
      </c>
      <c r="L1156" s="42">
        <v>0.08</v>
      </c>
      <c r="M1156" s="105" t="s">
        <v>140</v>
      </c>
      <c r="N1156" s="105" t="s">
        <v>320</v>
      </c>
      <c r="O1156" s="104" t="s">
        <v>210</v>
      </c>
      <c r="P1156" s="81">
        <v>300</v>
      </c>
      <c r="Q1156" s="118">
        <v>13</v>
      </c>
      <c r="R1156" s="42">
        <v>3.5</v>
      </c>
      <c r="S1156" s="81">
        <v>4.9476957873904439</v>
      </c>
      <c r="T1156" s="134">
        <v>460</v>
      </c>
      <c r="U1156" s="93">
        <f t="shared" si="375"/>
        <v>0.30923098671190274</v>
      </c>
      <c r="V1156" s="134">
        <v>50</v>
      </c>
      <c r="W1156" s="135">
        <f t="shared" si="371"/>
        <v>466.58690722049425</v>
      </c>
      <c r="X1156" s="51">
        <f t="shared" si="369"/>
        <v>181.87860071022411</v>
      </c>
      <c r="Y1156" s="100">
        <v>0.13772799999999999</v>
      </c>
      <c r="Z1156" s="81">
        <v>245.9256</v>
      </c>
      <c r="AA1156" s="49">
        <f t="shared" si="364"/>
        <v>2.7545599999999996E-3</v>
      </c>
      <c r="AB1156" s="50">
        <f t="shared" si="370"/>
        <v>500.99551837235481</v>
      </c>
      <c r="AC1156" s="50">
        <f t="shared" si="372"/>
        <v>527.07351233879206</v>
      </c>
      <c r="AD1156" s="56">
        <f>AB1156/AVERAGE(AB1105:AB1116)*100</f>
        <v>93.986338112215876</v>
      </c>
      <c r="AE1156" s="56">
        <f>AC1156/AVERAGE(AC1105:AC1116)*100</f>
        <v>98.878547859282435</v>
      </c>
      <c r="AF1156" s="65">
        <v>0.42402699999999999</v>
      </c>
      <c r="AG1156" s="45">
        <v>5.4325739999999998</v>
      </c>
      <c r="AH1156" s="45">
        <v>312.33080000000001</v>
      </c>
      <c r="AI1156" s="43">
        <f t="shared" si="366"/>
        <v>0.10865147999999999</v>
      </c>
      <c r="AJ1156" s="50">
        <f t="shared" si="367"/>
        <v>636.27508095803068</v>
      </c>
      <c r="AK1156" s="50">
        <f t="shared" si="373"/>
        <v>669.39469403585792</v>
      </c>
      <c r="AL1156" s="51">
        <f>AJ1156/AVERAGE(AJ1105:AJ1116)*100</f>
        <v>94.088861977448602</v>
      </c>
      <c r="AM1156" s="51">
        <f>AK1156/AVERAGE(AK1105:AK1116)*100</f>
        <v>98.986408332610253</v>
      </c>
      <c r="AN1156" s="45">
        <v>39.444223396840151</v>
      </c>
      <c r="AO1156" s="137"/>
    </row>
    <row r="1157" spans="1:41" ht="30" x14ac:dyDescent="0.25">
      <c r="A1157" s="30">
        <v>1156</v>
      </c>
      <c r="B1157" s="107" t="s">
        <v>1453</v>
      </c>
      <c r="C1157" s="48"/>
      <c r="D1157" s="48" t="s">
        <v>135</v>
      </c>
      <c r="E1157" s="48" t="s">
        <v>205</v>
      </c>
      <c r="F1157" s="48" t="s">
        <v>139</v>
      </c>
      <c r="G1157" s="42" t="s">
        <v>6</v>
      </c>
      <c r="H1157" s="42" t="s">
        <v>714</v>
      </c>
      <c r="I1157" s="42" t="s">
        <v>319</v>
      </c>
      <c r="J1157" s="42">
        <v>25</v>
      </c>
      <c r="K1157" s="42">
        <v>220</v>
      </c>
      <c r="L1157" s="42">
        <v>0.08</v>
      </c>
      <c r="M1157" s="105" t="s">
        <v>140</v>
      </c>
      <c r="N1157" s="105" t="s">
        <v>320</v>
      </c>
      <c r="O1157" s="104" t="s">
        <v>210</v>
      </c>
      <c r="P1157" s="81">
        <v>300</v>
      </c>
      <c r="Q1157" s="118">
        <v>13</v>
      </c>
      <c r="R1157" s="42">
        <v>3.5</v>
      </c>
      <c r="S1157" s="81">
        <v>5.0607859768165113</v>
      </c>
      <c r="T1157" s="134">
        <v>460</v>
      </c>
      <c r="U1157" s="93">
        <f t="shared" si="375"/>
        <v>0.31629912355103196</v>
      </c>
      <c r="V1157" s="134">
        <v>50</v>
      </c>
      <c r="W1157" s="135">
        <f t="shared" si="371"/>
        <v>466.03177705128485</v>
      </c>
      <c r="X1157" s="51">
        <f t="shared" si="369"/>
        <v>182.59347586588731</v>
      </c>
      <c r="Y1157" s="100">
        <v>0.13966400000000001</v>
      </c>
      <c r="Z1157" s="81">
        <v>250.36269999999999</v>
      </c>
      <c r="AA1157" s="49">
        <f t="shared" si="364"/>
        <v>2.7932800000000004E-3</v>
      </c>
      <c r="AB1157" s="50">
        <f t="shared" si="370"/>
        <v>510.03470426666576</v>
      </c>
      <c r="AC1157" s="50">
        <f t="shared" si="372"/>
        <v>537.22237909207774</v>
      </c>
      <c r="AD1157" s="56">
        <f>AB1157/AVERAGE(AB1105:AB1116)*100</f>
        <v>95.682081787692155</v>
      </c>
      <c r="AE1157" s="56">
        <f>AC1157/AVERAGE(AC1105:AC1116)*100</f>
        <v>100.78246673110995</v>
      </c>
      <c r="AF1157" s="65">
        <v>0.68605799999999995</v>
      </c>
      <c r="AG1157" s="45">
        <v>5.401338</v>
      </c>
      <c r="AH1157" s="45">
        <v>315.5564</v>
      </c>
      <c r="AI1157" s="43">
        <f t="shared" si="366"/>
        <v>0.10802676</v>
      </c>
      <c r="AJ1157" s="50">
        <f t="shared" si="367"/>
        <v>642.84621931882702</v>
      </c>
      <c r="AK1157" s="50">
        <f t="shared" si="373"/>
        <v>677.11348354100403</v>
      </c>
      <c r="AL1157" s="51">
        <f>AJ1157/AVERAGE(AJ1105:AJ1116)*100</f>
        <v>95.060565802990169</v>
      </c>
      <c r="AM1157" s="51">
        <f>AK1157/AVERAGE(AK1105:AK1116)*100</f>
        <v>100.12782050183927</v>
      </c>
      <c r="AN1157" s="45">
        <v>38.673802841104362</v>
      </c>
      <c r="AO1157" s="137"/>
    </row>
    <row r="1158" spans="1:41" ht="30" x14ac:dyDescent="0.25">
      <c r="A1158" s="30">
        <v>1157</v>
      </c>
      <c r="B1158" s="107" t="s">
        <v>1454</v>
      </c>
      <c r="C1158" s="48"/>
      <c r="D1158" s="48" t="s">
        <v>135</v>
      </c>
      <c r="E1158" s="48" t="s">
        <v>205</v>
      </c>
      <c r="F1158" s="48" t="s">
        <v>139</v>
      </c>
      <c r="G1158" s="42" t="s">
        <v>6</v>
      </c>
      <c r="H1158" s="42" t="s">
        <v>714</v>
      </c>
      <c r="I1158" s="42" t="s">
        <v>319</v>
      </c>
      <c r="J1158" s="42">
        <v>25</v>
      </c>
      <c r="K1158" s="42">
        <v>220</v>
      </c>
      <c r="L1158" s="42">
        <v>0.08</v>
      </c>
      <c r="M1158" s="105" t="s">
        <v>140</v>
      </c>
      <c r="N1158" s="105" t="s">
        <v>320</v>
      </c>
      <c r="O1158" s="104" t="s">
        <v>210</v>
      </c>
      <c r="P1158" s="81">
        <v>300</v>
      </c>
      <c r="Q1158" s="118">
        <v>13</v>
      </c>
      <c r="R1158" s="42">
        <v>3.5</v>
      </c>
      <c r="S1158" s="81">
        <v>5.343511450381679</v>
      </c>
      <c r="T1158" s="134">
        <v>460</v>
      </c>
      <c r="U1158" s="93">
        <f t="shared" si="375"/>
        <v>0.33396946564885494</v>
      </c>
      <c r="V1158" s="134">
        <v>50</v>
      </c>
      <c r="W1158" s="135">
        <f t="shared" si="371"/>
        <v>464.64395162826128</v>
      </c>
      <c r="X1158" s="51">
        <f t="shared" si="369"/>
        <v>174.8697576734603</v>
      </c>
      <c r="Y1158" s="100">
        <v>0.14624699999999999</v>
      </c>
      <c r="Z1158" s="81">
        <v>251.07390000000001</v>
      </c>
      <c r="AA1158" s="49">
        <f t="shared" si="364"/>
        <v>2.9249399999999996E-3</v>
      </c>
      <c r="AB1158" s="50">
        <f t="shared" si="370"/>
        <v>511.48354900941086</v>
      </c>
      <c r="AC1158" s="50">
        <f t="shared" si="372"/>
        <v>540.35762032445837</v>
      </c>
      <c r="AD1158" s="56">
        <f>AB1158/AVERAGE(AB1105:AB1116)*100</f>
        <v>95.953883843539174</v>
      </c>
      <c r="AE1158" s="56">
        <f>AC1158/AVERAGE(AC1105:AC1116)*100</f>
        <v>101.37063535083574</v>
      </c>
      <c r="AF1158" s="65">
        <v>0.65107800000000005</v>
      </c>
      <c r="AG1158" s="45">
        <v>6.0744879999999997</v>
      </c>
      <c r="AH1158" s="45">
        <v>314.63810000000001</v>
      </c>
      <c r="AI1158" s="43">
        <f t="shared" si="366"/>
        <v>0.12148975999999999</v>
      </c>
      <c r="AJ1158" s="50">
        <f t="shared" si="367"/>
        <v>640.97547392053855</v>
      </c>
      <c r="AK1158" s="50">
        <f t="shared" si="373"/>
        <v>677.15957325476268</v>
      </c>
      <c r="AL1158" s="51">
        <f>AJ1158/AVERAGE(AJ1105:AJ1116)*100</f>
        <v>94.783930255186704</v>
      </c>
      <c r="AM1158" s="51">
        <f>AK1158/AVERAGE(AK1105:AK1116)*100</f>
        <v>100.1346359953989</v>
      </c>
      <c r="AN1158" s="45">
        <v>41.535812700431464</v>
      </c>
      <c r="AO1158" s="137"/>
    </row>
    <row r="1159" spans="1:41" ht="30" x14ac:dyDescent="0.25">
      <c r="A1159" s="30">
        <v>1158</v>
      </c>
      <c r="B1159" s="107" t="s">
        <v>1455</v>
      </c>
      <c r="C1159" s="48"/>
      <c r="D1159" s="48" t="s">
        <v>135</v>
      </c>
      <c r="E1159" s="48" t="s">
        <v>205</v>
      </c>
      <c r="F1159" s="48" t="s">
        <v>139</v>
      </c>
      <c r="G1159" s="42" t="s">
        <v>6</v>
      </c>
      <c r="H1159" s="42" t="s">
        <v>714</v>
      </c>
      <c r="I1159" s="42" t="s">
        <v>319</v>
      </c>
      <c r="J1159" s="42">
        <v>25</v>
      </c>
      <c r="K1159" s="42">
        <v>220</v>
      </c>
      <c r="L1159" s="42">
        <v>0.08</v>
      </c>
      <c r="M1159" s="105" t="s">
        <v>140</v>
      </c>
      <c r="N1159" s="105" t="s">
        <v>320</v>
      </c>
      <c r="O1159" s="104" t="s">
        <v>210</v>
      </c>
      <c r="P1159" s="81">
        <v>300</v>
      </c>
      <c r="Q1159" s="118">
        <v>13</v>
      </c>
      <c r="R1159" s="42">
        <v>3.5</v>
      </c>
      <c r="S1159" s="81">
        <v>4.9476957873904439</v>
      </c>
      <c r="T1159" s="134">
        <v>460</v>
      </c>
      <c r="U1159" s="93">
        <f t="shared" si="375"/>
        <v>0.30923098671190274</v>
      </c>
      <c r="V1159" s="134">
        <v>50</v>
      </c>
      <c r="W1159" s="135">
        <f t="shared" si="371"/>
        <v>466.58690722049425</v>
      </c>
      <c r="X1159" s="51">
        <f t="shared" si="369"/>
        <v>197.22187572804793</v>
      </c>
      <c r="Y1159" s="100">
        <v>0.12972499999999998</v>
      </c>
      <c r="Z1159" s="81">
        <v>251.1763</v>
      </c>
      <c r="AA1159" s="49">
        <f t="shared" si="364"/>
        <v>2.5944999999999996E-3</v>
      </c>
      <c r="AB1159" s="50">
        <f t="shared" si="370"/>
        <v>511.69215657642025</v>
      </c>
      <c r="AC1159" s="50">
        <f t="shared" si="372"/>
        <v>538.32693569625178</v>
      </c>
      <c r="AD1159" s="56">
        <f>AB1159/AVERAGE(AB1105:AB1116)*100</f>
        <v>95.993018447755603</v>
      </c>
      <c r="AE1159" s="56">
        <f>AC1159/AVERAGE(AC1105:AC1116)*100</f>
        <v>100.98968062156798</v>
      </c>
      <c r="AF1159" s="65">
        <v>0.34916000000000003</v>
      </c>
      <c r="AG1159" s="45">
        <v>5.258705</v>
      </c>
      <c r="AH1159" s="45">
        <v>318.25749999999999</v>
      </c>
      <c r="AI1159" s="43">
        <f t="shared" si="366"/>
        <v>0.10517409999999999</v>
      </c>
      <c r="AJ1159" s="50">
        <f t="shared" si="367"/>
        <v>648.34885505368163</v>
      </c>
      <c r="AK1159" s="50">
        <f t="shared" si="373"/>
        <v>682.09693644404285</v>
      </c>
      <c r="AL1159" s="51">
        <f>AJ1159/AVERAGE(AJ1105:AJ1116)*100</f>
        <v>95.874265332742866</v>
      </c>
      <c r="AM1159" s="51">
        <f>AK1159/AVERAGE(AK1105:AK1116)*100</f>
        <v>100.86474612787374</v>
      </c>
      <c r="AN1159" s="45">
        <v>40.537328965118526</v>
      </c>
      <c r="AO1159" s="137"/>
    </row>
    <row r="1160" spans="1:41" ht="30" x14ac:dyDescent="0.25">
      <c r="A1160" s="30">
        <v>1159</v>
      </c>
      <c r="B1160" s="107" t="s">
        <v>1456</v>
      </c>
      <c r="C1160" s="48"/>
      <c r="D1160" s="48" t="s">
        <v>135</v>
      </c>
      <c r="E1160" s="48" t="s">
        <v>205</v>
      </c>
      <c r="F1160" s="48" t="s">
        <v>139</v>
      </c>
      <c r="G1160" s="42" t="s">
        <v>6</v>
      </c>
      <c r="H1160" s="42" t="s">
        <v>714</v>
      </c>
      <c r="I1160" s="42" t="s">
        <v>319</v>
      </c>
      <c r="J1160" s="42">
        <v>25</v>
      </c>
      <c r="K1160" s="42">
        <v>220</v>
      </c>
      <c r="L1160" s="42">
        <v>0.08</v>
      </c>
      <c r="M1160" s="105" t="s">
        <v>140</v>
      </c>
      <c r="N1160" s="105" t="s">
        <v>320</v>
      </c>
      <c r="O1160" s="104" t="s">
        <v>210</v>
      </c>
      <c r="P1160" s="81">
        <v>300</v>
      </c>
      <c r="Q1160" s="118">
        <v>13</v>
      </c>
      <c r="R1160" s="42">
        <v>3.5</v>
      </c>
      <c r="S1160" s="81">
        <v>4.7780605032513428</v>
      </c>
      <c r="T1160" s="134">
        <v>460</v>
      </c>
      <c r="U1160" s="93">
        <f t="shared" si="375"/>
        <v>0.29862878145320892</v>
      </c>
      <c r="V1160" s="134">
        <v>50</v>
      </c>
      <c r="W1160" s="135">
        <f t="shared" si="371"/>
        <v>467.41960247430836</v>
      </c>
      <c r="X1160" s="51">
        <f t="shared" si="369"/>
        <v>189.93499844342506</v>
      </c>
      <c r="Y1160" s="100">
        <v>0.135018</v>
      </c>
      <c r="Z1160" s="81">
        <v>251.76570000000001</v>
      </c>
      <c r="AA1160" s="49">
        <f t="shared" si="364"/>
        <v>2.7003600000000002E-3</v>
      </c>
      <c r="AB1160" s="50">
        <f t="shared" si="370"/>
        <v>512.89287239668727</v>
      </c>
      <c r="AC1160" s="50">
        <f t="shared" si="372"/>
        <v>538.62888648072533</v>
      </c>
      <c r="AD1160" s="56">
        <f>AB1160/AVERAGE(AB1105:AB1116)*100</f>
        <v>96.218271726321717</v>
      </c>
      <c r="AE1160" s="56">
        <f>AC1160/AVERAGE(AC1105:AC1116)*100</f>
        <v>101.04632633491684</v>
      </c>
      <c r="AF1160" s="65">
        <v>0.48843699999999995</v>
      </c>
      <c r="AG1160" s="45">
        <v>4.3645699999999996</v>
      </c>
      <c r="AH1160" s="45">
        <v>317.45049999999998</v>
      </c>
      <c r="AI1160" s="43">
        <f t="shared" si="366"/>
        <v>8.7291399999999991E-2</v>
      </c>
      <c r="AJ1160" s="50">
        <f t="shared" si="367"/>
        <v>646.70484815351961</v>
      </c>
      <c r="AK1160" s="50">
        <f t="shared" si="373"/>
        <v>679.15529926336069</v>
      </c>
      <c r="AL1160" s="51">
        <f>AJ1160/AVERAGE(AJ1105:AJ1116)*100</f>
        <v>95.631158627878023</v>
      </c>
      <c r="AM1160" s="51">
        <f>AK1160/AVERAGE(AK1105:AK1116)*100</f>
        <v>100.42975298895622</v>
      </c>
      <c r="AN1160" s="45">
        <v>32.325838036409955</v>
      </c>
      <c r="AO1160" s="137"/>
    </row>
    <row r="1161" spans="1:41" ht="30" x14ac:dyDescent="0.25">
      <c r="A1161" s="30">
        <v>1160</v>
      </c>
      <c r="B1161" s="107" t="s">
        <v>1457</v>
      </c>
      <c r="C1161" s="48"/>
      <c r="D1161" s="48" t="s">
        <v>135</v>
      </c>
      <c r="E1161" s="48" t="s">
        <v>205</v>
      </c>
      <c r="F1161" s="48" t="s">
        <v>139</v>
      </c>
      <c r="G1161" s="42" t="s">
        <v>6</v>
      </c>
      <c r="H1161" s="42" t="s">
        <v>714</v>
      </c>
      <c r="I1161" s="42" t="s">
        <v>319</v>
      </c>
      <c r="J1161" s="42">
        <v>25</v>
      </c>
      <c r="K1161" s="42">
        <v>220</v>
      </c>
      <c r="L1161" s="42">
        <v>0.08</v>
      </c>
      <c r="M1161" s="105" t="s">
        <v>140</v>
      </c>
      <c r="N1161" s="105" t="s">
        <v>320</v>
      </c>
      <c r="O1161" s="104" t="s">
        <v>210</v>
      </c>
      <c r="P1161" s="81">
        <v>300</v>
      </c>
      <c r="Q1161" s="118">
        <v>13</v>
      </c>
      <c r="R1161" s="42">
        <v>3.5</v>
      </c>
      <c r="S1161" s="81">
        <v>4.4387899349731414</v>
      </c>
      <c r="T1161" s="134">
        <v>460</v>
      </c>
      <c r="U1161" s="93">
        <f t="shared" si="375"/>
        <v>0.27742437093582134</v>
      </c>
      <c r="V1161" s="134">
        <v>50</v>
      </c>
      <c r="W1161" s="135">
        <f t="shared" si="371"/>
        <v>469.08499298193652</v>
      </c>
      <c r="X1161" s="51">
        <f t="shared" si="369"/>
        <v>183.29130010968589</v>
      </c>
      <c r="Y1161" s="100">
        <v>0.13914799999999999</v>
      </c>
      <c r="Z1161" s="81">
        <v>250.39099999999999</v>
      </c>
      <c r="AA1161" s="49">
        <f t="shared" si="364"/>
        <v>2.7829599999999997E-3</v>
      </c>
      <c r="AB1161" s="50">
        <f t="shared" si="370"/>
        <v>510.09235655325142</v>
      </c>
      <c r="AC1161" s="50">
        <f t="shared" si="372"/>
        <v>533.78599560025157</v>
      </c>
      <c r="AD1161" s="56">
        <f>AB1161/AVERAGE(AB1105:AB1116)*100</f>
        <v>95.69289730819338</v>
      </c>
      <c r="AE1161" s="56">
        <f>AC1161/AVERAGE(AC1105:AC1116)*100</f>
        <v>100.13780407665089</v>
      </c>
      <c r="AF1161" s="65">
        <v>0.59673500000000002</v>
      </c>
      <c r="AG1161" s="45">
        <v>5.7013189999999998</v>
      </c>
      <c r="AH1161" s="45">
        <v>314.44260000000003</v>
      </c>
      <c r="AI1161" s="43">
        <f t="shared" si="366"/>
        <v>0.11402638</v>
      </c>
      <c r="AJ1161" s="50">
        <f t="shared" si="367"/>
        <v>640.57720459094548</v>
      </c>
      <c r="AK1161" s="50">
        <f t="shared" si="373"/>
        <v>670.33182622431184</v>
      </c>
      <c r="AL1161" s="51">
        <f>AJ1161/AVERAGE(AJ1105:AJ1116)*100</f>
        <v>94.72503637563149</v>
      </c>
      <c r="AM1161" s="51">
        <f>AK1161/AVERAGE(AK1105:AK1116)*100</f>
        <v>99.124986290120873</v>
      </c>
      <c r="AN1161" s="45">
        <v>40.973057463995168</v>
      </c>
      <c r="AO1161" s="137"/>
    </row>
    <row r="1162" spans="1:41" ht="30" x14ac:dyDescent="0.25">
      <c r="A1162" s="30">
        <v>1161</v>
      </c>
      <c r="B1162" s="107" t="s">
        <v>1458</v>
      </c>
      <c r="C1162" s="48"/>
      <c r="D1162" s="48" t="s">
        <v>135</v>
      </c>
      <c r="E1162" s="48" t="s">
        <v>205</v>
      </c>
      <c r="F1162" s="48" t="s">
        <v>139</v>
      </c>
      <c r="G1162" s="42" t="s">
        <v>6</v>
      </c>
      <c r="H1162" s="42" t="s">
        <v>714</v>
      </c>
      <c r="I1162" s="42" t="s">
        <v>319</v>
      </c>
      <c r="J1162" s="42">
        <v>25</v>
      </c>
      <c r="K1162" s="42">
        <v>220</v>
      </c>
      <c r="L1162" s="42">
        <v>0.08</v>
      </c>
      <c r="M1162" s="105" t="s">
        <v>140</v>
      </c>
      <c r="N1162" s="105" t="s">
        <v>320</v>
      </c>
      <c r="O1162" s="104" t="s">
        <v>210</v>
      </c>
      <c r="P1162" s="81">
        <v>300</v>
      </c>
      <c r="Q1162" s="118">
        <v>13</v>
      </c>
      <c r="R1162" s="42">
        <v>3.5</v>
      </c>
      <c r="S1162" s="81">
        <v>5.1738761662425778</v>
      </c>
      <c r="T1162" s="134">
        <v>460</v>
      </c>
      <c r="U1162" s="93">
        <f t="shared" si="375"/>
        <v>0.32336726039016112</v>
      </c>
      <c r="V1162" s="134">
        <v>50</v>
      </c>
      <c r="W1162" s="135">
        <f t="shared" si="371"/>
        <v>465.47664688207561</v>
      </c>
      <c r="X1162" s="51">
        <f t="shared" si="369"/>
        <v>184.80050227780654</v>
      </c>
      <c r="Y1162" s="100">
        <v>0.13734099999999999</v>
      </c>
      <c r="Z1162" s="81">
        <v>249.17429999999999</v>
      </c>
      <c r="AA1162" s="49">
        <f t="shared" si="364"/>
        <v>2.7468199999999996E-3</v>
      </c>
      <c r="AB1162" s="50">
        <f t="shared" si="370"/>
        <v>507.61371566672454</v>
      </c>
      <c r="AC1162" s="50">
        <f t="shared" si="372"/>
        <v>535.30999174514136</v>
      </c>
      <c r="AD1162" s="56">
        <f>AB1162/AVERAGE(AB1105:AB1116)*100</f>
        <v>95.227906361414625</v>
      </c>
      <c r="AE1162" s="56">
        <f>AC1162/AVERAGE(AC1105:AC1116)*100</f>
        <v>100.42370447236834</v>
      </c>
      <c r="AF1162" s="65">
        <v>0.66269500000000003</v>
      </c>
      <c r="AG1162" s="45">
        <v>5.2030719999999997</v>
      </c>
      <c r="AH1162" s="45">
        <v>311.81169999999997</v>
      </c>
      <c r="AI1162" s="43">
        <f t="shared" si="366"/>
        <v>0.10406143999999999</v>
      </c>
      <c r="AJ1162" s="50">
        <f t="shared" si="367"/>
        <v>635.21757912175542</v>
      </c>
      <c r="AK1162" s="50">
        <f t="shared" si="373"/>
        <v>669.87614113108168</v>
      </c>
      <c r="AL1162" s="51">
        <f>AJ1162/AVERAGE(AJ1105:AJ1116)*100</f>
        <v>93.93248441797482</v>
      </c>
      <c r="AM1162" s="51">
        <f>AK1162/AVERAGE(AK1105:AK1116)*100</f>
        <v>99.057602082998457</v>
      </c>
      <c r="AN1162" s="45">
        <v>37.884331699929376</v>
      </c>
      <c r="AO1162" s="137"/>
    </row>
    <row r="1163" spans="1:41" ht="30" x14ac:dyDescent="0.25">
      <c r="A1163" s="30">
        <v>1162</v>
      </c>
      <c r="B1163" s="107" t="s">
        <v>1459</v>
      </c>
      <c r="C1163" s="48"/>
      <c r="D1163" s="48" t="s">
        <v>135</v>
      </c>
      <c r="E1163" s="48" t="s">
        <v>205</v>
      </c>
      <c r="F1163" s="48" t="s">
        <v>139</v>
      </c>
      <c r="G1163" s="42" t="s">
        <v>6</v>
      </c>
      <c r="H1163" s="42" t="s">
        <v>714</v>
      </c>
      <c r="I1163" s="42" t="s">
        <v>319</v>
      </c>
      <c r="J1163" s="42">
        <v>25</v>
      </c>
      <c r="K1163" s="42">
        <v>220</v>
      </c>
      <c r="L1163" s="42">
        <v>0.08</v>
      </c>
      <c r="M1163" s="105" t="s">
        <v>140</v>
      </c>
      <c r="N1163" s="105" t="s">
        <v>320</v>
      </c>
      <c r="O1163" s="104" t="s">
        <v>210</v>
      </c>
      <c r="P1163" s="81">
        <v>300</v>
      </c>
      <c r="Q1163" s="118">
        <v>13</v>
      </c>
      <c r="R1163" s="42">
        <v>3.5</v>
      </c>
      <c r="S1163" s="81">
        <v>5.1738761662425778</v>
      </c>
      <c r="T1163" s="134">
        <v>460</v>
      </c>
      <c r="U1163" s="93">
        <f t="shared" si="375"/>
        <v>0.32336726039016112</v>
      </c>
      <c r="V1163" s="134">
        <v>50</v>
      </c>
      <c r="W1163" s="135">
        <f t="shared" si="371"/>
        <v>465.47664688207561</v>
      </c>
      <c r="X1163" s="51">
        <f t="shared" si="369"/>
        <v>182.52391783300416</v>
      </c>
      <c r="Y1163" s="100">
        <v>0.140955</v>
      </c>
      <c r="Z1163" s="81">
        <v>252.58070000000001</v>
      </c>
      <c r="AA1163" s="49">
        <f t="shared" si="364"/>
        <v>2.8190999999999997E-3</v>
      </c>
      <c r="AB1163" s="50">
        <f t="shared" si="370"/>
        <v>514.55317676302195</v>
      </c>
      <c r="AC1163" s="50">
        <f t="shared" si="372"/>
        <v>542.62808175635303</v>
      </c>
      <c r="AD1163" s="56">
        <f>AB1163/AVERAGE(AB1105:AB1116)*100</f>
        <v>96.529743429802195</v>
      </c>
      <c r="AE1163" s="56">
        <f>AC1163/AVERAGE(AC1105:AC1116)*100</f>
        <v>101.79657200692016</v>
      </c>
      <c r="AF1163" s="65">
        <v>0.47397999999999996</v>
      </c>
      <c r="AG1163" s="45">
        <v>5.7480450000000003</v>
      </c>
      <c r="AH1163" s="45">
        <v>313.58999999999997</v>
      </c>
      <c r="AI1163" s="43">
        <f t="shared" si="366"/>
        <v>0.1149609</v>
      </c>
      <c r="AJ1163" s="50">
        <f t="shared" si="367"/>
        <v>638.84030213359949</v>
      </c>
      <c r="AK1163" s="50">
        <f t="shared" si="373"/>
        <v>673.6965261319441</v>
      </c>
      <c r="AL1163" s="51">
        <f>AJ1163/AVERAGE(AJ1105:AJ1116)*100</f>
        <v>94.468192786328174</v>
      </c>
      <c r="AM1163" s="51">
        <f>AK1163/AVERAGE(AK1105:AK1116)*100</f>
        <v>99.622539619929213</v>
      </c>
      <c r="AN1163" s="45">
        <v>40.7792912631691</v>
      </c>
      <c r="AO1163" s="137"/>
    </row>
    <row r="1164" spans="1:41" ht="30" x14ac:dyDescent="0.25">
      <c r="A1164" s="30">
        <v>1163</v>
      </c>
      <c r="B1164" s="107" t="s">
        <v>1460</v>
      </c>
      <c r="C1164" s="48"/>
      <c r="D1164" s="48" t="s">
        <v>135</v>
      </c>
      <c r="E1164" s="48" t="s">
        <v>205</v>
      </c>
      <c r="F1164" s="48" t="s">
        <v>139</v>
      </c>
      <c r="G1164" s="42" t="s">
        <v>6</v>
      </c>
      <c r="H1164" s="42" t="s">
        <v>714</v>
      </c>
      <c r="I1164" s="42" t="s">
        <v>319</v>
      </c>
      <c r="J1164" s="42">
        <v>25</v>
      </c>
      <c r="K1164" s="42">
        <v>220</v>
      </c>
      <c r="L1164" s="42">
        <v>0.08</v>
      </c>
      <c r="M1164" s="105" t="s">
        <v>140</v>
      </c>
      <c r="N1164" s="105" t="s">
        <v>320</v>
      </c>
      <c r="O1164" s="104" t="s">
        <v>210</v>
      </c>
      <c r="P1164" s="81">
        <v>300</v>
      </c>
      <c r="Q1164" s="118">
        <v>13</v>
      </c>
      <c r="R1164" s="42">
        <v>3.5</v>
      </c>
      <c r="S1164" s="81">
        <v>4.4387899349731414</v>
      </c>
      <c r="T1164" s="134">
        <v>460</v>
      </c>
      <c r="U1164" s="93">
        <f t="shared" si="375"/>
        <v>0.27742437093582134</v>
      </c>
      <c r="V1164" s="134">
        <v>50</v>
      </c>
      <c r="W1164" s="135">
        <f t="shared" si="371"/>
        <v>469.08499298193652</v>
      </c>
      <c r="X1164" s="51">
        <f t="shared" si="369"/>
        <v>168.57785930484636</v>
      </c>
      <c r="Y1164" s="100">
        <v>0.151669</v>
      </c>
      <c r="Z1164" s="81">
        <v>251.0136</v>
      </c>
      <c r="AA1164" s="49">
        <f t="shared" si="364"/>
        <v>3.03338E-3</v>
      </c>
      <c r="AB1164" s="50">
        <f t="shared" si="370"/>
        <v>511.36070685813479</v>
      </c>
      <c r="AC1164" s="50">
        <f t="shared" si="372"/>
        <v>535.11326040154518</v>
      </c>
      <c r="AD1164" s="56">
        <f>AB1164/AVERAGE(AB1105:AB1116)*100</f>
        <v>95.930838759220308</v>
      </c>
      <c r="AE1164" s="56">
        <f>AC1164/AVERAGE(AC1105:AC1116)*100</f>
        <v>100.38679783768112</v>
      </c>
      <c r="AF1164" s="65">
        <v>0.43448300000000001</v>
      </c>
      <c r="AG1164" s="45">
        <v>6.1632949999999997</v>
      </c>
      <c r="AH1164" s="45">
        <v>314.28960000000001</v>
      </c>
      <c r="AI1164" s="43">
        <f t="shared" si="366"/>
        <v>0.1232659</v>
      </c>
      <c r="AJ1164" s="50">
        <f t="shared" si="367"/>
        <v>640.2655155503943</v>
      </c>
      <c r="AK1164" s="50">
        <f t="shared" si="373"/>
        <v>670.00565932004281</v>
      </c>
      <c r="AL1164" s="51">
        <f>AJ1164/AVERAGE(AJ1105:AJ1116)*100</f>
        <v>94.678945513370863</v>
      </c>
      <c r="AM1164" s="51">
        <f>AK1164/AVERAGE(AK1105:AK1116)*100</f>
        <v>99.076754520944604</v>
      </c>
      <c r="AN1164" s="45">
        <v>40.636484713421993</v>
      </c>
      <c r="AO1164" s="137"/>
    </row>
    <row r="1165" spans="1:41" ht="30" x14ac:dyDescent="0.25">
      <c r="A1165" s="30">
        <v>1164</v>
      </c>
      <c r="B1165" s="107" t="s">
        <v>1461</v>
      </c>
      <c r="C1165" s="48"/>
      <c r="D1165" s="48" t="s">
        <v>135</v>
      </c>
      <c r="E1165" s="48" t="s">
        <v>205</v>
      </c>
      <c r="F1165" s="48" t="s">
        <v>139</v>
      </c>
      <c r="G1165" s="42" t="s">
        <v>6</v>
      </c>
      <c r="H1165" s="42" t="s">
        <v>714</v>
      </c>
      <c r="I1165" s="42" t="s">
        <v>319</v>
      </c>
      <c r="J1165" s="42">
        <v>25</v>
      </c>
      <c r="K1165" s="42">
        <v>220</v>
      </c>
      <c r="L1165" s="42">
        <v>0.08</v>
      </c>
      <c r="M1165" s="105" t="s">
        <v>140</v>
      </c>
      <c r="N1165" s="105" t="s">
        <v>320</v>
      </c>
      <c r="O1165" s="104" t="s">
        <v>210</v>
      </c>
      <c r="P1165" s="81">
        <v>300</v>
      </c>
      <c r="Q1165" s="118">
        <v>13</v>
      </c>
      <c r="R1165" s="42">
        <v>3.5</v>
      </c>
      <c r="S1165" s="81">
        <v>4.4387899349731414</v>
      </c>
      <c r="T1165" s="134">
        <v>460</v>
      </c>
      <c r="U1165" s="93">
        <f t="shared" si="375"/>
        <v>0.27742437093582134</v>
      </c>
      <c r="V1165" s="134">
        <v>50</v>
      </c>
      <c r="W1165" s="135">
        <f t="shared" si="371"/>
        <v>469.08499298193652</v>
      </c>
      <c r="X1165" s="51">
        <f t="shared" si="369"/>
        <v>181.43085234615614</v>
      </c>
      <c r="Y1165" s="100">
        <v>0.13992300000000002</v>
      </c>
      <c r="Z1165" s="81">
        <v>249.22989999999999</v>
      </c>
      <c r="AA1165" s="49">
        <f t="shared" si="364"/>
        <v>2.7984600000000004E-3</v>
      </c>
      <c r="AB1165" s="50">
        <f t="shared" si="370"/>
        <v>507.72698305662419</v>
      </c>
      <c r="AC1165" s="50">
        <f t="shared" si="372"/>
        <v>531.31075120452067</v>
      </c>
      <c r="AD1165" s="56">
        <f>AB1165/AVERAGE(AB1105:AB1116)*100</f>
        <v>95.249155228547764</v>
      </c>
      <c r="AE1165" s="56">
        <f>AC1165/AVERAGE(AC1105:AC1116)*100</f>
        <v>99.673450308690377</v>
      </c>
      <c r="AF1165" s="65">
        <v>0.68412200000000001</v>
      </c>
      <c r="AG1165" s="45">
        <v>5.0525649999999995</v>
      </c>
      <c r="AH1165" s="45">
        <v>312.38209999999998</v>
      </c>
      <c r="AI1165" s="43">
        <f t="shared" si="366"/>
        <v>0.1010513</v>
      </c>
      <c r="AJ1165" s="50">
        <f t="shared" si="367"/>
        <v>636.37958845986248</v>
      </c>
      <c r="AK1165" s="50">
        <f t="shared" si="373"/>
        <v>665.93923206583838</v>
      </c>
      <c r="AL1165" s="51">
        <f>AJ1165/AVERAGE(AJ1105:AJ1116)*100</f>
        <v>94.104315972441867</v>
      </c>
      <c r="AM1165" s="51">
        <f>AK1165/AVERAGE(AK1105:AK1116)*100</f>
        <v>98.475433607848188</v>
      </c>
      <c r="AN1165" s="45">
        <v>36.109610285657105</v>
      </c>
      <c r="AO1165" s="137"/>
    </row>
    <row r="1166" spans="1:41" ht="30" x14ac:dyDescent="0.25">
      <c r="A1166" s="30">
        <v>1165</v>
      </c>
      <c r="B1166" s="107" t="s">
        <v>1462</v>
      </c>
      <c r="C1166" s="48"/>
      <c r="D1166" s="48" t="s">
        <v>135</v>
      </c>
      <c r="E1166" s="48" t="s">
        <v>205</v>
      </c>
      <c r="F1166" s="48" t="s">
        <v>139</v>
      </c>
      <c r="G1166" s="42" t="s">
        <v>6</v>
      </c>
      <c r="H1166" s="42" t="s">
        <v>714</v>
      </c>
      <c r="I1166" s="42" t="s">
        <v>319</v>
      </c>
      <c r="J1166" s="42">
        <v>25</v>
      </c>
      <c r="K1166" s="42">
        <v>220</v>
      </c>
      <c r="L1166" s="42">
        <v>0.08</v>
      </c>
      <c r="M1166" s="105" t="s">
        <v>140</v>
      </c>
      <c r="N1166" s="105" t="s">
        <v>320</v>
      </c>
      <c r="O1166" s="104" t="s">
        <v>210</v>
      </c>
      <c r="P1166" s="81">
        <v>200</v>
      </c>
      <c r="Q1166" s="118">
        <v>123</v>
      </c>
      <c r="R1166" s="42">
        <v>3.5</v>
      </c>
      <c r="S1166" s="81">
        <v>10.715295448119875</v>
      </c>
      <c r="T1166" s="134">
        <v>460</v>
      </c>
      <c r="U1166" s="93">
        <f t="shared" si="375"/>
        <v>0.66970596550749217</v>
      </c>
      <c r="V1166" s="134">
        <v>50</v>
      </c>
      <c r="W1166" s="135">
        <f t="shared" si="371"/>
        <v>438.2752685908153</v>
      </c>
      <c r="X1166" s="51">
        <f t="shared" si="369"/>
        <v>164.68460813737838</v>
      </c>
      <c r="Y1166" s="100">
        <v>0.14043900000000001</v>
      </c>
      <c r="Z1166" s="81">
        <v>227.06</v>
      </c>
      <c r="AA1166" s="49">
        <f t="shared" si="364"/>
        <v>2.8087800000000003E-3</v>
      </c>
      <c r="AB1166" s="50">
        <f t="shared" si="370"/>
        <v>462.56283364410569</v>
      </c>
      <c r="AC1166" s="50">
        <f t="shared" si="372"/>
        <v>518.0762326153266</v>
      </c>
      <c r="AD1166" s="56">
        <f>AB1166/AVERAGE(AB1105:AB1116)*100</f>
        <v>86.776398763527411</v>
      </c>
      <c r="AE1166" s="56">
        <f>AC1166/AVERAGE(AC1105:AC1116)*100</f>
        <v>97.190665746230636</v>
      </c>
      <c r="AF1166" s="65">
        <v>0</v>
      </c>
      <c r="AG1166" s="45">
        <v>3.0467970000000002</v>
      </c>
      <c r="AH1166" s="45">
        <v>291.49979999999999</v>
      </c>
      <c r="AI1166" s="43">
        <f t="shared" si="366"/>
        <v>6.0935940000000001E-2</v>
      </c>
      <c r="AJ1166" s="50">
        <f t="shared" si="367"/>
        <v>593.83851622782561</v>
      </c>
      <c r="AK1166" s="50">
        <f t="shared" si="373"/>
        <v>665.10665987897994</v>
      </c>
      <c r="AL1166" s="51">
        <f>AJ1166/AVERAGE(AJ1105:AJ1116)*100</f>
        <v>87.813576018291741</v>
      </c>
      <c r="AM1166" s="51">
        <f>AK1166/AVERAGE(AK1105:AK1116)*100</f>
        <v>98.35231740870735</v>
      </c>
      <c r="AN1166" s="45">
        <v>21.694806998056094</v>
      </c>
      <c r="AO1166" s="137"/>
    </row>
    <row r="1167" spans="1:41" ht="30" x14ac:dyDescent="0.25">
      <c r="A1167" s="30">
        <v>1166</v>
      </c>
      <c r="B1167" s="107" t="s">
        <v>1463</v>
      </c>
      <c r="C1167" s="48"/>
      <c r="D1167" s="48" t="s">
        <v>135</v>
      </c>
      <c r="E1167" s="48" t="s">
        <v>205</v>
      </c>
      <c r="F1167" s="48" t="s">
        <v>139</v>
      </c>
      <c r="G1167" s="42" t="s">
        <v>6</v>
      </c>
      <c r="H1167" s="42" t="s">
        <v>714</v>
      </c>
      <c r="I1167" s="42" t="s">
        <v>319</v>
      </c>
      <c r="J1167" s="42">
        <v>25</v>
      </c>
      <c r="K1167" s="42">
        <v>220</v>
      </c>
      <c r="L1167" s="42">
        <v>0.08</v>
      </c>
      <c r="M1167" s="105" t="s">
        <v>140</v>
      </c>
      <c r="N1167" s="105" t="s">
        <v>320</v>
      </c>
      <c r="O1167" s="104" t="s">
        <v>210</v>
      </c>
      <c r="P1167" s="81">
        <v>200</v>
      </c>
      <c r="Q1167" s="118">
        <v>123</v>
      </c>
      <c r="R1167" s="42">
        <v>3.5</v>
      </c>
      <c r="S1167" s="81">
        <v>12.524738478936953</v>
      </c>
      <c r="T1167" s="134">
        <v>460</v>
      </c>
      <c r="U1167" s="93">
        <f t="shared" si="375"/>
        <v>0.78279615493355958</v>
      </c>
      <c r="V1167" s="134">
        <v>50</v>
      </c>
      <c r="W1167" s="135">
        <f t="shared" si="371"/>
        <v>429.39318588346492</v>
      </c>
      <c r="X1167" s="51">
        <f t="shared" si="369"/>
        <v>149.22325768731267</v>
      </c>
      <c r="Y1167" s="100">
        <v>0.14779700000000001</v>
      </c>
      <c r="Z1167" s="81">
        <v>216.52199999999999</v>
      </c>
      <c r="AA1167" s="49">
        <f t="shared" si="364"/>
        <v>2.9559400000000002E-3</v>
      </c>
      <c r="AB1167" s="50">
        <f t="shared" si="370"/>
        <v>441.09499632823503</v>
      </c>
      <c r="AC1167" s="50">
        <f t="shared" si="372"/>
        <v>504.25113187232301</v>
      </c>
      <c r="AD1167" s="56">
        <f>AB1167/AVERAGE(AB1105:AB1116)*100</f>
        <v>82.749050528831489</v>
      </c>
      <c r="AE1167" s="56">
        <f>AC1167/AVERAGE(AC1105:AC1116)*100</f>
        <v>94.59708846815677</v>
      </c>
      <c r="AF1167" s="65">
        <v>0</v>
      </c>
      <c r="AG1167" s="45">
        <v>4.1163499999999997</v>
      </c>
      <c r="AH1167" s="45">
        <v>274.375</v>
      </c>
      <c r="AI1167" s="43">
        <f t="shared" si="366"/>
        <v>8.2326999999999997E-2</v>
      </c>
      <c r="AJ1167" s="50">
        <f t="shared" si="367"/>
        <v>558.95216013873642</v>
      </c>
      <c r="AK1167" s="50">
        <f t="shared" si="373"/>
        <v>638.98312553675214</v>
      </c>
      <c r="AL1167" s="51">
        <f>AJ1167/AVERAGE(AJ1105:AJ1116)*100</f>
        <v>82.654773416718612</v>
      </c>
      <c r="AM1167" s="51">
        <f>AK1167/AVERAGE(AK1105:AK1116)*100</f>
        <v>94.489312726222948</v>
      </c>
      <c r="AN1167" s="45">
        <v>27.851377226871989</v>
      </c>
      <c r="AO1167" s="137"/>
    </row>
    <row r="1168" spans="1:41" ht="30" x14ac:dyDescent="0.25">
      <c r="A1168" s="30">
        <v>1167</v>
      </c>
      <c r="B1168" s="107" t="s">
        <v>1464</v>
      </c>
      <c r="C1168" s="48"/>
      <c r="D1168" s="48" t="s">
        <v>135</v>
      </c>
      <c r="E1168" s="48" t="s">
        <v>205</v>
      </c>
      <c r="F1168" s="48" t="s">
        <v>139</v>
      </c>
      <c r="G1168" s="42" t="s">
        <v>6</v>
      </c>
      <c r="H1168" s="42" t="s">
        <v>714</v>
      </c>
      <c r="I1168" s="42" t="s">
        <v>319</v>
      </c>
      <c r="J1168" s="42">
        <v>25</v>
      </c>
      <c r="K1168" s="42">
        <v>220</v>
      </c>
      <c r="L1168" s="42">
        <v>0.08</v>
      </c>
      <c r="M1168" s="105" t="s">
        <v>140</v>
      </c>
      <c r="N1168" s="105" t="s">
        <v>320</v>
      </c>
      <c r="O1168" s="104" t="s">
        <v>210</v>
      </c>
      <c r="P1168" s="81">
        <v>200</v>
      </c>
      <c r="Q1168" s="118">
        <v>123</v>
      </c>
      <c r="R1168" s="42">
        <v>3.5</v>
      </c>
      <c r="S1168" s="81">
        <v>9.0754877014419009</v>
      </c>
      <c r="T1168" s="134">
        <v>460</v>
      </c>
      <c r="U1168" s="93">
        <f t="shared" si="375"/>
        <v>0.5672179813401188</v>
      </c>
      <c r="V1168" s="134">
        <v>50</v>
      </c>
      <c r="W1168" s="135">
        <f t="shared" si="371"/>
        <v>446.3246560443514</v>
      </c>
      <c r="X1168" s="51">
        <f t="shared" si="369"/>
        <v>171.46437854517842</v>
      </c>
      <c r="Y1168" s="100">
        <v>0.139019</v>
      </c>
      <c r="Z1168" s="81">
        <v>234.01730000000001</v>
      </c>
      <c r="AA1168" s="49">
        <f t="shared" si="364"/>
        <v>2.7803800000000003E-3</v>
      </c>
      <c r="AB1168" s="50">
        <f t="shared" si="370"/>
        <v>476.73612881944319</v>
      </c>
      <c r="AC1168" s="50">
        <f t="shared" si="372"/>
        <v>524.32079839377207</v>
      </c>
      <c r="AD1168" s="56">
        <f>AB1168/AVERAGE(AB1105:AB1116)*100</f>
        <v>89.435297024416542</v>
      </c>
      <c r="AE1168" s="56">
        <f>AC1168/AVERAGE(AC1105:AC1116)*100</f>
        <v>98.362141037114853</v>
      </c>
      <c r="AF1168" s="65">
        <v>0.38607699999999995</v>
      </c>
      <c r="AG1168" s="45">
        <v>4.1216429999999997</v>
      </c>
      <c r="AH1168" s="45">
        <v>296.52440000000001</v>
      </c>
      <c r="AI1168" s="43">
        <f t="shared" si="366"/>
        <v>8.2432859999999997E-2</v>
      </c>
      <c r="AJ1168" s="50">
        <f t="shared" si="367"/>
        <v>604.07454729418771</v>
      </c>
      <c r="AK1168" s="50">
        <f t="shared" si="373"/>
        <v>664.36930154836512</v>
      </c>
      <c r="AL1168" s="51">
        <f>AJ1168/AVERAGE(AJ1105:AJ1116)*100</f>
        <v>89.327224034727806</v>
      </c>
      <c r="AM1168" s="51">
        <f>AK1168/AVERAGE(AK1105:AK1116)*100</f>
        <v>98.243280911328441</v>
      </c>
      <c r="AN1168" s="45">
        <v>29.648055301793278</v>
      </c>
      <c r="AO1168" s="137"/>
    </row>
    <row r="1169" spans="1:41" ht="30" x14ac:dyDescent="0.25">
      <c r="A1169" s="30">
        <v>1168</v>
      </c>
      <c r="B1169" s="107" t="s">
        <v>1465</v>
      </c>
      <c r="C1169" s="48"/>
      <c r="D1169" s="48" t="s">
        <v>135</v>
      </c>
      <c r="E1169" s="48" t="s">
        <v>205</v>
      </c>
      <c r="F1169" s="48" t="s">
        <v>139</v>
      </c>
      <c r="G1169" s="42" t="s">
        <v>6</v>
      </c>
      <c r="H1169" s="42" t="s">
        <v>714</v>
      </c>
      <c r="I1169" s="42" t="s">
        <v>319</v>
      </c>
      <c r="J1169" s="42">
        <v>25</v>
      </c>
      <c r="K1169" s="42">
        <v>220</v>
      </c>
      <c r="L1169" s="42">
        <v>0.08</v>
      </c>
      <c r="M1169" s="105" t="s">
        <v>140</v>
      </c>
      <c r="N1169" s="105" t="s">
        <v>320</v>
      </c>
      <c r="O1169" s="104" t="s">
        <v>210</v>
      </c>
      <c r="P1169" s="81">
        <v>200</v>
      </c>
      <c r="Q1169" s="118">
        <v>123</v>
      </c>
      <c r="R1169" s="42">
        <v>3.5</v>
      </c>
      <c r="S1169" s="81">
        <v>10.828385637545942</v>
      </c>
      <c r="T1169" s="134">
        <v>460</v>
      </c>
      <c r="U1169" s="93">
        <f t="shared" si="375"/>
        <v>0.67677410234662139</v>
      </c>
      <c r="V1169" s="134">
        <v>50</v>
      </c>
      <c r="W1169" s="135">
        <f t="shared" si="371"/>
        <v>437.72013842160584</v>
      </c>
      <c r="X1169" s="51">
        <f t="shared" si="369"/>
        <v>171.95035282144619</v>
      </c>
      <c r="Y1169" s="100">
        <v>0.13927699999999998</v>
      </c>
      <c r="Z1169" s="81">
        <v>235.11609999999999</v>
      </c>
      <c r="AA1169" s="49">
        <f t="shared" ref="AA1169:AA1232" si="377">Y1169/V1169</f>
        <v>2.7855399999999995E-3</v>
      </c>
      <c r="AB1169" s="50">
        <f t="shared" si="370"/>
        <v>478.97458579825116</v>
      </c>
      <c r="AC1169" s="50">
        <f t="shared" si="372"/>
        <v>537.13795496779153</v>
      </c>
      <c r="AD1169" s="56">
        <f>AB1169/AVERAGE(AB1105:AB1116)*100</f>
        <v>89.855229672004683</v>
      </c>
      <c r="AE1169" s="56">
        <f>AC1169/AVERAGE(AC1105:AC1116)*100</f>
        <v>100.76662883636035</v>
      </c>
      <c r="AF1169" s="65">
        <v>0.54561999999999999</v>
      </c>
      <c r="AG1169" s="45">
        <v>3.5291670000000002</v>
      </c>
      <c r="AH1169" s="45">
        <v>290.92099999999999</v>
      </c>
      <c r="AI1169" s="43">
        <f t="shared" ref="AI1169:AI1232" si="378">AG1169/V1169</f>
        <v>7.0583340000000008E-2</v>
      </c>
      <c r="AJ1169" s="50">
        <f t="shared" ref="AJ1169:AJ1232" si="379">AH1169/((J1169^2*PI()/4)*10^-3)</f>
        <v>592.65939455023727</v>
      </c>
      <c r="AK1169" s="50">
        <f t="shared" si="373"/>
        <v>664.62786256315451</v>
      </c>
      <c r="AL1169" s="51">
        <f>AJ1169/AVERAGE(AJ1105:AJ1116)*100</f>
        <v>87.639213985112335</v>
      </c>
      <c r="AM1169" s="51">
        <f>AK1169/AVERAGE(AK1105:AK1116)*100</f>
        <v>98.281515493133284</v>
      </c>
      <c r="AN1169" s="45">
        <v>25.339194554736249</v>
      </c>
      <c r="AO1169" s="137"/>
    </row>
    <row r="1170" spans="1:41" ht="30" x14ac:dyDescent="0.25">
      <c r="A1170" s="30">
        <v>1169</v>
      </c>
      <c r="B1170" s="107" t="s">
        <v>1466</v>
      </c>
      <c r="C1170" s="48"/>
      <c r="D1170" s="48" t="s">
        <v>135</v>
      </c>
      <c r="E1170" s="48" t="s">
        <v>205</v>
      </c>
      <c r="F1170" s="48" t="s">
        <v>139</v>
      </c>
      <c r="G1170" s="42" t="s">
        <v>6</v>
      </c>
      <c r="H1170" s="42" t="s">
        <v>714</v>
      </c>
      <c r="I1170" s="42" t="s">
        <v>319</v>
      </c>
      <c r="J1170" s="42">
        <v>25</v>
      </c>
      <c r="K1170" s="42">
        <v>220</v>
      </c>
      <c r="L1170" s="42">
        <v>0.08</v>
      </c>
      <c r="M1170" s="105" t="s">
        <v>140</v>
      </c>
      <c r="N1170" s="105" t="s">
        <v>320</v>
      </c>
      <c r="O1170" s="104" t="s">
        <v>210</v>
      </c>
      <c r="P1170" s="81">
        <v>200</v>
      </c>
      <c r="Q1170" s="118">
        <v>123</v>
      </c>
      <c r="R1170" s="42">
        <v>3.5</v>
      </c>
      <c r="S1170" s="81">
        <v>10.77184054283291</v>
      </c>
      <c r="T1170" s="134">
        <v>460</v>
      </c>
      <c r="U1170" s="93">
        <f t="shared" si="375"/>
        <v>0.67324003392705689</v>
      </c>
      <c r="V1170" s="134">
        <v>50</v>
      </c>
      <c r="W1170" s="135">
        <f t="shared" si="371"/>
        <v>437.99770350621054</v>
      </c>
      <c r="X1170" s="51">
        <f t="shared" ref="X1170:X1233" si="380">(AB1170/AA1170)*0.001</f>
        <v>100.4069256634187</v>
      </c>
      <c r="Y1170" s="100">
        <v>0.22885800000000001</v>
      </c>
      <c r="Z1170" s="81">
        <v>225.5951</v>
      </c>
      <c r="AA1170" s="49">
        <f t="shared" si="377"/>
        <v>4.5771600000000003E-3</v>
      </c>
      <c r="AB1170" s="50">
        <f t="shared" ref="AB1170:AB1233" si="381">Z1170/((J1170^2*PI()/4)*10^-3)</f>
        <v>459.5785638695736</v>
      </c>
      <c r="AC1170" s="50">
        <f t="shared" si="372"/>
        <v>515.06000646599557</v>
      </c>
      <c r="AD1170" s="56">
        <f>AB1170/AVERAGE(AB1105:AB1116)*100</f>
        <v>86.216552262388092</v>
      </c>
      <c r="AE1170" s="56">
        <f>AC1170/AVERAGE(AC1105:AC1116)*100</f>
        <v>96.624824256041421</v>
      </c>
      <c r="AF1170" s="65">
        <v>0</v>
      </c>
      <c r="AG1170" s="45">
        <v>5.8476949999999999</v>
      </c>
      <c r="AH1170" s="45">
        <v>287.99509999999998</v>
      </c>
      <c r="AI1170" s="43">
        <f t="shared" si="378"/>
        <v>0.1169539</v>
      </c>
      <c r="AJ1170" s="50">
        <f t="shared" si="379"/>
        <v>586.69880001593219</v>
      </c>
      <c r="AK1170" s="50">
        <f t="shared" si="373"/>
        <v>657.52650686196205</v>
      </c>
      <c r="AL1170" s="51">
        <f>AJ1170/AVERAGE(AJ1105:AJ1116)*100</f>
        <v>86.757794025057748</v>
      </c>
      <c r="AM1170" s="51">
        <f>AK1170/AVERAGE(AK1105:AK1116)*100</f>
        <v>97.23140604139077</v>
      </c>
      <c r="AN1170" s="45">
        <v>25.551630268550802</v>
      </c>
      <c r="AO1170" s="137"/>
    </row>
    <row r="1171" spans="1:41" ht="30" x14ac:dyDescent="0.25">
      <c r="A1171" s="30">
        <v>1170</v>
      </c>
      <c r="B1171" s="107" t="s">
        <v>1467</v>
      </c>
      <c r="C1171" s="48"/>
      <c r="D1171" s="48" t="s">
        <v>135</v>
      </c>
      <c r="E1171" s="48" t="s">
        <v>205</v>
      </c>
      <c r="F1171" s="48" t="s">
        <v>139</v>
      </c>
      <c r="G1171" s="42" t="s">
        <v>6</v>
      </c>
      <c r="H1171" s="42" t="s">
        <v>714</v>
      </c>
      <c r="I1171" s="42" t="s">
        <v>319</v>
      </c>
      <c r="J1171" s="42">
        <v>25</v>
      </c>
      <c r="K1171" s="42">
        <v>220</v>
      </c>
      <c r="L1171" s="42">
        <v>0.08</v>
      </c>
      <c r="M1171" s="105" t="s">
        <v>140</v>
      </c>
      <c r="N1171" s="105" t="s">
        <v>320</v>
      </c>
      <c r="O1171" s="104" t="s">
        <v>210</v>
      </c>
      <c r="P1171" s="81">
        <v>200</v>
      </c>
      <c r="Q1171" s="118">
        <v>123</v>
      </c>
      <c r="R1171" s="42">
        <v>3.5</v>
      </c>
      <c r="S1171" s="81">
        <v>8.0011309018942605</v>
      </c>
      <c r="T1171" s="134">
        <v>460</v>
      </c>
      <c r="U1171" s="93">
        <f t="shared" si="375"/>
        <v>0.50007068136839128</v>
      </c>
      <c r="V1171" s="134">
        <v>50</v>
      </c>
      <c r="W1171" s="135">
        <f t="shared" si="371"/>
        <v>451.59839265184075</v>
      </c>
      <c r="X1171" s="51">
        <f t="shared" si="380"/>
        <v>159.42477116935251</v>
      </c>
      <c r="Y1171" s="100">
        <v>0.153089</v>
      </c>
      <c r="Z1171" s="81">
        <v>239.6071</v>
      </c>
      <c r="AA1171" s="49">
        <f t="shared" si="377"/>
        <v>3.0617800000000001E-3</v>
      </c>
      <c r="AB1171" s="50">
        <f t="shared" si="381"/>
        <v>488.1235758709002</v>
      </c>
      <c r="AC1171" s="50">
        <f t="shared" si="372"/>
        <v>530.57562626163906</v>
      </c>
      <c r="AD1171" s="56">
        <f>AB1171/AVERAGE(AB1105:AB1116)*100</f>
        <v>91.571572519036323</v>
      </c>
      <c r="AE1171" s="56">
        <f>AC1171/AVERAGE(AC1105:AC1116)*100</f>
        <v>99.535541487348297</v>
      </c>
      <c r="AF1171" s="65">
        <v>0.441969</v>
      </c>
      <c r="AG1171" s="45">
        <v>6.1351560000000003</v>
      </c>
      <c r="AH1171" s="45">
        <v>297.89510000000001</v>
      </c>
      <c r="AI1171" s="43">
        <f t="shared" si="378"/>
        <v>0.12270312</v>
      </c>
      <c r="AJ1171" s="50">
        <f t="shared" si="379"/>
        <v>606.86691440453728</v>
      </c>
      <c r="AK1171" s="50">
        <f t="shared" si="373"/>
        <v>659.64605908077681</v>
      </c>
      <c r="AL1171" s="51">
        <f>AJ1171/AVERAGE(AJ1105:AJ1116)*100</f>
        <v>89.740143936039132</v>
      </c>
      <c r="AM1171" s="51">
        <f>AK1171/AVERAGE(AK1105:AK1116)*100</f>
        <v>97.544833774360882</v>
      </c>
      <c r="AN1171" s="45">
        <v>40.075746787816236</v>
      </c>
      <c r="AO1171" s="137"/>
    </row>
    <row r="1172" spans="1:41" ht="30" x14ac:dyDescent="0.25">
      <c r="A1172" s="30">
        <v>1171</v>
      </c>
      <c r="B1172" s="107" t="s">
        <v>1468</v>
      </c>
      <c r="C1172" s="48"/>
      <c r="D1172" s="48" t="s">
        <v>135</v>
      </c>
      <c r="E1172" s="48" t="s">
        <v>205</v>
      </c>
      <c r="F1172" s="48" t="s">
        <v>139</v>
      </c>
      <c r="G1172" s="42" t="s">
        <v>6</v>
      </c>
      <c r="H1172" s="42" t="s">
        <v>714</v>
      </c>
      <c r="I1172" s="42" t="s">
        <v>319</v>
      </c>
      <c r="J1172" s="42">
        <v>25</v>
      </c>
      <c r="K1172" s="42">
        <v>220</v>
      </c>
      <c r="L1172" s="42">
        <v>0.08</v>
      </c>
      <c r="M1172" s="105" t="s">
        <v>140</v>
      </c>
      <c r="N1172" s="105" t="s">
        <v>320</v>
      </c>
      <c r="O1172" s="104" t="s">
        <v>210</v>
      </c>
      <c r="P1172" s="81">
        <v>200</v>
      </c>
      <c r="Q1172" s="118">
        <v>123</v>
      </c>
      <c r="R1172" s="42">
        <v>3.5</v>
      </c>
      <c r="S1172" s="81">
        <v>10.545660163980774</v>
      </c>
      <c r="T1172" s="134">
        <v>460</v>
      </c>
      <c r="U1172" s="93">
        <f t="shared" si="375"/>
        <v>0.65910376024879835</v>
      </c>
      <c r="V1172" s="134">
        <v>50</v>
      </c>
      <c r="W1172" s="135">
        <f t="shared" ref="W1172:W1235" si="382">(J1172-J1172*(1-SQRT(1-S1172*0.01)))^2*(PI()/4)</f>
        <v>439.10796384462924</v>
      </c>
      <c r="X1172" s="51">
        <f t="shared" si="380"/>
        <v>118.31633624016769</v>
      </c>
      <c r="Y1172" s="100">
        <v>0.19039300000000001</v>
      </c>
      <c r="Z1172" s="81">
        <v>221.15440000000001</v>
      </c>
      <c r="AA1172" s="49">
        <f t="shared" si="377"/>
        <v>3.8078600000000002E-3</v>
      </c>
      <c r="AB1172" s="50">
        <f t="shared" si="381"/>
        <v>450.53204411548495</v>
      </c>
      <c r="AC1172" s="50">
        <f t="shared" si="372"/>
        <v>503.64470291923851</v>
      </c>
      <c r="AD1172" s="56">
        <f>AB1172/AVERAGE(AB1105:AB1116)*100</f>
        <v>84.519432760982312</v>
      </c>
      <c r="AE1172" s="56">
        <f>AC1172/AVERAGE(AC1105:AC1116)*100</f>
        <v>94.483322906319387</v>
      </c>
      <c r="AF1172" s="65">
        <v>0</v>
      </c>
      <c r="AG1172" s="45">
        <v>4.5099140000000002</v>
      </c>
      <c r="AH1172" s="45">
        <v>281.291</v>
      </c>
      <c r="AI1172" s="43">
        <f t="shared" si="378"/>
        <v>9.0198280000000006E-2</v>
      </c>
      <c r="AJ1172" s="50">
        <f t="shared" si="379"/>
        <v>573.04131964495787</v>
      </c>
      <c r="AK1172" s="50">
        <f t="shared" si="373"/>
        <v>640.59644361068786</v>
      </c>
      <c r="AL1172" s="51">
        <f>AJ1172/AVERAGE(AJ1105:AJ1116)*100</f>
        <v>84.738200889885007</v>
      </c>
      <c r="AM1172" s="51">
        <f>AK1172/AVERAGE(AK1105:AK1116)*100</f>
        <v>94.727881336132526</v>
      </c>
      <c r="AN1172" s="45">
        <v>23.687393969316098</v>
      </c>
      <c r="AO1172" s="137"/>
    </row>
    <row r="1173" spans="1:41" ht="30" x14ac:dyDescent="0.25">
      <c r="A1173" s="30">
        <v>1172</v>
      </c>
      <c r="B1173" s="107" t="s">
        <v>1469</v>
      </c>
      <c r="C1173" s="48"/>
      <c r="D1173" s="48" t="s">
        <v>135</v>
      </c>
      <c r="E1173" s="48" t="s">
        <v>205</v>
      </c>
      <c r="F1173" s="48" t="s">
        <v>139</v>
      </c>
      <c r="G1173" s="42" t="s">
        <v>6</v>
      </c>
      <c r="H1173" s="42" t="s">
        <v>714</v>
      </c>
      <c r="I1173" s="42" t="s">
        <v>319</v>
      </c>
      <c r="J1173" s="42">
        <v>25</v>
      </c>
      <c r="K1173" s="42">
        <v>220</v>
      </c>
      <c r="L1173" s="42">
        <v>0.08</v>
      </c>
      <c r="M1173" s="105" t="s">
        <v>140</v>
      </c>
      <c r="N1173" s="105" t="s">
        <v>320</v>
      </c>
      <c r="O1173" s="104" t="s">
        <v>210</v>
      </c>
      <c r="P1173" s="81">
        <v>200</v>
      </c>
      <c r="Q1173" s="118">
        <v>123</v>
      </c>
      <c r="R1173" s="42">
        <v>3.5</v>
      </c>
      <c r="S1173" s="81">
        <v>9.3582131750070694</v>
      </c>
      <c r="T1173" s="134">
        <v>460</v>
      </c>
      <c r="U1173" s="93">
        <f t="shared" si="375"/>
        <v>0.58488832343794184</v>
      </c>
      <c r="V1173" s="134">
        <v>50</v>
      </c>
      <c r="W1173" s="135">
        <f t="shared" si="382"/>
        <v>444.936830621328</v>
      </c>
      <c r="X1173" s="51">
        <f t="shared" si="380"/>
        <v>177.02183847483684</v>
      </c>
      <c r="Y1173" s="100">
        <v>0.13734099999999999</v>
      </c>
      <c r="Z1173" s="81">
        <v>238.68600000000001</v>
      </c>
      <c r="AA1173" s="49">
        <f t="shared" si="377"/>
        <v>2.7468199999999996E-3</v>
      </c>
      <c r="AB1173" s="50">
        <f t="shared" si="381"/>
        <v>486.24712635945127</v>
      </c>
      <c r="AC1173" s="50">
        <f t="shared" ref="AC1173:AC1236" si="383">Z1173/(W1173*10^-3)</f>
        <v>536.44918463299416</v>
      </c>
      <c r="AD1173" s="56">
        <f>AB1173/AVERAGE(AB1105:AB1116)*100</f>
        <v>91.219552168022986</v>
      </c>
      <c r="AE1173" s="56">
        <f>AC1173/AVERAGE(AC1105:AC1116)*100</f>
        <v>100.63741610052944</v>
      </c>
      <c r="AF1173" s="65">
        <v>0.45242499999999997</v>
      </c>
      <c r="AG1173" s="45">
        <v>5.4591659999999997</v>
      </c>
      <c r="AH1173" s="45">
        <v>298.72089999999997</v>
      </c>
      <c r="AI1173" s="43">
        <f t="shared" si="378"/>
        <v>0.10918332</v>
      </c>
      <c r="AJ1173" s="50">
        <f t="shared" si="379"/>
        <v>608.54922035020491</v>
      </c>
      <c r="AK1173" s="50">
        <f t="shared" ref="AK1173:AK1236" si="384">AH1173/(W1173*10^-3)</f>
        <v>671.37822594468946</v>
      </c>
      <c r="AL1173" s="51">
        <f>AJ1173/AVERAGE(AJ1105:AJ1116)*100</f>
        <v>89.988914093260178</v>
      </c>
      <c r="AM1173" s="51">
        <f>AK1173/AVERAGE(AK1105:AK1116)*100</f>
        <v>99.279722129713406</v>
      </c>
      <c r="AN1173" s="45">
        <v>39.748989740863983</v>
      </c>
      <c r="AO1173" s="137"/>
    </row>
    <row r="1174" spans="1:41" ht="30" x14ac:dyDescent="0.25">
      <c r="A1174" s="30">
        <v>1173</v>
      </c>
      <c r="B1174" s="107" t="s">
        <v>1470</v>
      </c>
      <c r="C1174" s="48"/>
      <c r="D1174" s="48" t="s">
        <v>135</v>
      </c>
      <c r="E1174" s="48" t="s">
        <v>205</v>
      </c>
      <c r="F1174" s="48" t="s">
        <v>139</v>
      </c>
      <c r="G1174" s="42" t="s">
        <v>6</v>
      </c>
      <c r="H1174" s="42" t="s">
        <v>714</v>
      </c>
      <c r="I1174" s="42" t="s">
        <v>319</v>
      </c>
      <c r="J1174" s="42">
        <v>25</v>
      </c>
      <c r="K1174" s="42">
        <v>220</v>
      </c>
      <c r="L1174" s="42">
        <v>0.08</v>
      </c>
      <c r="M1174" s="105" t="s">
        <v>140</v>
      </c>
      <c r="N1174" s="105" t="s">
        <v>320</v>
      </c>
      <c r="O1174" s="104" t="s">
        <v>210</v>
      </c>
      <c r="P1174" s="81">
        <v>200</v>
      </c>
      <c r="Q1174" s="118">
        <v>123</v>
      </c>
      <c r="R1174" s="42">
        <v>3.5</v>
      </c>
      <c r="S1174" s="81">
        <v>12.46819338422392</v>
      </c>
      <c r="T1174" s="134">
        <v>460</v>
      </c>
      <c r="U1174" s="93">
        <f t="shared" si="375"/>
        <v>0.77926208651399498</v>
      </c>
      <c r="V1174" s="134">
        <v>50</v>
      </c>
      <c r="W1174" s="135">
        <f t="shared" si="382"/>
        <v>429.67075096806963</v>
      </c>
      <c r="X1174" s="51">
        <f t="shared" si="380"/>
        <v>157.78623855972967</v>
      </c>
      <c r="Y1174" s="100">
        <v>0.146763</v>
      </c>
      <c r="Z1174" s="81">
        <v>227.3451</v>
      </c>
      <c r="AA1174" s="49">
        <f t="shared" si="377"/>
        <v>2.9352600000000003E-3</v>
      </c>
      <c r="AB1174" s="50">
        <f t="shared" si="381"/>
        <v>463.14363459483206</v>
      </c>
      <c r="AC1174" s="50">
        <f t="shared" si="383"/>
        <v>529.11467556909599</v>
      </c>
      <c r="AD1174" s="56">
        <f>AB1174/AVERAGE(AB1105:AB1116)*100</f>
        <v>86.885356533665174</v>
      </c>
      <c r="AE1174" s="56">
        <f>AC1174/AVERAGE(AC1105:AC1116)*100</f>
        <v>99.261468365495389</v>
      </c>
      <c r="AF1174" s="65">
        <v>0</v>
      </c>
      <c r="AG1174" s="45">
        <v>5.9483769999999998</v>
      </c>
      <c r="AH1174" s="45">
        <v>284.65559999999999</v>
      </c>
      <c r="AI1174" s="43">
        <f t="shared" si="378"/>
        <v>0.11896754</v>
      </c>
      <c r="AJ1174" s="50">
        <f t="shared" si="379"/>
        <v>579.89562648050332</v>
      </c>
      <c r="AK1174" s="50">
        <f t="shared" si="384"/>
        <v>662.49703839197048</v>
      </c>
      <c r="AL1174" s="51">
        <f>AJ1174/AVERAGE(AJ1105:AJ1116)*100</f>
        <v>85.751778113166608</v>
      </c>
      <c r="AM1174" s="51">
        <f>AK1174/AVERAGE(AK1105:AK1116)*100</f>
        <v>97.966420925797919</v>
      </c>
      <c r="AN1174" s="45">
        <v>40.530494743225468</v>
      </c>
      <c r="AO1174" s="137"/>
    </row>
    <row r="1175" spans="1:41" ht="30" x14ac:dyDescent="0.25">
      <c r="A1175" s="30">
        <v>1174</v>
      </c>
      <c r="B1175" s="107" t="s">
        <v>1471</v>
      </c>
      <c r="C1175" s="48"/>
      <c r="D1175" s="48" t="s">
        <v>135</v>
      </c>
      <c r="E1175" s="48" t="s">
        <v>205</v>
      </c>
      <c r="F1175" s="48" t="s">
        <v>139</v>
      </c>
      <c r="G1175" s="42" t="s">
        <v>6</v>
      </c>
      <c r="H1175" s="42" t="s">
        <v>714</v>
      </c>
      <c r="I1175" s="42" t="s">
        <v>319</v>
      </c>
      <c r="J1175" s="42">
        <v>25</v>
      </c>
      <c r="K1175" s="42">
        <v>220</v>
      </c>
      <c r="L1175" s="42">
        <v>0.08</v>
      </c>
      <c r="M1175" s="105" t="s">
        <v>140</v>
      </c>
      <c r="N1175" s="105" t="s">
        <v>320</v>
      </c>
      <c r="O1175" s="104" t="s">
        <v>210</v>
      </c>
      <c r="P1175" s="81">
        <v>200</v>
      </c>
      <c r="Q1175" s="118">
        <v>123</v>
      </c>
      <c r="R1175" s="42">
        <v>3.5</v>
      </c>
      <c r="S1175" s="81">
        <v>29.544811987560077</v>
      </c>
      <c r="T1175" s="134">
        <v>460</v>
      </c>
      <c r="U1175" s="93">
        <f t="shared" si="375"/>
        <v>1.8465507492225048</v>
      </c>
      <c r="V1175" s="134">
        <v>50</v>
      </c>
      <c r="W1175" s="135">
        <f t="shared" si="382"/>
        <v>345.84609541745141</v>
      </c>
      <c r="X1175" s="51">
        <f t="shared" si="380"/>
        <v>170.16227678689788</v>
      </c>
      <c r="Y1175" s="100">
        <v>0.14172900000000002</v>
      </c>
      <c r="Z1175" s="81">
        <v>236.76740000000001</v>
      </c>
      <c r="AA1175" s="49">
        <f t="shared" si="377"/>
        <v>2.8345800000000006E-3</v>
      </c>
      <c r="AB1175" s="50">
        <f t="shared" si="381"/>
        <v>482.3385865346051</v>
      </c>
      <c r="AC1175" s="50">
        <f t="shared" si="383"/>
        <v>684.60336299072958</v>
      </c>
      <c r="AD1175" s="56">
        <f>AB1175/AVERAGE(AB1105:AB1116)*100</f>
        <v>90.486313382381738</v>
      </c>
      <c r="AE1175" s="56">
        <f>AC1175/AVERAGE(AC1105:AC1116)*100</f>
        <v>128.43101542274647</v>
      </c>
      <c r="AF1175" s="65">
        <v>0.56214199999999992</v>
      </c>
      <c r="AG1175" s="45">
        <v>4.8229309999999996</v>
      </c>
      <c r="AH1175" s="45">
        <v>298.4597</v>
      </c>
      <c r="AI1175" s="43">
        <f t="shared" si="378"/>
        <v>9.6458619999999995E-2</v>
      </c>
      <c r="AJ1175" s="50">
        <f t="shared" si="379"/>
        <v>608.01710807966924</v>
      </c>
      <c r="AK1175" s="50">
        <f t="shared" si="384"/>
        <v>862.98415380328652</v>
      </c>
      <c r="AL1175" s="51">
        <f>AJ1175/AVERAGE(AJ1105:AJ1116)*100</f>
        <v>89.9102282552048</v>
      </c>
      <c r="AM1175" s="51">
        <f>AK1175/AVERAGE(AK1105:AK1116)*100</f>
        <v>127.61335366719877</v>
      </c>
      <c r="AN1175" s="45">
        <v>34.029245955309065</v>
      </c>
      <c r="AO1175" s="137"/>
    </row>
    <row r="1176" spans="1:41" ht="30" x14ac:dyDescent="0.25">
      <c r="A1176" s="30">
        <v>1175</v>
      </c>
      <c r="B1176" s="107" t="s">
        <v>1472</v>
      </c>
      <c r="C1176" s="48"/>
      <c r="D1176" s="48" t="s">
        <v>135</v>
      </c>
      <c r="E1176" s="48" t="s">
        <v>205</v>
      </c>
      <c r="F1176" s="48" t="s">
        <v>139</v>
      </c>
      <c r="G1176" s="42" t="s">
        <v>6</v>
      </c>
      <c r="H1176" s="42" t="s">
        <v>714</v>
      </c>
      <c r="I1176" s="42" t="s">
        <v>319</v>
      </c>
      <c r="J1176" s="42">
        <v>25</v>
      </c>
      <c r="K1176" s="42">
        <v>220</v>
      </c>
      <c r="L1176" s="42">
        <v>0.08</v>
      </c>
      <c r="M1176" s="105" t="s">
        <v>140</v>
      </c>
      <c r="N1176" s="105" t="s">
        <v>320</v>
      </c>
      <c r="O1176" s="104" t="s">
        <v>210</v>
      </c>
      <c r="P1176" s="81">
        <v>200</v>
      </c>
      <c r="Q1176" s="118">
        <v>123</v>
      </c>
      <c r="R1176" s="42">
        <v>3.5</v>
      </c>
      <c r="S1176" s="81">
        <v>9.1885778908679683</v>
      </c>
      <c r="T1176" s="134">
        <v>460</v>
      </c>
      <c r="U1176" s="93">
        <f t="shared" si="375"/>
        <v>0.57428611817924802</v>
      </c>
      <c r="V1176" s="134">
        <v>50</v>
      </c>
      <c r="W1176" s="135">
        <f t="shared" si="382"/>
        <v>445.76952587514205</v>
      </c>
      <c r="X1176" s="51">
        <f t="shared" si="380"/>
        <v>173.3089614504328</v>
      </c>
      <c r="Y1176" s="99">
        <v>0.14134200000000002</v>
      </c>
      <c r="Z1176" s="115">
        <v>240.4873</v>
      </c>
      <c r="AA1176" s="49">
        <f t="shared" si="377"/>
        <v>2.8268400000000006E-3</v>
      </c>
      <c r="AB1176" s="50">
        <f t="shared" si="381"/>
        <v>489.91670458654158</v>
      </c>
      <c r="AC1176" s="50">
        <f t="shared" si="383"/>
        <v>539.48797762222841</v>
      </c>
      <c r="AD1176" s="56">
        <f>AB1176/AVERAGE(AB1105:AB1116)*100</f>
        <v>91.907961958795212</v>
      </c>
      <c r="AE1176" s="56">
        <f>AC1176/AVERAGE(AC1105:AC1116)*100</f>
        <v>101.20749111091492</v>
      </c>
      <c r="AF1176" s="65">
        <v>0.67818400000000001</v>
      </c>
      <c r="AG1176" s="45">
        <v>5.19339</v>
      </c>
      <c r="AH1176" s="45">
        <v>300.9314</v>
      </c>
      <c r="AI1176" s="43">
        <f t="shared" si="378"/>
        <v>0.1038678</v>
      </c>
      <c r="AJ1176" s="50">
        <f t="shared" si="379"/>
        <v>613.05241397202428</v>
      </c>
      <c r="AK1176" s="50">
        <f t="shared" si="384"/>
        <v>675.08293531103664</v>
      </c>
      <c r="AL1176" s="51">
        <f>AJ1176/AVERAGE(AJ1105:AJ1116)*100</f>
        <v>90.654821616313157</v>
      </c>
      <c r="AM1176" s="51">
        <f>AK1176/AVERAGE(AK1105:AK1116)*100</f>
        <v>99.827554189570222</v>
      </c>
      <c r="AN1176" s="45">
        <v>36.743430827354921</v>
      </c>
      <c r="AO1176" s="137"/>
    </row>
    <row r="1177" spans="1:41" ht="30" x14ac:dyDescent="0.25">
      <c r="A1177" s="30">
        <v>1176</v>
      </c>
      <c r="B1177" s="107" t="s">
        <v>1473</v>
      </c>
      <c r="C1177" s="48"/>
      <c r="D1177" s="48" t="s">
        <v>135</v>
      </c>
      <c r="E1177" s="48" t="s">
        <v>205</v>
      </c>
      <c r="F1177" s="48" t="s">
        <v>139</v>
      </c>
      <c r="G1177" s="42" t="s">
        <v>6</v>
      </c>
      <c r="H1177" s="42" t="s">
        <v>714</v>
      </c>
      <c r="I1177" s="42" t="s">
        <v>319</v>
      </c>
      <c r="J1177" s="42">
        <v>25</v>
      </c>
      <c r="K1177" s="42">
        <v>220</v>
      </c>
      <c r="L1177" s="42">
        <v>0.08</v>
      </c>
      <c r="M1177" s="105" t="s">
        <v>140</v>
      </c>
      <c r="N1177" s="105" t="s">
        <v>320</v>
      </c>
      <c r="O1177" s="104" t="s">
        <v>210</v>
      </c>
      <c r="P1177" s="81">
        <v>200</v>
      </c>
      <c r="Q1177" s="118">
        <v>123</v>
      </c>
      <c r="R1177" s="42">
        <v>3.5</v>
      </c>
      <c r="S1177" s="81">
        <v>9.0754877014419009</v>
      </c>
      <c r="T1177" s="134">
        <v>460</v>
      </c>
      <c r="U1177" s="93">
        <f t="shared" si="375"/>
        <v>0.5672179813401188</v>
      </c>
      <c r="V1177" s="134">
        <v>50</v>
      </c>
      <c r="W1177" s="135">
        <f t="shared" si="382"/>
        <v>446.3246560443514</v>
      </c>
      <c r="X1177" s="51">
        <f t="shared" si="380"/>
        <v>105.75362035026569</v>
      </c>
      <c r="Y1177" s="100">
        <v>0.22330799999999998</v>
      </c>
      <c r="Z1177" s="81">
        <v>231.8459</v>
      </c>
      <c r="AA1177" s="49">
        <f t="shared" si="377"/>
        <v>4.4661599999999994E-3</v>
      </c>
      <c r="AB1177" s="50">
        <f t="shared" si="381"/>
        <v>472.31258906354253</v>
      </c>
      <c r="AC1177" s="50">
        <f t="shared" si="383"/>
        <v>519.4557299495491</v>
      </c>
      <c r="AD1177" s="56">
        <f>AB1177/AVERAGE(AB1105:AB1116)*100</f>
        <v>88.605444684615946</v>
      </c>
      <c r="AE1177" s="56">
        <f>AC1177/AVERAGE(AC1105:AC1116)*100</f>
        <v>97.449458286531907</v>
      </c>
      <c r="AF1177" s="65">
        <v>0.64952900000000013</v>
      </c>
      <c r="AG1177" s="45">
        <v>6.0504799999999994</v>
      </c>
      <c r="AH1177" s="45">
        <v>295.71660000000003</v>
      </c>
      <c r="AI1177" s="43">
        <f t="shared" si="378"/>
        <v>0.12100959999999999</v>
      </c>
      <c r="AJ1177" s="50">
        <f t="shared" si="379"/>
        <v>602.42891064740843</v>
      </c>
      <c r="AK1177" s="50">
        <f t="shared" si="384"/>
        <v>662.55940825867037</v>
      </c>
      <c r="AL1177" s="51">
        <f>AJ1177/AVERAGE(AJ1105:AJ1116)*100</f>
        <v>89.083876331890352</v>
      </c>
      <c r="AM1177" s="51">
        <f>AK1177/AVERAGE(AK1105:AK1116)*100</f>
        <v>97.97564383889808</v>
      </c>
      <c r="AN1177" s="45">
        <v>27.094774929693518</v>
      </c>
      <c r="AO1177" s="137"/>
    </row>
    <row r="1178" spans="1:41" ht="30" x14ac:dyDescent="0.25">
      <c r="A1178" s="30">
        <v>1177</v>
      </c>
      <c r="B1178" s="107" t="s">
        <v>1474</v>
      </c>
      <c r="C1178" s="48"/>
      <c r="D1178" s="48" t="s">
        <v>135</v>
      </c>
      <c r="E1178" s="48" t="s">
        <v>205</v>
      </c>
      <c r="F1178" s="48" t="s">
        <v>139</v>
      </c>
      <c r="G1178" s="42" t="s">
        <v>6</v>
      </c>
      <c r="H1178" s="42" t="s">
        <v>714</v>
      </c>
      <c r="I1178" s="42" t="s">
        <v>319</v>
      </c>
      <c r="J1178" s="42">
        <v>25</v>
      </c>
      <c r="K1178" s="42">
        <v>220</v>
      </c>
      <c r="L1178" s="42">
        <v>0.08</v>
      </c>
      <c r="M1178" s="105" t="s">
        <v>140</v>
      </c>
      <c r="N1178" s="105" t="s">
        <v>320</v>
      </c>
      <c r="O1178" s="104" t="s">
        <v>210</v>
      </c>
      <c r="P1178" s="81">
        <v>200</v>
      </c>
      <c r="Q1178" s="118">
        <v>123</v>
      </c>
      <c r="R1178" s="42">
        <v>3.5</v>
      </c>
      <c r="S1178" s="81">
        <v>12.298558100084819</v>
      </c>
      <c r="T1178" s="134">
        <v>460</v>
      </c>
      <c r="U1178" s="93">
        <f t="shared" si="375"/>
        <v>0.76865988125530116</v>
      </c>
      <c r="V1178" s="134">
        <v>50</v>
      </c>
      <c r="W1178" s="135">
        <f t="shared" si="382"/>
        <v>430.50344622188379</v>
      </c>
      <c r="X1178" s="51">
        <f t="shared" si="380"/>
        <v>174.01645109044202</v>
      </c>
      <c r="Y1178" s="100">
        <v>0.129854</v>
      </c>
      <c r="Z1178" s="81">
        <v>221.84289999999999</v>
      </c>
      <c r="AA1178" s="49">
        <f t="shared" si="377"/>
        <v>2.5970799999999999E-3</v>
      </c>
      <c r="AB1178" s="50">
        <f t="shared" si="381"/>
        <v>451.93464479796512</v>
      </c>
      <c r="AC1178" s="50">
        <f t="shared" si="383"/>
        <v>515.31039285957524</v>
      </c>
      <c r="AD1178" s="56">
        <f>AB1178/AVERAGE(AB1105:AB1116)*100</f>
        <v>84.782559469996173</v>
      </c>
      <c r="AE1178" s="56">
        <f>AC1178/AVERAGE(AC1105:AC1116)*100</f>
        <v>96.671796533003359</v>
      </c>
      <c r="AF1178" s="65">
        <v>0.35199999999999998</v>
      </c>
      <c r="AG1178" s="45">
        <v>5.0812200000000001</v>
      </c>
      <c r="AH1178" s="45">
        <v>281.2337</v>
      </c>
      <c r="AI1178" s="43">
        <f t="shared" si="378"/>
        <v>0.1016244</v>
      </c>
      <c r="AJ1178" s="50">
        <f t="shared" si="379"/>
        <v>572.92458904349655</v>
      </c>
      <c r="AK1178" s="50">
        <f t="shared" si="384"/>
        <v>653.26701207183976</v>
      </c>
      <c r="AL1178" s="51">
        <f>AJ1178/AVERAGE(AJ1105:AJ1116)*100</f>
        <v>84.720939410097202</v>
      </c>
      <c r="AM1178" s="51">
        <f>AK1178/AVERAGE(AK1105:AK1116)*100</f>
        <v>96.60153536219012</v>
      </c>
      <c r="AN1178" s="45">
        <v>39.130253977544015</v>
      </c>
      <c r="AO1178" s="137"/>
    </row>
    <row r="1179" spans="1:41" ht="30" x14ac:dyDescent="0.25">
      <c r="A1179" s="30">
        <v>1178</v>
      </c>
      <c r="B1179" s="107" t="s">
        <v>1475</v>
      </c>
      <c r="C1179" s="48"/>
      <c r="D1179" s="48" t="s">
        <v>135</v>
      </c>
      <c r="E1179" s="48" t="s">
        <v>205</v>
      </c>
      <c r="F1179" s="48" t="s">
        <v>139</v>
      </c>
      <c r="G1179" s="42" t="s">
        <v>6</v>
      </c>
      <c r="H1179" s="42" t="s">
        <v>714</v>
      </c>
      <c r="I1179" s="42" t="s">
        <v>319</v>
      </c>
      <c r="J1179" s="42">
        <v>25</v>
      </c>
      <c r="K1179" s="42">
        <v>220</v>
      </c>
      <c r="L1179" s="42">
        <v>0.08</v>
      </c>
      <c r="M1179" s="105" t="s">
        <v>140</v>
      </c>
      <c r="N1179" s="105" t="s">
        <v>320</v>
      </c>
      <c r="O1179" s="104" t="s">
        <v>210</v>
      </c>
      <c r="P1179" s="81">
        <v>300</v>
      </c>
      <c r="Q1179" s="118">
        <v>82</v>
      </c>
      <c r="R1179" s="42">
        <v>3.5</v>
      </c>
      <c r="S1179" s="81">
        <v>10.206389595702573</v>
      </c>
      <c r="T1179" s="134">
        <v>461</v>
      </c>
      <c r="U1179" s="93">
        <f t="shared" si="375"/>
        <v>0.63789934973141083</v>
      </c>
      <c r="V1179" s="134">
        <v>50</v>
      </c>
      <c r="W1179" s="135">
        <f t="shared" si="382"/>
        <v>440.77335435225757</v>
      </c>
      <c r="X1179" s="51">
        <f t="shared" si="380"/>
        <v>156.39240934380385</v>
      </c>
      <c r="Y1179" s="100">
        <v>0.152314</v>
      </c>
      <c r="Z1179" s="81">
        <v>233.8597</v>
      </c>
      <c r="AA1179" s="49">
        <f t="shared" si="377"/>
        <v>3.0462800000000002E-3</v>
      </c>
      <c r="AB1179" s="50">
        <f t="shared" si="381"/>
        <v>476.41506873584279</v>
      </c>
      <c r="AC1179" s="50">
        <f t="shared" si="383"/>
        <v>530.56678152351253</v>
      </c>
      <c r="AD1179" s="56">
        <f>AB1179/AVERAGE(AB1105:AB1116)*100</f>
        <v>89.37506642261468</v>
      </c>
      <c r="AE1179" s="56">
        <f>AC1179/AVERAGE(AC1105:AC1116)*100</f>
        <v>99.533882221910602</v>
      </c>
      <c r="AF1179" s="65">
        <v>0.27777999999999997</v>
      </c>
      <c r="AG1179" s="45">
        <v>5.4350269999999998</v>
      </c>
      <c r="AH1179" s="45">
        <v>296.41430000000003</v>
      </c>
      <c r="AI1179" s="43">
        <f t="shared" si="378"/>
        <v>0.10870054</v>
      </c>
      <c r="AJ1179" s="50">
        <f t="shared" si="379"/>
        <v>603.85025341598714</v>
      </c>
      <c r="AK1179" s="50">
        <f t="shared" si="384"/>
        <v>672.48688486534832</v>
      </c>
      <c r="AL1179" s="51">
        <f>AJ1179/AVERAGE(AJ1105:AJ1116)*100</f>
        <v>89.2940566887481</v>
      </c>
      <c r="AM1179" s="51">
        <f>AK1179/AVERAGE(AK1105:AK1116)*100</f>
        <v>99.443664517664359</v>
      </c>
      <c r="AN1179" s="45">
        <v>35.683042924484944</v>
      </c>
      <c r="AO1179" s="137"/>
    </row>
    <row r="1180" spans="1:41" ht="30" x14ac:dyDescent="0.25">
      <c r="A1180" s="30">
        <v>1179</v>
      </c>
      <c r="B1180" s="107" t="s">
        <v>1476</v>
      </c>
      <c r="C1180" s="48"/>
      <c r="D1180" s="48" t="s">
        <v>135</v>
      </c>
      <c r="E1180" s="48" t="s">
        <v>205</v>
      </c>
      <c r="F1180" s="48" t="s">
        <v>139</v>
      </c>
      <c r="G1180" s="42" t="s">
        <v>6</v>
      </c>
      <c r="H1180" s="42" t="s">
        <v>714</v>
      </c>
      <c r="I1180" s="42" t="s">
        <v>319</v>
      </c>
      <c r="J1180" s="42">
        <v>25</v>
      </c>
      <c r="K1180" s="42">
        <v>220</v>
      </c>
      <c r="L1180" s="42">
        <v>0.08</v>
      </c>
      <c r="M1180" s="105" t="s">
        <v>140</v>
      </c>
      <c r="N1180" s="105" t="s">
        <v>320</v>
      </c>
      <c r="O1180" s="104" t="s">
        <v>210</v>
      </c>
      <c r="P1180" s="81">
        <v>300</v>
      </c>
      <c r="Q1180" s="118">
        <v>82</v>
      </c>
      <c r="R1180" s="42">
        <v>3.5</v>
      </c>
      <c r="S1180" s="81">
        <v>13.203279615493354</v>
      </c>
      <c r="T1180" s="134">
        <v>462</v>
      </c>
      <c r="U1180" s="93">
        <f t="shared" si="375"/>
        <v>0.82520497596833464</v>
      </c>
      <c r="V1180" s="134">
        <v>50</v>
      </c>
      <c r="W1180" s="135">
        <f t="shared" si="382"/>
        <v>426.0624048682086</v>
      </c>
      <c r="X1180" s="51">
        <f t="shared" si="380"/>
        <v>152.33457129683848</v>
      </c>
      <c r="Y1180" s="100">
        <v>0.148312</v>
      </c>
      <c r="Z1180" s="81">
        <v>221.80670000000001</v>
      </c>
      <c r="AA1180" s="49">
        <f t="shared" si="377"/>
        <v>2.9662400000000002E-3</v>
      </c>
      <c r="AB1180" s="50">
        <f t="shared" si="381"/>
        <v>451.86089876353412</v>
      </c>
      <c r="AC1180" s="50">
        <f t="shared" si="383"/>
        <v>520.59674232137468</v>
      </c>
      <c r="AD1180" s="56">
        <f>AB1180/AVERAGE(AB1105:AB1116)*100</f>
        <v>84.768724775927481</v>
      </c>
      <c r="AE1180" s="56">
        <f>AC1180/AVERAGE(AC1105:AC1116)*100</f>
        <v>97.663511248356855</v>
      </c>
      <c r="AF1180" s="65">
        <v>0</v>
      </c>
      <c r="AG1180" s="45">
        <v>3.0358240000000003</v>
      </c>
      <c r="AH1180" s="45">
        <v>275.0043</v>
      </c>
      <c r="AI1180" s="43">
        <f t="shared" si="378"/>
        <v>6.0716480000000003E-2</v>
      </c>
      <c r="AJ1180" s="50">
        <f t="shared" si="379"/>
        <v>560.23415957153941</v>
      </c>
      <c r="AK1180" s="50">
        <f t="shared" si="384"/>
        <v>645.45544703730775</v>
      </c>
      <c r="AL1180" s="51">
        <f>AJ1180/AVERAGE(AJ1105:AJ1116)*100</f>
        <v>82.844348446918687</v>
      </c>
      <c r="AM1180" s="51">
        <f>AK1180/AVERAGE(AK1105:AK1116)*100</f>
        <v>95.446404057573744</v>
      </c>
      <c r="AN1180" s="45">
        <v>20.469173094557423</v>
      </c>
      <c r="AO1180" s="137"/>
    </row>
    <row r="1181" spans="1:41" ht="30" x14ac:dyDescent="0.25">
      <c r="A1181" s="30">
        <v>1180</v>
      </c>
      <c r="B1181" s="107" t="s">
        <v>1477</v>
      </c>
      <c r="C1181" s="48"/>
      <c r="D1181" s="48" t="s">
        <v>135</v>
      </c>
      <c r="E1181" s="48" t="s">
        <v>205</v>
      </c>
      <c r="F1181" s="48" t="s">
        <v>139</v>
      </c>
      <c r="G1181" s="42" t="s">
        <v>6</v>
      </c>
      <c r="H1181" s="42" t="s">
        <v>714</v>
      </c>
      <c r="I1181" s="42" t="s">
        <v>319</v>
      </c>
      <c r="J1181" s="42">
        <v>25</v>
      </c>
      <c r="K1181" s="42">
        <v>220</v>
      </c>
      <c r="L1181" s="42">
        <v>0.08</v>
      </c>
      <c r="M1181" s="105" t="s">
        <v>140</v>
      </c>
      <c r="N1181" s="105" t="s">
        <v>320</v>
      </c>
      <c r="O1181" s="104" t="s">
        <v>210</v>
      </c>
      <c r="P1181" s="81">
        <v>300</v>
      </c>
      <c r="Q1181" s="118">
        <v>82</v>
      </c>
      <c r="R1181" s="42">
        <v>3.5</v>
      </c>
      <c r="S1181" s="81">
        <v>12.694373763076053</v>
      </c>
      <c r="T1181" s="134">
        <v>463</v>
      </c>
      <c r="U1181" s="93">
        <f t="shared" ref="U1181:U1244" si="385">S1181/100*J1181/4</f>
        <v>0.79339836019225329</v>
      </c>
      <c r="V1181" s="134">
        <v>50</v>
      </c>
      <c r="W1181" s="135">
        <f t="shared" si="382"/>
        <v>428.56049062965099</v>
      </c>
      <c r="X1181" s="51">
        <f t="shared" si="380"/>
        <v>102.24649961036182</v>
      </c>
      <c r="Y1181" s="100">
        <v>0.20446199999999998</v>
      </c>
      <c r="Z1181" s="81">
        <v>205.23949999999999</v>
      </c>
      <c r="AA1181" s="49">
        <f t="shared" si="377"/>
        <v>4.0892399999999992E-3</v>
      </c>
      <c r="AB1181" s="50">
        <f t="shared" si="381"/>
        <v>418.11047606667586</v>
      </c>
      <c r="AC1181" s="50">
        <f t="shared" si="383"/>
        <v>478.9043891994275</v>
      </c>
      <c r="AD1181" s="56">
        <f>AB1181/AVERAGE(AB1105:AB1116)*100</f>
        <v>78.43717384844085</v>
      </c>
      <c r="AE1181" s="56">
        <f>AC1181/AVERAGE(AC1105:AC1116)*100</f>
        <v>89.842060849072297</v>
      </c>
      <c r="AF1181" s="65">
        <v>0</v>
      </c>
      <c r="AG1181" s="45">
        <v>4.4500209999999996</v>
      </c>
      <c r="AH1181" s="45">
        <v>272.37490000000003</v>
      </c>
      <c r="AI1181" s="43">
        <f t="shared" si="378"/>
        <v>8.9000419999999997E-2</v>
      </c>
      <c r="AJ1181" s="50">
        <f t="shared" si="379"/>
        <v>554.87758987725681</v>
      </c>
      <c r="AK1181" s="50">
        <f t="shared" si="384"/>
        <v>635.55765394943546</v>
      </c>
      <c r="AL1181" s="51">
        <f>AJ1181/AVERAGE(AJ1105:AJ1116)*100</f>
        <v>82.052248360460666</v>
      </c>
      <c r="AM1181" s="51">
        <f>AK1181/AVERAGE(AK1105:AK1116)*100</f>
        <v>93.982772814426568</v>
      </c>
      <c r="AN1181" s="45">
        <v>21.764538153788969</v>
      </c>
      <c r="AO1181" s="137"/>
    </row>
    <row r="1182" spans="1:41" ht="30" x14ac:dyDescent="0.25">
      <c r="A1182" s="30">
        <v>1181</v>
      </c>
      <c r="B1182" s="107" t="s">
        <v>1478</v>
      </c>
      <c r="C1182" s="48"/>
      <c r="D1182" s="48" t="s">
        <v>135</v>
      </c>
      <c r="E1182" s="48" t="s">
        <v>205</v>
      </c>
      <c r="F1182" s="48" t="s">
        <v>139</v>
      </c>
      <c r="G1182" s="42" t="s">
        <v>6</v>
      </c>
      <c r="H1182" s="42" t="s">
        <v>714</v>
      </c>
      <c r="I1182" s="42" t="s">
        <v>319</v>
      </c>
      <c r="J1182" s="42">
        <v>25</v>
      </c>
      <c r="K1182" s="42">
        <v>220</v>
      </c>
      <c r="L1182" s="42">
        <v>0.08</v>
      </c>
      <c r="M1182" s="105" t="s">
        <v>140</v>
      </c>
      <c r="N1182" s="105" t="s">
        <v>320</v>
      </c>
      <c r="O1182" s="104" t="s">
        <v>210</v>
      </c>
      <c r="P1182" s="81">
        <v>300</v>
      </c>
      <c r="Q1182" s="118">
        <v>82</v>
      </c>
      <c r="R1182" s="42">
        <v>3.5</v>
      </c>
      <c r="S1182" s="81">
        <v>8.9058524173027998</v>
      </c>
      <c r="T1182" s="134">
        <v>464</v>
      </c>
      <c r="U1182" s="93">
        <f t="shared" si="385"/>
        <v>0.55661577608142498</v>
      </c>
      <c r="V1182" s="134">
        <v>50</v>
      </c>
      <c r="W1182" s="135">
        <f t="shared" si="382"/>
        <v>447.15735129816557</v>
      </c>
      <c r="X1182" s="51">
        <f t="shared" si="380"/>
        <v>169.18296094372809</v>
      </c>
      <c r="Y1182" s="100">
        <v>0.13579200000000002</v>
      </c>
      <c r="Z1182" s="81">
        <v>225.5437</v>
      </c>
      <c r="AA1182" s="49">
        <f t="shared" si="377"/>
        <v>2.7158400000000006E-3</v>
      </c>
      <c r="AB1182" s="50">
        <f t="shared" si="381"/>
        <v>459.4738526494146</v>
      </c>
      <c r="AC1182" s="50">
        <f t="shared" si="383"/>
        <v>504.3944807017316</v>
      </c>
      <c r="AD1182" s="56">
        <f>AB1182/AVERAGE(AB1105:AB1116)*100</f>
        <v>86.196908525506018</v>
      </c>
      <c r="AE1182" s="56">
        <f>AC1182/AVERAGE(AC1105:AC1116)*100</f>
        <v>94.623980588055474</v>
      </c>
      <c r="AF1182" s="65">
        <v>0</v>
      </c>
      <c r="AG1182" s="45">
        <v>3.7469239999999999</v>
      </c>
      <c r="AH1182" s="45">
        <v>294.3014</v>
      </c>
      <c r="AI1182" s="43">
        <f t="shared" si="378"/>
        <v>7.4938480000000002E-2</v>
      </c>
      <c r="AJ1182" s="50">
        <f t="shared" si="379"/>
        <v>599.54588888147362</v>
      </c>
      <c r="AK1182" s="50">
        <f t="shared" si="384"/>
        <v>658.16071042016506</v>
      </c>
      <c r="AL1182" s="51">
        <f>AJ1182/AVERAGE(AJ1105:AJ1116)*100</f>
        <v>88.657550918352896</v>
      </c>
      <c r="AM1182" s="51">
        <f>AK1182/AVERAGE(AK1105:AK1116)*100</f>
        <v>97.325188577968362</v>
      </c>
      <c r="AN1182" s="45">
        <v>27.593112996347351</v>
      </c>
      <c r="AO1182" s="137"/>
    </row>
    <row r="1183" spans="1:41" ht="30" x14ac:dyDescent="0.25">
      <c r="A1183" s="30">
        <v>1182</v>
      </c>
      <c r="B1183" s="107" t="s">
        <v>1479</v>
      </c>
      <c r="C1183" s="48"/>
      <c r="D1183" s="48" t="s">
        <v>135</v>
      </c>
      <c r="E1183" s="48" t="s">
        <v>205</v>
      </c>
      <c r="F1183" s="48" t="s">
        <v>139</v>
      </c>
      <c r="G1183" s="42" t="s">
        <v>6</v>
      </c>
      <c r="H1183" s="42" t="s">
        <v>714</v>
      </c>
      <c r="I1183" s="42" t="s">
        <v>319</v>
      </c>
      <c r="J1183" s="42">
        <v>25</v>
      </c>
      <c r="K1183" s="42">
        <v>220</v>
      </c>
      <c r="L1183" s="42">
        <v>0.08</v>
      </c>
      <c r="M1183" s="105" t="s">
        <v>140</v>
      </c>
      <c r="N1183" s="105" t="s">
        <v>320</v>
      </c>
      <c r="O1183" s="104" t="s">
        <v>210</v>
      </c>
      <c r="P1183" s="81">
        <v>300</v>
      </c>
      <c r="Q1183" s="118">
        <v>82</v>
      </c>
      <c r="R1183" s="42">
        <v>3.5</v>
      </c>
      <c r="S1183" s="81">
        <v>9.6409386485722361</v>
      </c>
      <c r="T1183" s="134">
        <v>465</v>
      </c>
      <c r="U1183" s="93">
        <f t="shared" si="385"/>
        <v>0.60255866553576476</v>
      </c>
      <c r="V1183" s="134">
        <v>50</v>
      </c>
      <c r="W1183" s="135">
        <f t="shared" si="382"/>
        <v>443.54900519830443</v>
      </c>
      <c r="X1183" s="51">
        <f t="shared" si="380"/>
        <v>156.08578846386848</v>
      </c>
      <c r="Y1183" s="100">
        <v>0.15282999999999999</v>
      </c>
      <c r="Z1183" s="81">
        <v>234.1919</v>
      </c>
      <c r="AA1183" s="49">
        <f t="shared" si="377"/>
        <v>3.0566E-3</v>
      </c>
      <c r="AB1183" s="50">
        <f t="shared" si="381"/>
        <v>477.09182101866043</v>
      </c>
      <c r="AC1183" s="50">
        <f t="shared" si="383"/>
        <v>527.9955478545063</v>
      </c>
      <c r="AD1183" s="56">
        <f>AB1183/AVERAGE(AB1105:AB1116)*100</f>
        <v>89.502024581996537</v>
      </c>
      <c r="AE1183" s="56">
        <f>AC1183/AVERAGE(AC1105:AC1116)*100</f>
        <v>99.051520946971777</v>
      </c>
      <c r="AF1183" s="65">
        <v>0.50999299999999992</v>
      </c>
      <c r="AG1183" s="45">
        <v>4.462542</v>
      </c>
      <c r="AH1183" s="45">
        <v>292.49509999999998</v>
      </c>
      <c r="AI1183" s="43">
        <f t="shared" si="378"/>
        <v>8.9250839999999998E-2</v>
      </c>
      <c r="AJ1183" s="50">
        <f t="shared" si="379"/>
        <v>595.86612473802541</v>
      </c>
      <c r="AK1183" s="50">
        <f t="shared" si="384"/>
        <v>659.44257922352813</v>
      </c>
      <c r="AL1183" s="51">
        <f>AJ1183/AVERAGE(AJ1105:AJ1116)*100</f>
        <v>88.11340762095837</v>
      </c>
      <c r="AM1183" s="51">
        <f>AK1183/AVERAGE(AK1105:AK1116)*100</f>
        <v>97.51474429140481</v>
      </c>
      <c r="AN1183" s="45">
        <v>29.199384937512271</v>
      </c>
      <c r="AO1183" s="137"/>
    </row>
    <row r="1184" spans="1:41" ht="30" x14ac:dyDescent="0.25">
      <c r="A1184" s="30">
        <v>1183</v>
      </c>
      <c r="B1184" s="107" t="s">
        <v>1480</v>
      </c>
      <c r="C1184" s="48"/>
      <c r="D1184" s="48" t="s">
        <v>135</v>
      </c>
      <c r="E1184" s="48" t="s">
        <v>205</v>
      </c>
      <c r="F1184" s="48" t="s">
        <v>139</v>
      </c>
      <c r="G1184" s="42" t="s">
        <v>6</v>
      </c>
      <c r="H1184" s="42" t="s">
        <v>714</v>
      </c>
      <c r="I1184" s="42" t="s">
        <v>319</v>
      </c>
      <c r="J1184" s="42">
        <v>25</v>
      </c>
      <c r="K1184" s="42">
        <v>220</v>
      </c>
      <c r="L1184" s="42">
        <v>0.08</v>
      </c>
      <c r="M1184" s="105" t="s">
        <v>140</v>
      </c>
      <c r="N1184" s="105" t="s">
        <v>320</v>
      </c>
      <c r="O1184" s="104" t="s">
        <v>210</v>
      </c>
      <c r="P1184" s="81">
        <v>300</v>
      </c>
      <c r="Q1184" s="118">
        <v>82</v>
      </c>
      <c r="R1184" s="42">
        <v>3.5</v>
      </c>
      <c r="S1184" s="81">
        <v>9.2451229855810002</v>
      </c>
      <c r="T1184" s="134">
        <v>466</v>
      </c>
      <c r="U1184" s="93">
        <f t="shared" si="385"/>
        <v>0.57782018659881251</v>
      </c>
      <c r="V1184" s="134">
        <v>50</v>
      </c>
      <c r="W1184" s="135">
        <f t="shared" si="382"/>
        <v>445.49196079053735</v>
      </c>
      <c r="X1184" s="51">
        <f t="shared" si="380"/>
        <v>177.25728186831026</v>
      </c>
      <c r="Y1184" s="100">
        <v>0.136437</v>
      </c>
      <c r="Z1184" s="81">
        <v>237.43029999999999</v>
      </c>
      <c r="AA1184" s="49">
        <f t="shared" si="377"/>
        <v>2.7287399999999999E-3</v>
      </c>
      <c r="AB1184" s="50">
        <f t="shared" si="381"/>
        <v>483.68903532533295</v>
      </c>
      <c r="AC1184" s="50">
        <f t="shared" si="383"/>
        <v>532.96203051267992</v>
      </c>
      <c r="AD1184" s="56">
        <f>AB1184/AVERAGE(AB1105:AB1116)*100</f>
        <v>90.739656440341491</v>
      </c>
      <c r="AE1184" s="56">
        <f>AC1184/AVERAGE(AC1105:AC1116)*100</f>
        <v>99.983228918843565</v>
      </c>
      <c r="AF1184" s="65">
        <v>0.61441899999999994</v>
      </c>
      <c r="AG1184" s="45">
        <v>3.477922</v>
      </c>
      <c r="AH1184" s="45">
        <v>294.08510000000001</v>
      </c>
      <c r="AI1184" s="43">
        <f t="shared" si="378"/>
        <v>6.9558439999999999E-2</v>
      </c>
      <c r="AJ1184" s="50">
        <f t="shared" si="379"/>
        <v>599.10524613983171</v>
      </c>
      <c r="AK1184" s="50">
        <f t="shared" si="384"/>
        <v>660.1355936437958</v>
      </c>
      <c r="AL1184" s="51">
        <f>AJ1184/AVERAGE(AJ1105:AJ1116)*100</f>
        <v>88.592391091509938</v>
      </c>
      <c r="AM1184" s="51">
        <f>AK1184/AVERAGE(AK1105:AK1116)*100</f>
        <v>97.617223455037575</v>
      </c>
      <c r="AN1184" s="45">
        <v>25.491047149966651</v>
      </c>
      <c r="AO1184" s="137"/>
    </row>
    <row r="1185" spans="1:41" ht="30" x14ac:dyDescent="0.25">
      <c r="A1185" s="30">
        <v>1184</v>
      </c>
      <c r="B1185" s="107" t="s">
        <v>1481</v>
      </c>
      <c r="C1185" s="48"/>
      <c r="D1185" s="48" t="s">
        <v>135</v>
      </c>
      <c r="E1185" s="48" t="s">
        <v>205</v>
      </c>
      <c r="F1185" s="48" t="s">
        <v>139</v>
      </c>
      <c r="G1185" s="42" t="s">
        <v>6</v>
      </c>
      <c r="H1185" s="42" t="s">
        <v>714</v>
      </c>
      <c r="I1185" s="42" t="s">
        <v>319</v>
      </c>
      <c r="J1185" s="42">
        <v>25</v>
      </c>
      <c r="K1185" s="42">
        <v>220</v>
      </c>
      <c r="L1185" s="42">
        <v>0.08</v>
      </c>
      <c r="M1185" s="105" t="s">
        <v>140</v>
      </c>
      <c r="N1185" s="105" t="s">
        <v>320</v>
      </c>
      <c r="O1185" s="104" t="s">
        <v>210</v>
      </c>
      <c r="P1185" s="81">
        <v>300</v>
      </c>
      <c r="Q1185" s="118">
        <v>82</v>
      </c>
      <c r="R1185" s="42">
        <v>3.5</v>
      </c>
      <c r="S1185" s="81">
        <v>17.217981340118747</v>
      </c>
      <c r="T1185" s="134">
        <v>467</v>
      </c>
      <c r="U1185" s="93">
        <f t="shared" si="385"/>
        <v>1.0761238337574217</v>
      </c>
      <c r="V1185" s="134">
        <v>50</v>
      </c>
      <c r="W1185" s="135">
        <f t="shared" si="382"/>
        <v>406.35528386127515</v>
      </c>
      <c r="X1185" s="51">
        <f t="shared" si="380"/>
        <v>138.25980798947535</v>
      </c>
      <c r="Y1185" s="100">
        <v>0.14998999999999998</v>
      </c>
      <c r="Z1185" s="81">
        <v>203.5908</v>
      </c>
      <c r="AA1185" s="49">
        <f t="shared" si="377"/>
        <v>2.9997999999999995E-3</v>
      </c>
      <c r="AB1185" s="50">
        <f t="shared" si="381"/>
        <v>414.75177200682811</v>
      </c>
      <c r="AC1185" s="50">
        <f t="shared" si="383"/>
        <v>501.01674097955981</v>
      </c>
      <c r="AD1185" s="56">
        <f>AB1185/AVERAGE(AB1105:AB1116)*100</f>
        <v>77.807083790123997</v>
      </c>
      <c r="AE1185" s="56">
        <f>AC1185/AVERAGE(AC1105:AC1116)*100</f>
        <v>93.990319455487906</v>
      </c>
      <c r="AF1185" s="65">
        <v>0</v>
      </c>
      <c r="AG1185" s="45">
        <v>2.3862950000000001</v>
      </c>
      <c r="AH1185" s="45">
        <v>250.7818</v>
      </c>
      <c r="AI1185" s="43">
        <f t="shared" si="378"/>
        <v>4.7725900000000002E-2</v>
      </c>
      <c r="AJ1185" s="50">
        <f t="shared" si="379"/>
        <v>510.8884877757834</v>
      </c>
      <c r="AK1185" s="50">
        <f t="shared" si="384"/>
        <v>617.14910562259081</v>
      </c>
      <c r="AL1185" s="51">
        <f>AJ1185/AVERAGE(AJ1105:AJ1116)*100</f>
        <v>75.547381707651368</v>
      </c>
      <c r="AM1185" s="51">
        <f>AK1185/AVERAGE(AK1105:AK1116)*100</f>
        <v>91.260617862009184</v>
      </c>
      <c r="AN1185" s="45">
        <v>15.909693979598641</v>
      </c>
      <c r="AO1185" s="137"/>
    </row>
    <row r="1186" spans="1:41" ht="30" x14ac:dyDescent="0.25">
      <c r="A1186" s="30">
        <v>1185</v>
      </c>
      <c r="B1186" s="107" t="s">
        <v>1482</v>
      </c>
      <c r="C1186" s="48"/>
      <c r="D1186" s="48" t="s">
        <v>135</v>
      </c>
      <c r="E1186" s="48" t="s">
        <v>205</v>
      </c>
      <c r="F1186" s="48" t="s">
        <v>139</v>
      </c>
      <c r="G1186" s="42" t="s">
        <v>6</v>
      </c>
      <c r="H1186" s="42" t="s">
        <v>714</v>
      </c>
      <c r="I1186" s="42" t="s">
        <v>319</v>
      </c>
      <c r="J1186" s="42">
        <v>25</v>
      </c>
      <c r="K1186" s="42">
        <v>220</v>
      </c>
      <c r="L1186" s="42">
        <v>0.08</v>
      </c>
      <c r="M1186" s="105" t="s">
        <v>140</v>
      </c>
      <c r="N1186" s="105" t="s">
        <v>320</v>
      </c>
      <c r="O1186" s="104" t="s">
        <v>210</v>
      </c>
      <c r="P1186" s="81">
        <v>300</v>
      </c>
      <c r="Q1186" s="118">
        <v>82</v>
      </c>
      <c r="R1186" s="42">
        <v>3.5</v>
      </c>
      <c r="S1186" s="81">
        <v>8.5665818490245975</v>
      </c>
      <c r="T1186" s="134">
        <v>469</v>
      </c>
      <c r="U1186" s="93">
        <f t="shared" si="385"/>
        <v>0.53541136556403734</v>
      </c>
      <c r="V1186" s="134">
        <v>50</v>
      </c>
      <c r="W1186" s="135">
        <f t="shared" si="382"/>
        <v>448.82274180579367</v>
      </c>
      <c r="X1186" s="51">
        <f t="shared" si="380"/>
        <v>163.44868469860484</v>
      </c>
      <c r="Y1186" s="100">
        <v>0.147925</v>
      </c>
      <c r="Z1186" s="81">
        <v>237.36840000000001</v>
      </c>
      <c r="AA1186" s="49">
        <f t="shared" si="377"/>
        <v>2.9585000000000002E-3</v>
      </c>
      <c r="AB1186" s="50">
        <f t="shared" si="381"/>
        <v>483.56293368082243</v>
      </c>
      <c r="AC1186" s="50">
        <f t="shared" si="383"/>
        <v>528.86892282902568</v>
      </c>
      <c r="AD1186" s="56">
        <f>AB1186/AVERAGE(AB1105:AB1116)*100</f>
        <v>90.715999877831749</v>
      </c>
      <c r="AE1186" s="56">
        <f>AC1186/AVERAGE(AC1105:AC1116)*100</f>
        <v>99.215365358036777</v>
      </c>
      <c r="AF1186" s="65">
        <v>0.24421799999999999</v>
      </c>
      <c r="AG1186" s="45">
        <v>5.3535780000000006</v>
      </c>
      <c r="AH1186" s="45">
        <v>298.14080000000001</v>
      </c>
      <c r="AI1186" s="43">
        <f t="shared" si="378"/>
        <v>0.10707156000000001</v>
      </c>
      <c r="AJ1186" s="50">
        <f t="shared" si="379"/>
        <v>607.36745033436353</v>
      </c>
      <c r="AK1186" s="50">
        <f t="shared" si="384"/>
        <v>664.27293501318616</v>
      </c>
      <c r="AL1186" s="51">
        <f>AJ1186/AVERAGE(AJ1105:AJ1116)*100</f>
        <v>89.814160438375296</v>
      </c>
      <c r="AM1186" s="51">
        <f>AK1186/AVERAGE(AK1105:AK1116)*100</f>
        <v>98.229030757740716</v>
      </c>
      <c r="AN1186" s="45">
        <v>36.191164441439923</v>
      </c>
      <c r="AO1186" s="137"/>
    </row>
    <row r="1187" spans="1:41" ht="30" x14ac:dyDescent="0.25">
      <c r="A1187" s="30">
        <v>1186</v>
      </c>
      <c r="B1187" s="107" t="s">
        <v>1483</v>
      </c>
      <c r="C1187" s="48"/>
      <c r="D1187" s="48" t="s">
        <v>135</v>
      </c>
      <c r="E1187" s="48" t="s">
        <v>205</v>
      </c>
      <c r="F1187" s="48" t="s">
        <v>139</v>
      </c>
      <c r="G1187" s="42" t="s">
        <v>6</v>
      </c>
      <c r="H1187" s="42" t="s">
        <v>714</v>
      </c>
      <c r="I1187" s="42" t="s">
        <v>319</v>
      </c>
      <c r="J1187" s="42">
        <v>25</v>
      </c>
      <c r="K1187" s="42">
        <v>220</v>
      </c>
      <c r="L1187" s="42">
        <v>0.08</v>
      </c>
      <c r="M1187" s="105" t="s">
        <v>140</v>
      </c>
      <c r="N1187" s="105" t="s">
        <v>320</v>
      </c>
      <c r="O1187" s="104" t="s">
        <v>210</v>
      </c>
      <c r="P1187" s="81">
        <v>300</v>
      </c>
      <c r="Q1187" s="118">
        <v>82</v>
      </c>
      <c r="R1187" s="42">
        <v>3.5</v>
      </c>
      <c r="S1187" s="81">
        <v>14.277636415040995</v>
      </c>
      <c r="T1187" s="134">
        <v>470</v>
      </c>
      <c r="U1187" s="93">
        <f t="shared" si="385"/>
        <v>0.89235227594006217</v>
      </c>
      <c r="V1187" s="134">
        <v>50</v>
      </c>
      <c r="W1187" s="135">
        <f t="shared" si="382"/>
        <v>420.78866826071936</v>
      </c>
      <c r="X1187" s="51">
        <f t="shared" si="380"/>
        <v>110.57587429399047</v>
      </c>
      <c r="Y1187" s="100">
        <v>0.19684699999999999</v>
      </c>
      <c r="Z1187" s="81">
        <v>213.69239999999999</v>
      </c>
      <c r="AA1187" s="49">
        <f t="shared" si="377"/>
        <v>3.9369399999999999E-3</v>
      </c>
      <c r="AB1187" s="50">
        <f t="shared" si="381"/>
        <v>435.33058254298282</v>
      </c>
      <c r="AC1187" s="50">
        <f t="shared" si="383"/>
        <v>507.83782007075541</v>
      </c>
      <c r="AD1187" s="56">
        <f>AB1187/AVERAGE(AB1105:AB1116)*100</f>
        <v>81.667651348256854</v>
      </c>
      <c r="AE1187" s="56">
        <f>AC1187/AVERAGE(AC1105:AC1116)*100</f>
        <v>95.269948159229727</v>
      </c>
      <c r="AF1187" s="65">
        <v>0</v>
      </c>
      <c r="AG1187" s="45">
        <v>5.162541</v>
      </c>
      <c r="AH1187" s="45">
        <v>272.75330000000002</v>
      </c>
      <c r="AI1187" s="43">
        <f t="shared" si="378"/>
        <v>0.10325082000000001</v>
      </c>
      <c r="AJ1187" s="50">
        <f t="shared" si="379"/>
        <v>555.64846002722129</v>
      </c>
      <c r="AK1187" s="50">
        <f t="shared" si="384"/>
        <v>648.19544957661003</v>
      </c>
      <c r="AL1187" s="51">
        <f>AJ1187/AVERAGE(AJ1105:AJ1116)*100</f>
        <v>82.16624040150262</v>
      </c>
      <c r="AM1187" s="51">
        <f>AK1187/AVERAGE(AK1105:AK1116)*100</f>
        <v>95.851580573916479</v>
      </c>
      <c r="AN1187" s="45">
        <v>26.226160419005623</v>
      </c>
      <c r="AO1187" s="137"/>
    </row>
    <row r="1188" spans="1:41" ht="30" x14ac:dyDescent="0.25">
      <c r="A1188" s="30">
        <v>1187</v>
      </c>
      <c r="B1188" s="107" t="s">
        <v>1484</v>
      </c>
      <c r="C1188" s="48"/>
      <c r="D1188" s="48" t="s">
        <v>135</v>
      </c>
      <c r="E1188" s="48" t="s">
        <v>205</v>
      </c>
      <c r="F1188" s="48" t="s">
        <v>139</v>
      </c>
      <c r="G1188" s="42" t="s">
        <v>6</v>
      </c>
      <c r="H1188" s="42" t="s">
        <v>714</v>
      </c>
      <c r="I1188" s="42" t="s">
        <v>319</v>
      </c>
      <c r="J1188" s="42">
        <v>25</v>
      </c>
      <c r="K1188" s="42">
        <v>220</v>
      </c>
      <c r="L1188" s="42">
        <v>0.08</v>
      </c>
      <c r="M1188" s="105" t="s">
        <v>140</v>
      </c>
      <c r="N1188" s="105" t="s">
        <v>320</v>
      </c>
      <c r="O1188" s="104" t="s">
        <v>210</v>
      </c>
      <c r="P1188" s="81">
        <v>300</v>
      </c>
      <c r="Q1188" s="118">
        <v>82</v>
      </c>
      <c r="R1188" s="42">
        <v>3.5</v>
      </c>
      <c r="S1188" s="81">
        <v>8.9058524173027998</v>
      </c>
      <c r="T1188" s="134">
        <v>471</v>
      </c>
      <c r="U1188" s="93">
        <f t="shared" si="385"/>
        <v>0.55661577608142498</v>
      </c>
      <c r="V1188" s="134">
        <v>50</v>
      </c>
      <c r="W1188" s="135">
        <f t="shared" si="382"/>
        <v>447.15735129816557</v>
      </c>
      <c r="X1188" s="51">
        <f t="shared" si="380"/>
        <v>142.32208054894974</v>
      </c>
      <c r="Y1188" s="100">
        <v>0.16986900000000002</v>
      </c>
      <c r="Z1188" s="81">
        <v>237.3484</v>
      </c>
      <c r="AA1188" s="49">
        <f t="shared" si="377"/>
        <v>3.3973800000000002E-3</v>
      </c>
      <c r="AB1188" s="50">
        <f t="shared" si="381"/>
        <v>483.52219001539089</v>
      </c>
      <c r="AC1188" s="50">
        <f t="shared" si="383"/>
        <v>530.79391250292906</v>
      </c>
      <c r="AD1188" s="56">
        <f>AB1188/AVERAGE(AB1105:AB1116)*100</f>
        <v>90.708356400445737</v>
      </c>
      <c r="AE1188" s="56">
        <f>AC1188/AVERAGE(AC1105:AC1116)*100</f>
        <v>99.576491802723936</v>
      </c>
      <c r="AF1188" s="65">
        <v>0.834758</v>
      </c>
      <c r="AG1188" s="45">
        <v>4.5495419999999998</v>
      </c>
      <c r="AH1188" s="45">
        <v>294.8075</v>
      </c>
      <c r="AI1188" s="43">
        <f t="shared" si="378"/>
        <v>9.099083999999999E-2</v>
      </c>
      <c r="AJ1188" s="50">
        <f t="shared" si="379"/>
        <v>600.57690733521838</v>
      </c>
      <c r="AK1188" s="50">
        <f t="shared" si="384"/>
        <v>659.29252676743238</v>
      </c>
      <c r="AL1188" s="51">
        <f>AJ1188/AVERAGE(AJ1105:AJ1116)*100</f>
        <v>88.810012260771842</v>
      </c>
      <c r="AM1188" s="51">
        <f>AK1188/AVERAGE(AK1105:AK1116)*100</f>
        <v>97.492555358891991</v>
      </c>
      <c r="AN1188" s="45">
        <v>26.782650159829039</v>
      </c>
      <c r="AO1188" s="137"/>
    </row>
    <row r="1189" spans="1:41" ht="30" x14ac:dyDescent="0.25">
      <c r="A1189" s="30">
        <v>1188</v>
      </c>
      <c r="B1189" s="107" t="s">
        <v>1485</v>
      </c>
      <c r="C1189" s="48"/>
      <c r="D1189" s="48" t="s">
        <v>135</v>
      </c>
      <c r="E1189" s="48" t="s">
        <v>205</v>
      </c>
      <c r="F1189" s="48" t="s">
        <v>139</v>
      </c>
      <c r="G1189" s="42" t="s">
        <v>6</v>
      </c>
      <c r="H1189" s="42" t="s">
        <v>714</v>
      </c>
      <c r="I1189" s="42" t="s">
        <v>319</v>
      </c>
      <c r="J1189" s="42">
        <v>25</v>
      </c>
      <c r="K1189" s="42">
        <v>220</v>
      </c>
      <c r="L1189" s="42">
        <v>0.08</v>
      </c>
      <c r="M1189" s="105" t="s">
        <v>140</v>
      </c>
      <c r="N1189" s="105" t="s">
        <v>320</v>
      </c>
      <c r="O1189" s="104" t="s">
        <v>210</v>
      </c>
      <c r="P1189" s="81">
        <v>300</v>
      </c>
      <c r="Q1189" s="118">
        <v>82</v>
      </c>
      <c r="R1189" s="42">
        <v>3.5</v>
      </c>
      <c r="S1189" s="81">
        <v>10.545660163980774</v>
      </c>
      <c r="T1189" s="134">
        <v>472</v>
      </c>
      <c r="U1189" s="93">
        <f t="shared" si="385"/>
        <v>0.65910376024879835</v>
      </c>
      <c r="V1189" s="134">
        <v>50</v>
      </c>
      <c r="W1189" s="135">
        <f t="shared" si="382"/>
        <v>439.10796384462924</v>
      </c>
      <c r="X1189" s="51">
        <f t="shared" si="380"/>
        <v>159.07145953695851</v>
      </c>
      <c r="Y1189" s="100">
        <v>0.15179699999999999</v>
      </c>
      <c r="Z1189" s="81">
        <v>237.05840000000001</v>
      </c>
      <c r="AA1189" s="49">
        <f t="shared" si="377"/>
        <v>3.0359399999999996E-3</v>
      </c>
      <c r="AB1189" s="50">
        <f t="shared" si="381"/>
        <v>482.93140686663378</v>
      </c>
      <c r="AC1189" s="50">
        <f t="shared" si="383"/>
        <v>539.8635859947168</v>
      </c>
      <c r="AD1189" s="56">
        <f>AB1189/AVERAGE(AB1105:AB1116)*100</f>
        <v>90.597525978348386</v>
      </c>
      <c r="AE1189" s="56">
        <f>AC1189/AVERAGE(AC1105:AC1116)*100</f>
        <v>101.27795492585913</v>
      </c>
      <c r="AF1189" s="65">
        <v>0</v>
      </c>
      <c r="AG1189" s="45">
        <v>3.4071859999999998</v>
      </c>
      <c r="AH1189" s="45">
        <v>284.38400000000001</v>
      </c>
      <c r="AI1189" s="43">
        <f t="shared" si="378"/>
        <v>6.8143719999999991E-2</v>
      </c>
      <c r="AJ1189" s="50">
        <f t="shared" si="379"/>
        <v>579.34232750394324</v>
      </c>
      <c r="AK1189" s="50">
        <f t="shared" si="384"/>
        <v>647.64026939995188</v>
      </c>
      <c r="AL1189" s="51">
        <f>AJ1189/AVERAGE(AJ1105:AJ1116)*100</f>
        <v>85.669959301467372</v>
      </c>
      <c r="AM1189" s="51">
        <f>AK1189/AVERAGE(AK1105:AK1116)*100</f>
        <v>95.769483580685886</v>
      </c>
      <c r="AN1189" s="45">
        <v>22.445674156933272</v>
      </c>
      <c r="AO1189" s="137"/>
    </row>
    <row r="1190" spans="1:41" ht="30" x14ac:dyDescent="0.25">
      <c r="A1190" s="30">
        <v>1189</v>
      </c>
      <c r="B1190" s="107" t="s">
        <v>1486</v>
      </c>
      <c r="C1190" s="48"/>
      <c r="D1190" s="48" t="s">
        <v>135</v>
      </c>
      <c r="E1190" s="48" t="s">
        <v>205</v>
      </c>
      <c r="F1190" s="48" t="s">
        <v>139</v>
      </c>
      <c r="G1190" s="42" t="s">
        <v>6</v>
      </c>
      <c r="H1190" s="42" t="s">
        <v>714</v>
      </c>
      <c r="I1190" s="42" t="s">
        <v>319</v>
      </c>
      <c r="J1190" s="42">
        <v>25</v>
      </c>
      <c r="K1190" s="42">
        <v>220</v>
      </c>
      <c r="L1190" s="42">
        <v>0.08</v>
      </c>
      <c r="M1190" s="105" t="s">
        <v>140</v>
      </c>
      <c r="N1190" s="105" t="s">
        <v>320</v>
      </c>
      <c r="O1190" s="104" t="s">
        <v>210</v>
      </c>
      <c r="P1190" s="81">
        <v>300</v>
      </c>
      <c r="Q1190" s="118">
        <v>82</v>
      </c>
      <c r="R1190" s="42">
        <v>3.5</v>
      </c>
      <c r="S1190" s="81">
        <v>8.5665818490245975</v>
      </c>
      <c r="T1190" s="134">
        <v>473</v>
      </c>
      <c r="U1190" s="93">
        <f t="shared" si="385"/>
        <v>0.53541136556403734</v>
      </c>
      <c r="V1190" s="134">
        <v>50</v>
      </c>
      <c r="W1190" s="135">
        <f t="shared" si="382"/>
        <v>448.82274180579367</v>
      </c>
      <c r="X1190" s="51">
        <f t="shared" si="380"/>
        <v>148.54368445177545</v>
      </c>
      <c r="Y1190" s="100">
        <v>0.16444800000000001</v>
      </c>
      <c r="Z1190" s="81">
        <v>239.8185</v>
      </c>
      <c r="AA1190" s="49">
        <f t="shared" si="377"/>
        <v>3.2889600000000001E-3</v>
      </c>
      <c r="AB1190" s="50">
        <f t="shared" si="381"/>
        <v>488.55423641451142</v>
      </c>
      <c r="AC1190" s="50">
        <f t="shared" si="383"/>
        <v>534.32787080956302</v>
      </c>
      <c r="AD1190" s="56">
        <f>AB1190/AVERAGE(AB1105:AB1116)*100</f>
        <v>91.652364075006602</v>
      </c>
      <c r="AE1190" s="56">
        <f>AC1190/AVERAGE(AC1105:AC1116)*100</f>
        <v>100.23945941042001</v>
      </c>
      <c r="AF1190" s="65">
        <v>0.83346799999999999</v>
      </c>
      <c r="AG1190" s="45">
        <v>3.3159269999999998</v>
      </c>
      <c r="AH1190" s="45">
        <v>289.71159999999998</v>
      </c>
      <c r="AI1190" s="43">
        <f t="shared" si="378"/>
        <v>6.6318539999999995E-2</v>
      </c>
      <c r="AJ1190" s="50">
        <f t="shared" si="379"/>
        <v>590.1956251015929</v>
      </c>
      <c r="AK1190" s="50">
        <f t="shared" si="384"/>
        <v>645.49224674840264</v>
      </c>
      <c r="AL1190" s="51">
        <f>AJ1190/AVERAGE(AJ1105:AJ1116)*100</f>
        <v>87.274885300027407</v>
      </c>
      <c r="AM1190" s="51">
        <f>AK1190/AVERAGE(AK1105:AK1116)*100</f>
        <v>95.451845796597695</v>
      </c>
      <c r="AN1190" s="45">
        <v>20.163984967892585</v>
      </c>
      <c r="AO1190" s="137"/>
    </row>
    <row r="1191" spans="1:41" ht="30" x14ac:dyDescent="0.25">
      <c r="A1191" s="30">
        <v>1190</v>
      </c>
      <c r="B1191" s="107" t="s">
        <v>1487</v>
      </c>
      <c r="C1191" s="48"/>
      <c r="D1191" s="48" t="s">
        <v>135</v>
      </c>
      <c r="E1191" s="48" t="s">
        <v>205</v>
      </c>
      <c r="F1191" s="48" t="s">
        <v>139</v>
      </c>
      <c r="G1191" s="42" t="s">
        <v>6</v>
      </c>
      <c r="H1191" s="42" t="s">
        <v>714</v>
      </c>
      <c r="I1191" s="42" t="s">
        <v>319</v>
      </c>
      <c r="J1191" s="42">
        <v>25</v>
      </c>
      <c r="K1191" s="42">
        <v>220</v>
      </c>
      <c r="L1191" s="42">
        <v>0.08</v>
      </c>
      <c r="M1191" s="105" t="s">
        <v>140</v>
      </c>
      <c r="N1191" s="105" t="s">
        <v>320</v>
      </c>
      <c r="O1191" s="104" t="s">
        <v>210</v>
      </c>
      <c r="P1191" s="81">
        <v>300</v>
      </c>
      <c r="Q1191" s="118">
        <v>82</v>
      </c>
      <c r="R1191" s="42">
        <v>3.5</v>
      </c>
      <c r="S1191" s="81">
        <v>9.5843935538592024</v>
      </c>
      <c r="T1191" s="134">
        <v>475</v>
      </c>
      <c r="U1191" s="93">
        <f t="shared" si="385"/>
        <v>0.59902459711620015</v>
      </c>
      <c r="V1191" s="134">
        <v>50</v>
      </c>
      <c r="W1191" s="135">
        <f t="shared" si="382"/>
        <v>443.82657028290913</v>
      </c>
      <c r="X1191" s="51">
        <f t="shared" si="380"/>
        <v>159.82230758991284</v>
      </c>
      <c r="Y1191" s="100">
        <v>0.15076499999999998</v>
      </c>
      <c r="Z1191" s="81">
        <v>236.5581</v>
      </c>
      <c r="AA1191" s="49">
        <f t="shared" si="377"/>
        <v>3.0152999999999998E-3</v>
      </c>
      <c r="AB1191" s="50">
        <f t="shared" si="381"/>
        <v>481.91220407586417</v>
      </c>
      <c r="AC1191" s="50">
        <f t="shared" si="383"/>
        <v>532.99670600885918</v>
      </c>
      <c r="AD1191" s="56">
        <f>AB1191/AVERAGE(AB1105:AB1116)*100</f>
        <v>90.406324391537012</v>
      </c>
      <c r="AE1191" s="56">
        <f>AC1191/AVERAGE(AC1105:AC1116)*100</f>
        <v>99.989734012778726</v>
      </c>
      <c r="AF1191" s="65">
        <v>0</v>
      </c>
      <c r="AG1191" s="45">
        <v>5.8227820000000001</v>
      </c>
      <c r="AH1191" s="45">
        <v>298.95429999999999</v>
      </c>
      <c r="AI1191" s="43">
        <f t="shared" si="378"/>
        <v>0.11645564</v>
      </c>
      <c r="AJ1191" s="50">
        <f t="shared" si="379"/>
        <v>609.02469892579074</v>
      </c>
      <c r="AK1191" s="50">
        <f t="shared" si="384"/>
        <v>673.58360228284005</v>
      </c>
      <c r="AL1191" s="51">
        <f>AJ1191/AVERAGE(AJ1105:AJ1116)*100</f>
        <v>90.059225251767543</v>
      </c>
      <c r="AM1191" s="51">
        <f>AK1191/AVERAGE(AK1105:AK1116)*100</f>
        <v>99.605841061757943</v>
      </c>
      <c r="AN1191" s="45">
        <v>38.62157662587471</v>
      </c>
      <c r="AO1191" s="137"/>
    </row>
    <row r="1192" spans="1:41" ht="30" x14ac:dyDescent="0.25">
      <c r="A1192" s="30">
        <v>1191</v>
      </c>
      <c r="B1192" s="107" t="s">
        <v>1488</v>
      </c>
      <c r="C1192" s="48"/>
      <c r="D1192" s="48" t="s">
        <v>135</v>
      </c>
      <c r="E1192" s="48" t="s">
        <v>205</v>
      </c>
      <c r="F1192" s="48" t="s">
        <v>139</v>
      </c>
      <c r="G1192" s="42" t="s">
        <v>6</v>
      </c>
      <c r="H1192" s="42" t="s">
        <v>714</v>
      </c>
      <c r="I1192" s="42" t="s">
        <v>319</v>
      </c>
      <c r="J1192" s="42">
        <v>25</v>
      </c>
      <c r="K1192" s="42">
        <v>220</v>
      </c>
      <c r="L1192" s="42">
        <v>0.08</v>
      </c>
      <c r="M1192" s="105" t="s">
        <v>140</v>
      </c>
      <c r="N1192" s="105" t="s">
        <v>320</v>
      </c>
      <c r="O1192" s="104" t="s">
        <v>210</v>
      </c>
      <c r="P1192" s="81">
        <v>300</v>
      </c>
      <c r="Q1192" s="118">
        <v>82</v>
      </c>
      <c r="R1192" s="42">
        <v>3.5</v>
      </c>
      <c r="S1192" s="81">
        <v>18.970879276222789</v>
      </c>
      <c r="T1192" s="134">
        <v>476</v>
      </c>
      <c r="U1192" s="93">
        <f t="shared" si="385"/>
        <v>1.1856799547639243</v>
      </c>
      <c r="V1192" s="134">
        <v>50</v>
      </c>
      <c r="W1192" s="135">
        <f t="shared" si="382"/>
        <v>397.75076623852959</v>
      </c>
      <c r="X1192" s="51">
        <f t="shared" si="380"/>
        <v>103.3405396861132</v>
      </c>
      <c r="Y1192" s="99">
        <v>0.1487</v>
      </c>
      <c r="Z1192" s="115">
        <v>150.86259999999999</v>
      </c>
      <c r="AA1192" s="49">
        <f t="shared" si="377"/>
        <v>2.9740000000000001E-3</v>
      </c>
      <c r="AB1192" s="50">
        <f t="shared" si="381"/>
        <v>307.33476502650069</v>
      </c>
      <c r="AC1192" s="50">
        <f t="shared" si="383"/>
        <v>379.28927561016502</v>
      </c>
      <c r="AD1192" s="56">
        <f>AB1192/AVERAGE(AB1105:AB1116)*100</f>
        <v>57.655743574837167</v>
      </c>
      <c r="AE1192" s="56">
        <f>AC1192/AVERAGE(AC1105:AC1116)*100</f>
        <v>71.154349275714964</v>
      </c>
      <c r="AF1192" s="65">
        <v>0</v>
      </c>
      <c r="AG1192" s="45">
        <v>3.1641300000000001</v>
      </c>
      <c r="AH1192" s="45">
        <v>199.57900000000001</v>
      </c>
      <c r="AI1192" s="43">
        <f t="shared" si="378"/>
        <v>6.3282600000000008E-2</v>
      </c>
      <c r="AJ1192" s="50">
        <f t="shared" si="379"/>
        <v>406.57900015791847</v>
      </c>
      <c r="AK1192" s="50">
        <f t="shared" si="384"/>
        <v>501.76898937842208</v>
      </c>
      <c r="AL1192" s="51">
        <f>AJ1192/AVERAGE(AJ1105:AJ1116)*100</f>
        <v>60.122667968055708</v>
      </c>
      <c r="AM1192" s="51">
        <f>AK1192/AVERAGE(AK1105:AK1116)*100</f>
        <v>74.198840405796602</v>
      </c>
      <c r="AN1192" s="45">
        <v>21.278614660390048</v>
      </c>
      <c r="AO1192" s="137"/>
    </row>
    <row r="1193" spans="1:41" ht="30" x14ac:dyDescent="0.25">
      <c r="A1193" s="30">
        <v>1192</v>
      </c>
      <c r="B1193" s="107" t="s">
        <v>1489</v>
      </c>
      <c r="C1193" s="48"/>
      <c r="D1193" s="48" t="s">
        <v>135</v>
      </c>
      <c r="E1193" s="48" t="s">
        <v>205</v>
      </c>
      <c r="F1193" s="48" t="s">
        <v>139</v>
      </c>
      <c r="G1193" s="42" t="s">
        <v>6</v>
      </c>
      <c r="H1193" s="42" t="s">
        <v>714</v>
      </c>
      <c r="I1193" s="42" t="s">
        <v>319</v>
      </c>
      <c r="J1193" s="42">
        <v>25</v>
      </c>
      <c r="K1193" s="42">
        <v>220</v>
      </c>
      <c r="L1193" s="42">
        <v>0.08</v>
      </c>
      <c r="M1193" s="105" t="s">
        <v>140</v>
      </c>
      <c r="N1193" s="105" t="s">
        <v>320</v>
      </c>
      <c r="O1193" s="104" t="s">
        <v>210</v>
      </c>
      <c r="P1193" s="81">
        <v>300</v>
      </c>
      <c r="Q1193" s="118">
        <v>82</v>
      </c>
      <c r="R1193" s="42">
        <v>3.5</v>
      </c>
      <c r="S1193" s="81">
        <v>11.902742437093581</v>
      </c>
      <c r="T1193" s="134">
        <v>477</v>
      </c>
      <c r="U1193" s="93">
        <f t="shared" si="385"/>
        <v>0.7439214023183488</v>
      </c>
      <c r="V1193" s="134">
        <v>50</v>
      </c>
      <c r="W1193" s="135">
        <f t="shared" si="382"/>
        <v>432.44640181411671</v>
      </c>
      <c r="X1193" s="51">
        <f t="shared" si="380"/>
        <v>106.11140049976703</v>
      </c>
      <c r="Y1193" s="100">
        <v>0.19207000000000002</v>
      </c>
      <c r="Z1193" s="81">
        <v>200.0882</v>
      </c>
      <c r="AA1193" s="49">
        <f t="shared" si="377"/>
        <v>3.8414000000000005E-3</v>
      </c>
      <c r="AB1193" s="50">
        <f t="shared" si="381"/>
        <v>407.6163338798051</v>
      </c>
      <c r="AC1193" s="50">
        <f t="shared" si="383"/>
        <v>462.68901570374533</v>
      </c>
      <c r="AD1193" s="56">
        <f>AB1193/AVERAGE(AB1105:AB1116)*100</f>
        <v>76.468481595509658</v>
      </c>
      <c r="AE1193" s="56">
        <f>AC1193/AVERAGE(AC1105:AC1116)*100</f>
        <v>86.80007041184777</v>
      </c>
      <c r="AF1193" s="65">
        <v>0</v>
      </c>
      <c r="AG1193" s="45">
        <v>4.6724250000000005</v>
      </c>
      <c r="AH1193" s="45">
        <v>266.9803</v>
      </c>
      <c r="AI1193" s="43">
        <f t="shared" si="378"/>
        <v>9.3448500000000004E-2</v>
      </c>
      <c r="AJ1193" s="50">
        <f t="shared" si="379"/>
        <v>543.88780100041151</v>
      </c>
      <c r="AK1193" s="50">
        <f t="shared" si="384"/>
        <v>617.37200004443355</v>
      </c>
      <c r="AL1193" s="51">
        <f>AJ1193/AVERAGE(AJ1105:AJ1116)*100</f>
        <v>80.427138781694993</v>
      </c>
      <c r="AM1193" s="51">
        <f>AK1193/AVERAGE(AK1105:AK1116)*100</f>
        <v>91.293578264074171</v>
      </c>
      <c r="AN1193" s="45">
        <v>24.326677773728328</v>
      </c>
      <c r="AO1193" s="137"/>
    </row>
    <row r="1194" spans="1:41" ht="30" x14ac:dyDescent="0.25">
      <c r="A1194" s="30">
        <v>1193</v>
      </c>
      <c r="B1194" s="107" t="s">
        <v>1326</v>
      </c>
      <c r="C1194" s="30"/>
      <c r="D1194" s="48" t="s">
        <v>135</v>
      </c>
      <c r="E1194" s="48" t="s">
        <v>205</v>
      </c>
      <c r="F1194" s="48" t="s">
        <v>139</v>
      </c>
      <c r="G1194" s="42" t="s">
        <v>6</v>
      </c>
      <c r="H1194" s="42" t="s">
        <v>714</v>
      </c>
      <c r="I1194" s="42" t="s">
        <v>319</v>
      </c>
      <c r="J1194" s="42">
        <v>25</v>
      </c>
      <c r="K1194" s="42">
        <v>220</v>
      </c>
      <c r="L1194" s="42">
        <v>0.08</v>
      </c>
      <c r="M1194" s="105" t="s">
        <v>140</v>
      </c>
      <c r="N1194" s="105" t="s">
        <v>320</v>
      </c>
      <c r="O1194" s="104" t="s">
        <v>210</v>
      </c>
      <c r="P1194" s="81">
        <v>200</v>
      </c>
      <c r="Q1194" s="118">
        <v>20</v>
      </c>
      <c r="R1194" s="42">
        <v>3.5</v>
      </c>
      <c r="S1194" s="81">
        <v>5.2869663556686461</v>
      </c>
      <c r="T1194" s="134">
        <v>460</v>
      </c>
      <c r="U1194" s="93">
        <f t="shared" si="385"/>
        <v>0.33043539722929038</v>
      </c>
      <c r="V1194" s="134">
        <v>50</v>
      </c>
      <c r="W1194" s="135">
        <f t="shared" si="382"/>
        <v>464.92151671286609</v>
      </c>
      <c r="X1194" s="51">
        <f t="shared" si="380"/>
        <v>190.31145696921848</v>
      </c>
      <c r="Y1194" s="100">
        <v>0.13416190500000003</v>
      </c>
      <c r="Z1194" s="81">
        <v>250.6652</v>
      </c>
      <c r="AA1194" s="49">
        <f t="shared" si="377"/>
        <v>2.6832381000000006E-3</v>
      </c>
      <c r="AB1194" s="50">
        <f t="shared" si="381"/>
        <v>510.65095220631764</v>
      </c>
      <c r="AC1194" s="50">
        <f t="shared" si="383"/>
        <v>539.15594565783442</v>
      </c>
      <c r="AD1194" s="56">
        <f>AB1194/AVERAGE(AB1105:AB1116)*100</f>
        <v>95.79768938315577</v>
      </c>
      <c r="AE1194" s="56">
        <f>AC1194/AVERAGE(AC1105:AC1116)*100</f>
        <v>101.14520219349907</v>
      </c>
      <c r="AF1194" s="65">
        <v>0.64843899999999999</v>
      </c>
      <c r="AG1194" s="45">
        <v>4.6228166269999997</v>
      </c>
      <c r="AH1194" s="45">
        <v>317.07549999999998</v>
      </c>
      <c r="AI1194" s="43">
        <f t="shared" si="378"/>
        <v>9.2456332539999991E-2</v>
      </c>
      <c r="AJ1194" s="50">
        <f t="shared" si="379"/>
        <v>645.94090442667846</v>
      </c>
      <c r="AK1194" s="50">
        <f t="shared" si="384"/>
        <v>681.99790416631697</v>
      </c>
      <c r="AL1194" s="51">
        <f>AJ1194/AVERAGE(AJ1105:AJ1116)*100</f>
        <v>95.51819082821963</v>
      </c>
      <c r="AM1194" s="51">
        <f>AK1194/AVERAGE(AK1105:AK1116)*100</f>
        <v>100.85010177892921</v>
      </c>
      <c r="AN1194" s="45">
        <v>34.456999004300059</v>
      </c>
      <c r="AO1194" s="137"/>
    </row>
    <row r="1195" spans="1:41" ht="30" x14ac:dyDescent="0.25">
      <c r="A1195" s="30">
        <v>1194</v>
      </c>
      <c r="B1195" s="107" t="s">
        <v>1327</v>
      </c>
      <c r="C1195" s="30"/>
      <c r="D1195" s="48" t="s">
        <v>135</v>
      </c>
      <c r="E1195" s="48" t="s">
        <v>205</v>
      </c>
      <c r="F1195" s="48" t="s">
        <v>139</v>
      </c>
      <c r="G1195" s="42" t="s">
        <v>6</v>
      </c>
      <c r="H1195" s="42" t="s">
        <v>714</v>
      </c>
      <c r="I1195" s="42" t="s">
        <v>319</v>
      </c>
      <c r="J1195" s="42">
        <v>25</v>
      </c>
      <c r="K1195" s="42">
        <v>220</v>
      </c>
      <c r="L1195" s="42">
        <v>0.08</v>
      </c>
      <c r="M1195" s="105" t="s">
        <v>140</v>
      </c>
      <c r="N1195" s="105" t="s">
        <v>320</v>
      </c>
      <c r="O1195" s="104" t="s">
        <v>210</v>
      </c>
      <c r="P1195" s="81">
        <v>200</v>
      </c>
      <c r="Q1195" s="118">
        <v>20</v>
      </c>
      <c r="R1195" s="42">
        <v>3.5</v>
      </c>
      <c r="S1195" s="81">
        <v>4.8911506926774102</v>
      </c>
      <c r="T1195" s="134">
        <v>460</v>
      </c>
      <c r="U1195" s="93">
        <f t="shared" si="385"/>
        <v>0.30569691829233814</v>
      </c>
      <c r="V1195" s="134">
        <v>50</v>
      </c>
      <c r="W1195" s="135">
        <f t="shared" si="382"/>
        <v>466.8644723050989</v>
      </c>
      <c r="X1195" s="51">
        <f t="shared" si="380"/>
        <v>168.84468008724727</v>
      </c>
      <c r="Y1195" s="100">
        <v>0.15156783259999995</v>
      </c>
      <c r="Z1195" s="81">
        <v>251.2432</v>
      </c>
      <c r="AA1195" s="49">
        <f t="shared" si="377"/>
        <v>3.0313566519999989E-3</v>
      </c>
      <c r="AB1195" s="50">
        <f t="shared" si="381"/>
        <v>511.82844413728873</v>
      </c>
      <c r="AC1195" s="50">
        <f t="shared" si="383"/>
        <v>538.15018041426583</v>
      </c>
      <c r="AD1195" s="56">
        <f>AB1195/AVERAGE(AB1105:AB1116)*100</f>
        <v>96.018585879611862</v>
      </c>
      <c r="AE1195" s="56">
        <f>AC1195/AVERAGE(AC1105:AC1116)*100</f>
        <v>100.95652147924707</v>
      </c>
      <c r="AF1195" s="65">
        <v>0.54149000000000003</v>
      </c>
      <c r="AG1195" s="45">
        <v>4.3996354687999997</v>
      </c>
      <c r="AH1195" s="45">
        <v>318.01069999999999</v>
      </c>
      <c r="AI1195" s="43">
        <f t="shared" si="378"/>
        <v>8.7992709375999997E-2</v>
      </c>
      <c r="AJ1195" s="50">
        <f t="shared" si="379"/>
        <v>647.84607822225666</v>
      </c>
      <c r="AK1195" s="50">
        <f t="shared" si="384"/>
        <v>681.16277606186736</v>
      </c>
      <c r="AL1195" s="51">
        <f>AJ1195/AVERAGE(AJ1105:AJ1116)*100</f>
        <v>95.799917458194372</v>
      </c>
      <c r="AM1195" s="51">
        <f>AK1195/AVERAGE(AK1105:AK1116)*100</f>
        <v>100.72660762474241</v>
      </c>
      <c r="AN1195" s="45">
        <v>29.027501372345949</v>
      </c>
      <c r="AO1195" s="137"/>
    </row>
    <row r="1196" spans="1:41" ht="30" x14ac:dyDescent="0.25">
      <c r="A1196" s="30">
        <v>1195</v>
      </c>
      <c r="B1196" s="107" t="s">
        <v>1328</v>
      </c>
      <c r="C1196" s="30"/>
      <c r="D1196" s="48" t="s">
        <v>135</v>
      </c>
      <c r="E1196" s="48" t="s">
        <v>205</v>
      </c>
      <c r="F1196" s="48" t="s">
        <v>139</v>
      </c>
      <c r="G1196" s="42" t="s">
        <v>6</v>
      </c>
      <c r="H1196" s="42" t="s">
        <v>714</v>
      </c>
      <c r="I1196" s="42" t="s">
        <v>319</v>
      </c>
      <c r="J1196" s="42">
        <v>25</v>
      </c>
      <c r="K1196" s="42">
        <v>220</v>
      </c>
      <c r="L1196" s="42">
        <v>0.08</v>
      </c>
      <c r="M1196" s="105" t="s">
        <v>140</v>
      </c>
      <c r="N1196" s="105" t="s">
        <v>320</v>
      </c>
      <c r="O1196" s="104" t="s">
        <v>210</v>
      </c>
      <c r="P1196" s="81">
        <v>200</v>
      </c>
      <c r="Q1196" s="118">
        <v>20</v>
      </c>
      <c r="R1196" s="42">
        <v>3.5</v>
      </c>
      <c r="S1196" s="81">
        <v>4.8911506926774102</v>
      </c>
      <c r="T1196" s="134">
        <v>460</v>
      </c>
      <c r="U1196" s="93">
        <f t="shared" si="385"/>
        <v>0.30569691829233814</v>
      </c>
      <c r="V1196" s="134">
        <v>50</v>
      </c>
      <c r="W1196" s="135">
        <f t="shared" si="382"/>
        <v>466.8644723050989</v>
      </c>
      <c r="X1196" s="51">
        <f t="shared" si="380"/>
        <v>200.49416713843138</v>
      </c>
      <c r="Y1196" s="100">
        <v>0.12636710640000004</v>
      </c>
      <c r="Z1196" s="81">
        <v>248.73429999999999</v>
      </c>
      <c r="AA1196" s="49">
        <f t="shared" si="377"/>
        <v>2.5273421280000009E-3</v>
      </c>
      <c r="AB1196" s="50">
        <f t="shared" si="381"/>
        <v>506.71735502723101</v>
      </c>
      <c r="AC1196" s="50">
        <f t="shared" si="383"/>
        <v>532.77624397482646</v>
      </c>
      <c r="AD1196" s="56">
        <f>AB1196/AVERAGE(AB1105:AB1116)*100</f>
        <v>95.059749858922103</v>
      </c>
      <c r="AE1196" s="56">
        <f>AC1196/AVERAGE(AC1105:AC1116)*100</f>
        <v>99.948375520513537</v>
      </c>
      <c r="AF1196" s="65">
        <v>0.60375800000000013</v>
      </c>
      <c r="AG1196" s="45">
        <v>5.8979096747999993</v>
      </c>
      <c r="AH1196" s="45">
        <v>311.923</v>
      </c>
      <c r="AI1196" s="43">
        <f t="shared" si="378"/>
        <v>0.11795819349599998</v>
      </c>
      <c r="AJ1196" s="50">
        <f t="shared" si="379"/>
        <v>635.44431761988187</v>
      </c>
      <c r="AK1196" s="50">
        <f t="shared" si="384"/>
        <v>668.12323169486399</v>
      </c>
      <c r="AL1196" s="51">
        <f>AJ1196/AVERAGE(AJ1105:AJ1116)*100</f>
        <v>93.966013260913428</v>
      </c>
      <c r="AM1196" s="51">
        <f>AK1196/AVERAGE(AK1105:AK1116)*100</f>
        <v>98.798391469634623</v>
      </c>
      <c r="AN1196" s="45">
        <v>46.672823670828294</v>
      </c>
      <c r="AO1196" s="137"/>
    </row>
    <row r="1197" spans="1:41" ht="30" x14ac:dyDescent="0.25">
      <c r="A1197" s="30">
        <v>1196</v>
      </c>
      <c r="B1197" s="107" t="s">
        <v>1329</v>
      </c>
      <c r="C1197" s="30"/>
      <c r="D1197" s="48" t="s">
        <v>135</v>
      </c>
      <c r="E1197" s="48" t="s">
        <v>205</v>
      </c>
      <c r="F1197" s="48" t="s">
        <v>139</v>
      </c>
      <c r="G1197" s="42" t="s">
        <v>6</v>
      </c>
      <c r="H1197" s="42" t="s">
        <v>714</v>
      </c>
      <c r="I1197" s="42" t="s">
        <v>319</v>
      </c>
      <c r="J1197" s="42">
        <v>25</v>
      </c>
      <c r="K1197" s="42">
        <v>220</v>
      </c>
      <c r="L1197" s="42">
        <v>0.08</v>
      </c>
      <c r="M1197" s="105" t="s">
        <v>140</v>
      </c>
      <c r="N1197" s="105" t="s">
        <v>320</v>
      </c>
      <c r="O1197" s="104" t="s">
        <v>210</v>
      </c>
      <c r="P1197" s="81">
        <v>200</v>
      </c>
      <c r="Q1197" s="118">
        <v>20</v>
      </c>
      <c r="R1197" s="42">
        <v>3.5</v>
      </c>
      <c r="S1197" s="81">
        <v>5.4000565450947127</v>
      </c>
      <c r="T1197" s="134">
        <v>460</v>
      </c>
      <c r="U1197" s="93">
        <f t="shared" si="385"/>
        <v>0.33750353406841954</v>
      </c>
      <c r="V1197" s="134">
        <v>50</v>
      </c>
      <c r="W1197" s="135">
        <f t="shared" si="382"/>
        <v>464.36638654365663</v>
      </c>
      <c r="X1197" s="51">
        <f t="shared" si="380"/>
        <v>208.88923015234852</v>
      </c>
      <c r="Y1197" s="100">
        <v>0.11992996440000026</v>
      </c>
      <c r="Z1197" s="81">
        <v>245.94820000000001</v>
      </c>
      <c r="AA1197" s="49">
        <f t="shared" si="377"/>
        <v>2.3985992880000053E-3</v>
      </c>
      <c r="AB1197" s="50">
        <f t="shared" si="381"/>
        <v>501.04155871429242</v>
      </c>
      <c r="AC1197" s="50">
        <f t="shared" si="383"/>
        <v>529.64255623803126</v>
      </c>
      <c r="AD1197" s="56">
        <f>AB1197/AVERAGE(AB1105:AB1116)*100</f>
        <v>93.994975241662075</v>
      </c>
      <c r="AE1197" s="56">
        <f>AC1197/AVERAGE(AC1105:AC1116)*100</f>
        <v>99.360498335253681</v>
      </c>
      <c r="AF1197" s="65">
        <v>0.7746090000000001</v>
      </c>
      <c r="AG1197" s="45">
        <v>4.0170897338000007</v>
      </c>
      <c r="AH1197" s="45">
        <v>309.08819999999997</v>
      </c>
      <c r="AI1197" s="43">
        <f t="shared" si="378"/>
        <v>8.0341794676000014E-2</v>
      </c>
      <c r="AJ1197" s="50">
        <f t="shared" si="379"/>
        <v>629.66931048161746</v>
      </c>
      <c r="AK1197" s="50">
        <f t="shared" si="384"/>
        <v>665.61277680020351</v>
      </c>
      <c r="AL1197" s="51">
        <f>AJ1197/AVERAGE(AJ1105:AJ1116)*100</f>
        <v>93.112036944989185</v>
      </c>
      <c r="AM1197" s="51">
        <f>AK1197/AVERAGE(AK1105:AK1116)*100</f>
        <v>98.427159197377989</v>
      </c>
      <c r="AN1197" s="45">
        <v>33.495296641645567</v>
      </c>
      <c r="AO1197" s="137"/>
    </row>
    <row r="1198" spans="1:41" ht="30" x14ac:dyDescent="0.25">
      <c r="A1198" s="30">
        <v>1197</v>
      </c>
      <c r="B1198" s="107" t="s">
        <v>1330</v>
      </c>
      <c r="C1198" s="30"/>
      <c r="D1198" s="48" t="s">
        <v>135</v>
      </c>
      <c r="E1198" s="48" t="s">
        <v>205</v>
      </c>
      <c r="F1198" s="48" t="s">
        <v>139</v>
      </c>
      <c r="G1198" s="42" t="s">
        <v>6</v>
      </c>
      <c r="H1198" s="42" t="s">
        <v>714</v>
      </c>
      <c r="I1198" s="42" t="s">
        <v>319</v>
      </c>
      <c r="J1198" s="42">
        <v>25</v>
      </c>
      <c r="K1198" s="42">
        <v>220</v>
      </c>
      <c r="L1198" s="42">
        <v>0.08</v>
      </c>
      <c r="M1198" s="105" t="s">
        <v>140</v>
      </c>
      <c r="N1198" s="105" t="s">
        <v>320</v>
      </c>
      <c r="O1198" s="104" t="s">
        <v>210</v>
      </c>
      <c r="P1198" s="81">
        <v>200</v>
      </c>
      <c r="Q1198" s="118">
        <v>20</v>
      </c>
      <c r="R1198" s="42">
        <v>3.5</v>
      </c>
      <c r="S1198" s="81">
        <v>4.8346055979643765</v>
      </c>
      <c r="T1198" s="134">
        <v>460</v>
      </c>
      <c r="U1198" s="93">
        <f t="shared" si="385"/>
        <v>0.30216284987277353</v>
      </c>
      <c r="V1198" s="134">
        <v>50</v>
      </c>
      <c r="W1198" s="135">
        <f t="shared" si="382"/>
        <v>467.1420373897036</v>
      </c>
      <c r="X1198" s="51">
        <f t="shared" si="380"/>
        <v>190.63860996795745</v>
      </c>
      <c r="Y1198" s="100">
        <v>0.13144079460000002</v>
      </c>
      <c r="Z1198" s="81">
        <v>246.0033</v>
      </c>
      <c r="AA1198" s="49">
        <f t="shared" si="377"/>
        <v>2.6288158920000004E-3</v>
      </c>
      <c r="AB1198" s="50">
        <f t="shared" si="381"/>
        <v>501.15380751255623</v>
      </c>
      <c r="AC1198" s="50">
        <f t="shared" si="383"/>
        <v>526.61349292094815</v>
      </c>
      <c r="AD1198" s="56">
        <f>AB1198/AVERAGE(AB1105:AB1116)*100</f>
        <v>94.016033021860551</v>
      </c>
      <c r="AE1198" s="56">
        <f>AC1198/AVERAGE(AC1105:AC1116)*100</f>
        <v>98.79224860318503</v>
      </c>
      <c r="AF1198" s="65">
        <v>0.87756999999999996</v>
      </c>
      <c r="AG1198" s="45">
        <v>4.7762897467999998</v>
      </c>
      <c r="AH1198" s="45">
        <v>310.21269999999998</v>
      </c>
      <c r="AI1198" s="43">
        <f t="shared" si="378"/>
        <v>9.5525794935999997E-2</v>
      </c>
      <c r="AJ1198" s="50">
        <f t="shared" si="379"/>
        <v>631.96012307050501</v>
      </c>
      <c r="AK1198" s="50">
        <f t="shared" si="384"/>
        <v>664.06504910884621</v>
      </c>
      <c r="AL1198" s="51">
        <f>AJ1198/AVERAGE(AJ1105:AJ1116)*100</f>
        <v>93.450789720231469</v>
      </c>
      <c r="AM1198" s="51">
        <f>AK1198/AVERAGE(AK1105:AK1116)*100</f>
        <v>98.198289732756606</v>
      </c>
      <c r="AN1198" s="45">
        <v>36.33795551324215</v>
      </c>
      <c r="AO1198" s="137"/>
    </row>
    <row r="1199" spans="1:41" ht="30" x14ac:dyDescent="0.25">
      <c r="A1199" s="30">
        <v>1198</v>
      </c>
      <c r="B1199" s="107" t="s">
        <v>1331</v>
      </c>
      <c r="C1199" s="30"/>
      <c r="D1199" s="48" t="s">
        <v>135</v>
      </c>
      <c r="E1199" s="48" t="s">
        <v>205</v>
      </c>
      <c r="F1199" s="48" t="s">
        <v>139</v>
      </c>
      <c r="G1199" s="42" t="s">
        <v>6</v>
      </c>
      <c r="H1199" s="42" t="s">
        <v>714</v>
      </c>
      <c r="I1199" s="42" t="s">
        <v>319</v>
      </c>
      <c r="J1199" s="42">
        <v>25</v>
      </c>
      <c r="K1199" s="42">
        <v>220</v>
      </c>
      <c r="L1199" s="42">
        <v>0.08</v>
      </c>
      <c r="M1199" s="105" t="s">
        <v>140</v>
      </c>
      <c r="N1199" s="105" t="s">
        <v>320</v>
      </c>
      <c r="O1199" s="104" t="s">
        <v>210</v>
      </c>
      <c r="P1199" s="81">
        <v>200</v>
      </c>
      <c r="Q1199" s="118">
        <v>20</v>
      </c>
      <c r="R1199" s="42">
        <v>3.5</v>
      </c>
      <c r="S1199" s="81">
        <v>4.8911506926774102</v>
      </c>
      <c r="T1199" s="134">
        <v>460</v>
      </c>
      <c r="U1199" s="93">
        <f t="shared" si="385"/>
        <v>0.30569691829233814</v>
      </c>
      <c r="V1199" s="134">
        <v>50</v>
      </c>
      <c r="W1199" s="135">
        <f t="shared" si="382"/>
        <v>466.8644723050989</v>
      </c>
      <c r="X1199" s="51">
        <f t="shared" si="380"/>
        <v>193.75846605462917</v>
      </c>
      <c r="Y1199" s="100">
        <v>0.12854233000000015</v>
      </c>
      <c r="Z1199" s="81">
        <v>244.51570000000001</v>
      </c>
      <c r="AA1199" s="49">
        <f t="shared" si="377"/>
        <v>2.5708466000000031E-3</v>
      </c>
      <c r="AB1199" s="50">
        <f t="shared" si="381"/>
        <v>498.12329367775942</v>
      </c>
      <c r="AC1199" s="50">
        <f t="shared" si="383"/>
        <v>523.74021692575366</v>
      </c>
      <c r="AD1199" s="56">
        <f>AB1199/AVERAGE(AB1105:AB1116)*100</f>
        <v>93.447511173888117</v>
      </c>
      <c r="AE1199" s="56">
        <f>AC1199/AVERAGE(AC1105:AC1116)*100</f>
        <v>98.253224441748614</v>
      </c>
      <c r="AF1199" s="65">
        <v>0.46695400000000009</v>
      </c>
      <c r="AG1199" s="45">
        <v>5.3783000127999996</v>
      </c>
      <c r="AH1199" s="45">
        <v>312.57670000000002</v>
      </c>
      <c r="AI1199" s="43">
        <f t="shared" si="378"/>
        <v>0.10756600025599999</v>
      </c>
      <c r="AJ1199" s="50">
        <f t="shared" si="379"/>
        <v>636.77602432451135</v>
      </c>
      <c r="AK1199" s="50">
        <f t="shared" si="384"/>
        <v>669.52342391076002</v>
      </c>
      <c r="AL1199" s="51">
        <f>AJ1199/AVERAGE(AJ1105:AJ1116)*100</f>
        <v>94.16293872927794</v>
      </c>
      <c r="AM1199" s="51">
        <f>AK1199/AVERAGE(AK1105:AK1116)*100</f>
        <v>99.005444199005964</v>
      </c>
      <c r="AN1199" s="45">
        <v>41.840691800125242</v>
      </c>
      <c r="AO1199" s="137"/>
    </row>
    <row r="1200" spans="1:41" ht="30" x14ac:dyDescent="0.25">
      <c r="A1200" s="30">
        <v>1199</v>
      </c>
      <c r="B1200" s="107" t="s">
        <v>1332</v>
      </c>
      <c r="C1200" s="30"/>
      <c r="D1200" s="48" t="s">
        <v>135</v>
      </c>
      <c r="E1200" s="48" t="s">
        <v>205</v>
      </c>
      <c r="F1200" s="48" t="s">
        <v>139</v>
      </c>
      <c r="G1200" s="42" t="s">
        <v>6</v>
      </c>
      <c r="H1200" s="42" t="s">
        <v>714</v>
      </c>
      <c r="I1200" s="42" t="s">
        <v>319</v>
      </c>
      <c r="J1200" s="42">
        <v>25</v>
      </c>
      <c r="K1200" s="42">
        <v>220</v>
      </c>
      <c r="L1200" s="42">
        <v>0.08</v>
      </c>
      <c r="M1200" s="105" t="s">
        <v>140</v>
      </c>
      <c r="N1200" s="105" t="s">
        <v>320</v>
      </c>
      <c r="O1200" s="104" t="s">
        <v>210</v>
      </c>
      <c r="P1200" s="81">
        <v>200</v>
      </c>
      <c r="Q1200" s="118">
        <v>20</v>
      </c>
      <c r="R1200" s="42">
        <v>3.5</v>
      </c>
      <c r="S1200" s="81">
        <v>4.9476957873904439</v>
      </c>
      <c r="T1200" s="134">
        <v>460</v>
      </c>
      <c r="U1200" s="93">
        <f t="shared" si="385"/>
        <v>0.30923098671190274</v>
      </c>
      <c r="V1200" s="134">
        <v>50</v>
      </c>
      <c r="W1200" s="135">
        <f t="shared" si="382"/>
        <v>466.58690722049425</v>
      </c>
      <c r="X1200" s="51">
        <f t="shared" si="380"/>
        <v>185.47678149495616</v>
      </c>
      <c r="Y1200" s="100">
        <v>0.13271296400000021</v>
      </c>
      <c r="Z1200" s="81">
        <v>241.65889999999999</v>
      </c>
      <c r="AA1200" s="49">
        <f t="shared" si="377"/>
        <v>2.654259280000004E-3</v>
      </c>
      <c r="AB1200" s="50">
        <f t="shared" si="381"/>
        <v>492.30346850752034</v>
      </c>
      <c r="AC1200" s="50">
        <f t="shared" si="383"/>
        <v>517.92902085398555</v>
      </c>
      <c r="AD1200" s="56">
        <f>AB1200/AVERAGE(AB1105:AB1116)*100</f>
        <v>92.355716864068498</v>
      </c>
      <c r="AE1200" s="56">
        <f>AC1200/AVERAGE(AC1105:AC1116)*100</f>
        <v>97.16304894354856</v>
      </c>
      <c r="AF1200" s="65">
        <v>0.40908300000000009</v>
      </c>
      <c r="AG1200" s="45">
        <v>4.5645297698</v>
      </c>
      <c r="AH1200" s="45">
        <v>312.57319999999999</v>
      </c>
      <c r="AI1200" s="43">
        <f t="shared" si="378"/>
        <v>9.1290595395999999E-2</v>
      </c>
      <c r="AJ1200" s="50">
        <f t="shared" si="379"/>
        <v>636.76889418306075</v>
      </c>
      <c r="AK1200" s="50">
        <f t="shared" si="384"/>
        <v>669.91421139960903</v>
      </c>
      <c r="AL1200" s="51">
        <f>AJ1200/AVERAGE(AJ1105:AJ1116)*100</f>
        <v>94.161884363147792</v>
      </c>
      <c r="AM1200" s="51">
        <f>AK1200/AVERAGE(AK1105:AK1116)*100</f>
        <v>99.063231705072468</v>
      </c>
      <c r="AN1200" s="45">
        <v>34.394000647894451</v>
      </c>
      <c r="AO1200" s="137"/>
    </row>
    <row r="1201" spans="1:41" ht="30" x14ac:dyDescent="0.25">
      <c r="A1201" s="30">
        <v>1200</v>
      </c>
      <c r="B1201" s="107" t="s">
        <v>1333</v>
      </c>
      <c r="C1201" s="30"/>
      <c r="D1201" s="48" t="s">
        <v>135</v>
      </c>
      <c r="E1201" s="48" t="s">
        <v>205</v>
      </c>
      <c r="F1201" s="48" t="s">
        <v>139</v>
      </c>
      <c r="G1201" s="42" t="s">
        <v>6</v>
      </c>
      <c r="H1201" s="42" t="s">
        <v>714</v>
      </c>
      <c r="I1201" s="42" t="s">
        <v>319</v>
      </c>
      <c r="J1201" s="42">
        <v>25</v>
      </c>
      <c r="K1201" s="42">
        <v>220</v>
      </c>
      <c r="L1201" s="42">
        <v>0.08</v>
      </c>
      <c r="M1201" s="105" t="s">
        <v>140</v>
      </c>
      <c r="N1201" s="105" t="s">
        <v>320</v>
      </c>
      <c r="O1201" s="104" t="s">
        <v>210</v>
      </c>
      <c r="P1201" s="81">
        <v>200</v>
      </c>
      <c r="Q1201" s="118">
        <v>20</v>
      </c>
      <c r="R1201" s="42">
        <v>3.5</v>
      </c>
      <c r="S1201" s="81">
        <v>4.8911506926774102</v>
      </c>
      <c r="T1201" s="134">
        <v>460</v>
      </c>
      <c r="U1201" s="93">
        <f t="shared" si="385"/>
        <v>0.30569691829233814</v>
      </c>
      <c r="V1201" s="134">
        <v>50</v>
      </c>
      <c r="W1201" s="135">
        <f t="shared" si="382"/>
        <v>466.8644723050989</v>
      </c>
      <c r="X1201" s="51">
        <f t="shared" si="380"/>
        <v>183.49090070877668</v>
      </c>
      <c r="Y1201" s="100">
        <v>0.13751702300000024</v>
      </c>
      <c r="Z1201" s="81">
        <v>247.72559999999999</v>
      </c>
      <c r="AA1201" s="49">
        <f t="shared" si="377"/>
        <v>2.7503404600000047E-3</v>
      </c>
      <c r="AB1201" s="50">
        <f t="shared" si="381"/>
        <v>504.66244826119203</v>
      </c>
      <c r="AC1201" s="50">
        <f t="shared" si="383"/>
        <v>530.61565977997509</v>
      </c>
      <c r="AD1201" s="56">
        <f>AB1201/AVERAGE(AB1105:AB1116)*100</f>
        <v>94.674251076958001</v>
      </c>
      <c r="AE1201" s="56">
        <f>AC1201/AVERAGE(AC1105:AC1116)*100</f>
        <v>99.54305174173615</v>
      </c>
      <c r="AF1201" s="65">
        <v>0.47901899999999986</v>
      </c>
      <c r="AG1201" s="45">
        <v>5.1102462553999999</v>
      </c>
      <c r="AH1201" s="45">
        <v>314.66789999999997</v>
      </c>
      <c r="AI1201" s="43">
        <f t="shared" si="378"/>
        <v>0.102204925108</v>
      </c>
      <c r="AJ1201" s="50">
        <f t="shared" si="379"/>
        <v>641.03618198203151</v>
      </c>
      <c r="AK1201" s="50">
        <f t="shared" si="384"/>
        <v>674.00266815411578</v>
      </c>
      <c r="AL1201" s="51">
        <f>AJ1201/AVERAGE(AJ1105:AJ1116)*100</f>
        <v>94.792907429666229</v>
      </c>
      <c r="AM1201" s="51">
        <f>AK1201/AVERAGE(AK1105:AK1116)*100</f>
        <v>99.667810219598536</v>
      </c>
      <c r="AN1201" s="45">
        <v>37.160826666528337</v>
      </c>
      <c r="AO1201" s="137"/>
    </row>
    <row r="1202" spans="1:41" ht="30" x14ac:dyDescent="0.25">
      <c r="A1202" s="30">
        <v>1201</v>
      </c>
      <c r="B1202" s="107" t="s">
        <v>1334</v>
      </c>
      <c r="C1202" s="30"/>
      <c r="D1202" s="48" t="s">
        <v>135</v>
      </c>
      <c r="E1202" s="48" t="s">
        <v>205</v>
      </c>
      <c r="F1202" s="48" t="s">
        <v>139</v>
      </c>
      <c r="G1202" s="42" t="s">
        <v>6</v>
      </c>
      <c r="H1202" s="42" t="s">
        <v>714</v>
      </c>
      <c r="I1202" s="42" t="s">
        <v>319</v>
      </c>
      <c r="J1202" s="42">
        <v>25</v>
      </c>
      <c r="K1202" s="42">
        <v>220</v>
      </c>
      <c r="L1202" s="42">
        <v>0.08</v>
      </c>
      <c r="M1202" s="105" t="s">
        <v>140</v>
      </c>
      <c r="N1202" s="105" t="s">
        <v>320</v>
      </c>
      <c r="O1202" s="104" t="s">
        <v>210</v>
      </c>
      <c r="P1202" s="81">
        <v>200</v>
      </c>
      <c r="Q1202" s="118">
        <v>20</v>
      </c>
      <c r="R1202" s="42">
        <v>3.5</v>
      </c>
      <c r="S1202" s="81">
        <v>4.6084252191122426</v>
      </c>
      <c r="T1202" s="134">
        <v>460</v>
      </c>
      <c r="U1202" s="93">
        <f t="shared" si="385"/>
        <v>0.28802657619451516</v>
      </c>
      <c r="V1202" s="134">
        <v>50</v>
      </c>
      <c r="W1202" s="135">
        <f t="shared" si="382"/>
        <v>468.25229772812241</v>
      </c>
      <c r="X1202" s="51">
        <f t="shared" si="380"/>
        <v>180.80128921199406</v>
      </c>
      <c r="Y1202" s="100">
        <v>0.13688173980000018</v>
      </c>
      <c r="Z1202" s="81">
        <v>242.96680000000001</v>
      </c>
      <c r="AA1202" s="49">
        <f t="shared" si="377"/>
        <v>2.7376347960000034E-3</v>
      </c>
      <c r="AB1202" s="50">
        <f t="shared" si="381"/>
        <v>494.96790050841497</v>
      </c>
      <c r="AC1202" s="50">
        <f t="shared" si="383"/>
        <v>518.88010198525899</v>
      </c>
      <c r="AD1202" s="56">
        <f>AB1202/AVERAGE(AB1105:AB1116)*100</f>
        <v>92.855562067727519</v>
      </c>
      <c r="AE1202" s="56">
        <f>AC1202/AVERAGE(AC1105:AC1116)*100</f>
        <v>97.341470964301209</v>
      </c>
      <c r="AF1202" s="65">
        <v>0.38464699999999996</v>
      </c>
      <c r="AG1202" s="45">
        <v>3.4098219298000001</v>
      </c>
      <c r="AH1202" s="45">
        <v>310.94709999999998</v>
      </c>
      <c r="AI1202" s="43">
        <f t="shared" si="378"/>
        <v>6.8196438595999997E-2</v>
      </c>
      <c r="AJ1202" s="50">
        <f t="shared" si="379"/>
        <v>633.4562304651505</v>
      </c>
      <c r="AK1202" s="50">
        <f t="shared" si="384"/>
        <v>664.05888771643083</v>
      </c>
      <c r="AL1202" s="51">
        <f>AJ1202/AVERAGE(AJ1105:AJ1116)*100</f>
        <v>93.672025859082424</v>
      </c>
      <c r="AM1202" s="51">
        <f>AK1202/AVERAGE(AK1105:AK1116)*100</f>
        <v>98.197378619909486</v>
      </c>
      <c r="AN1202" s="45">
        <v>24.910714422406805</v>
      </c>
      <c r="AO1202" s="137"/>
    </row>
    <row r="1203" spans="1:41" ht="30" x14ac:dyDescent="0.25">
      <c r="A1203" s="30">
        <v>1202</v>
      </c>
      <c r="B1203" s="107" t="s">
        <v>1335</v>
      </c>
      <c r="C1203" s="30"/>
      <c r="D1203" s="48" t="s">
        <v>135</v>
      </c>
      <c r="E1203" s="48" t="s">
        <v>205</v>
      </c>
      <c r="F1203" s="48" t="s">
        <v>139</v>
      </c>
      <c r="G1203" s="42" t="s">
        <v>6</v>
      </c>
      <c r="H1203" s="42" t="s">
        <v>714</v>
      </c>
      <c r="I1203" s="42" t="s">
        <v>319</v>
      </c>
      <c r="J1203" s="42">
        <v>25</v>
      </c>
      <c r="K1203" s="42">
        <v>220</v>
      </c>
      <c r="L1203" s="42">
        <v>0.08</v>
      </c>
      <c r="M1203" s="105" t="s">
        <v>140</v>
      </c>
      <c r="N1203" s="105" t="s">
        <v>320</v>
      </c>
      <c r="O1203" s="104" t="s">
        <v>210</v>
      </c>
      <c r="P1203" s="81">
        <v>200</v>
      </c>
      <c r="Q1203" s="118">
        <v>20</v>
      </c>
      <c r="R1203" s="42">
        <v>3.5</v>
      </c>
      <c r="S1203" s="81">
        <v>5.343511450381679</v>
      </c>
      <c r="T1203" s="134">
        <v>460</v>
      </c>
      <c r="U1203" s="93">
        <f t="shared" si="385"/>
        <v>0.33396946564885494</v>
      </c>
      <c r="V1203" s="134">
        <v>50</v>
      </c>
      <c r="W1203" s="135">
        <f t="shared" si="382"/>
        <v>464.64395162826128</v>
      </c>
      <c r="X1203" s="51">
        <f t="shared" si="380"/>
        <v>192.39221729974159</v>
      </c>
      <c r="Y1203" s="100">
        <v>0.12981151960000004</v>
      </c>
      <c r="Z1203" s="81">
        <v>245.18879999999999</v>
      </c>
      <c r="AA1203" s="49">
        <f t="shared" si="377"/>
        <v>2.5962303920000008E-3</v>
      </c>
      <c r="AB1203" s="50">
        <f t="shared" si="381"/>
        <v>499.49452173785738</v>
      </c>
      <c r="AC1203" s="50">
        <f t="shared" si="383"/>
        <v>527.69179312628489</v>
      </c>
      <c r="AD1203" s="56">
        <f>AB1203/AVERAGE(AB1105:AB1116)*100</f>
        <v>93.70475240531475</v>
      </c>
      <c r="AE1203" s="56">
        <f>AC1203/AVERAGE(AC1105:AC1116)*100</f>
        <v>98.994536815292207</v>
      </c>
      <c r="AF1203" s="65">
        <v>0.345078</v>
      </c>
      <c r="AG1203" s="45">
        <v>4.2003854177999997</v>
      </c>
      <c r="AH1203" s="45">
        <v>315.2115</v>
      </c>
      <c r="AI1203" s="43">
        <f t="shared" si="378"/>
        <v>8.4007708355999994E-2</v>
      </c>
      <c r="AJ1203" s="50">
        <f t="shared" si="379"/>
        <v>642.14359480846042</v>
      </c>
      <c r="AK1203" s="50">
        <f t="shared" si="384"/>
        <v>678.3936364508736</v>
      </c>
      <c r="AL1203" s="51">
        <f>AJ1203/AVERAGE(AJ1105:AJ1116)*100</f>
        <v>94.956665552051035</v>
      </c>
      <c r="AM1203" s="51">
        <f>AK1203/AVERAGE(AK1105:AK1116)*100</f>
        <v>100.31712247837652</v>
      </c>
      <c r="AN1203" s="45">
        <v>32.357570658929397</v>
      </c>
      <c r="AO1203" s="137"/>
    </row>
    <row r="1204" spans="1:41" ht="30" x14ac:dyDescent="0.25">
      <c r="A1204" s="30">
        <v>1203</v>
      </c>
      <c r="B1204" s="107" t="s">
        <v>1336</v>
      </c>
      <c r="C1204" s="30"/>
      <c r="D1204" s="48" t="s">
        <v>135</v>
      </c>
      <c r="E1204" s="48" t="s">
        <v>205</v>
      </c>
      <c r="F1204" s="48" t="s">
        <v>139</v>
      </c>
      <c r="G1204" s="42" t="s">
        <v>6</v>
      </c>
      <c r="H1204" s="42" t="s">
        <v>714</v>
      </c>
      <c r="I1204" s="42" t="s">
        <v>319</v>
      </c>
      <c r="J1204" s="42">
        <v>25</v>
      </c>
      <c r="K1204" s="42">
        <v>220</v>
      </c>
      <c r="L1204" s="42">
        <v>0.08</v>
      </c>
      <c r="M1204" s="105" t="s">
        <v>140</v>
      </c>
      <c r="N1204" s="105" t="s">
        <v>320</v>
      </c>
      <c r="O1204" s="104" t="s">
        <v>210</v>
      </c>
      <c r="P1204" s="81">
        <v>200</v>
      </c>
      <c r="Q1204" s="118">
        <v>20</v>
      </c>
      <c r="R1204" s="42">
        <v>3.5</v>
      </c>
      <c r="S1204" s="81">
        <v>4.8346055979643765</v>
      </c>
      <c r="T1204" s="134">
        <v>460</v>
      </c>
      <c r="U1204" s="93">
        <f t="shared" si="385"/>
        <v>0.30216284987277353</v>
      </c>
      <c r="V1204" s="134">
        <v>50</v>
      </c>
      <c r="W1204" s="135">
        <f t="shared" si="382"/>
        <v>467.1420373897036</v>
      </c>
      <c r="X1204" s="51">
        <f t="shared" si="380"/>
        <v>167.89552255979538</v>
      </c>
      <c r="Y1204" s="100">
        <v>0.14866732279999995</v>
      </c>
      <c r="Z1204" s="81">
        <v>245.04990000000001</v>
      </c>
      <c r="AA1204" s="49">
        <f t="shared" si="377"/>
        <v>2.973346455999999E-3</v>
      </c>
      <c r="AB1204" s="50">
        <f t="shared" si="381"/>
        <v>499.21155698143548</v>
      </c>
      <c r="AC1204" s="50">
        <f t="shared" si="383"/>
        <v>524.57257190829989</v>
      </c>
      <c r="AD1204" s="56">
        <f>AB1204/AVERAGE(AB1105:AB1116)*100</f>
        <v>93.651668454868826</v>
      </c>
      <c r="AE1204" s="56">
        <f>AC1204/AVERAGE(AC1105:AC1116)*100</f>
        <v>98.409373536800672</v>
      </c>
      <c r="AF1204" s="65">
        <v>0.50795400000000013</v>
      </c>
      <c r="AG1204" s="45">
        <v>5.3805661624000001</v>
      </c>
      <c r="AH1204" s="45">
        <v>314.10449999999997</v>
      </c>
      <c r="AI1204" s="43">
        <f t="shared" si="378"/>
        <v>0.107611323248</v>
      </c>
      <c r="AJ1204" s="50">
        <f t="shared" si="379"/>
        <v>639.88843292682543</v>
      </c>
      <c r="AK1204" s="50">
        <f t="shared" si="384"/>
        <v>672.39613406481931</v>
      </c>
      <c r="AL1204" s="51">
        <f>AJ1204/AVERAGE(AJ1105:AJ1116)*100</f>
        <v>94.623184607459478</v>
      </c>
      <c r="AM1204" s="51">
        <f>AK1204/AVERAGE(AK1105:AK1116)*100</f>
        <v>99.430244788052349</v>
      </c>
      <c r="AN1204" s="45">
        <v>36.191989342798621</v>
      </c>
      <c r="AO1204" s="137"/>
    </row>
    <row r="1205" spans="1:41" ht="30" x14ac:dyDescent="0.25">
      <c r="A1205" s="30">
        <v>1204</v>
      </c>
      <c r="B1205" s="107" t="s">
        <v>1337</v>
      </c>
      <c r="C1205" s="30"/>
      <c r="D1205" s="48" t="s">
        <v>135</v>
      </c>
      <c r="E1205" s="48" t="s">
        <v>205</v>
      </c>
      <c r="F1205" s="48" t="s">
        <v>139</v>
      </c>
      <c r="G1205" s="42" t="s">
        <v>6</v>
      </c>
      <c r="H1205" s="42" t="s">
        <v>714</v>
      </c>
      <c r="I1205" s="42" t="s">
        <v>319</v>
      </c>
      <c r="J1205" s="42">
        <v>25</v>
      </c>
      <c r="K1205" s="42">
        <v>220</v>
      </c>
      <c r="L1205" s="42">
        <v>0.08</v>
      </c>
      <c r="M1205" s="105" t="s">
        <v>140</v>
      </c>
      <c r="N1205" s="105" t="s">
        <v>320</v>
      </c>
      <c r="O1205" s="104" t="s">
        <v>210</v>
      </c>
      <c r="P1205" s="81">
        <v>200</v>
      </c>
      <c r="Q1205" s="118">
        <v>20</v>
      </c>
      <c r="R1205" s="42">
        <v>3.5</v>
      </c>
      <c r="S1205" s="81">
        <v>4.6649703138252754</v>
      </c>
      <c r="T1205" s="134">
        <v>460</v>
      </c>
      <c r="U1205" s="93">
        <f t="shared" si="385"/>
        <v>0.29156064461407971</v>
      </c>
      <c r="V1205" s="134">
        <v>50</v>
      </c>
      <c r="W1205" s="135">
        <f t="shared" si="382"/>
        <v>467.97473264351777</v>
      </c>
      <c r="X1205" s="51">
        <f t="shared" si="380"/>
        <v>199.25789341109859</v>
      </c>
      <c r="Y1205" s="100">
        <v>0.125733549</v>
      </c>
      <c r="Z1205" s="81">
        <v>245.96119999999999</v>
      </c>
      <c r="AA1205" s="49">
        <f t="shared" si="377"/>
        <v>2.5146709800000001E-3</v>
      </c>
      <c r="AB1205" s="50">
        <f t="shared" si="381"/>
        <v>501.06804209682286</v>
      </c>
      <c r="AC1205" s="50">
        <f t="shared" si="383"/>
        <v>525.58649611401609</v>
      </c>
      <c r="AD1205" s="56">
        <f>AB1205/AVERAGE(AB1105:AB1116)*100</f>
        <v>93.999943501962974</v>
      </c>
      <c r="AE1205" s="56">
        <f>AC1205/AVERAGE(AC1105:AC1116)*100</f>
        <v>98.599584865493185</v>
      </c>
      <c r="AF1205" s="65">
        <v>0.43403099999999994</v>
      </c>
      <c r="AG1205" s="45">
        <v>4.1792648325999995</v>
      </c>
      <c r="AH1205" s="45">
        <v>315.04939999999999</v>
      </c>
      <c r="AI1205" s="43">
        <f t="shared" si="378"/>
        <v>8.3585296651999985E-2</v>
      </c>
      <c r="AJ1205" s="50">
        <f t="shared" si="379"/>
        <v>641.81336740013785</v>
      </c>
      <c r="AK1205" s="50">
        <f t="shared" si="384"/>
        <v>673.21882576936162</v>
      </c>
      <c r="AL1205" s="51">
        <f>AJ1205/AVERAGE(AJ1105:AJ1116)*100</f>
        <v>94.907833337852026</v>
      </c>
      <c r="AM1205" s="51">
        <f>AK1205/AVERAGE(AK1105:AK1116)*100</f>
        <v>99.551899915771827</v>
      </c>
      <c r="AN1205" s="45">
        <v>33.239058833851892</v>
      </c>
      <c r="AO1205" s="137"/>
    </row>
    <row r="1206" spans="1:41" ht="30" x14ac:dyDescent="0.25">
      <c r="A1206" s="30">
        <v>1205</v>
      </c>
      <c r="B1206" s="107" t="s">
        <v>1338</v>
      </c>
      <c r="C1206" s="30"/>
      <c r="D1206" s="48" t="s">
        <v>135</v>
      </c>
      <c r="E1206" s="48" t="s">
        <v>205</v>
      </c>
      <c r="F1206" s="48" t="s">
        <v>139</v>
      </c>
      <c r="G1206" s="42" t="s">
        <v>6</v>
      </c>
      <c r="H1206" s="42" t="s">
        <v>714</v>
      </c>
      <c r="I1206" s="42" t="s">
        <v>319</v>
      </c>
      <c r="J1206" s="42">
        <v>25</v>
      </c>
      <c r="K1206" s="42">
        <v>220</v>
      </c>
      <c r="L1206" s="42">
        <v>0.08</v>
      </c>
      <c r="M1206" s="105" t="s">
        <v>140</v>
      </c>
      <c r="N1206" s="105" t="s">
        <v>320</v>
      </c>
      <c r="O1206" s="104" t="s">
        <v>210</v>
      </c>
      <c r="P1206" s="81">
        <v>200</v>
      </c>
      <c r="Q1206" s="118">
        <v>20</v>
      </c>
      <c r="R1206" s="42">
        <v>3.5</v>
      </c>
      <c r="S1206" s="81">
        <v>4.4387899349731414</v>
      </c>
      <c r="T1206" s="134">
        <v>460</v>
      </c>
      <c r="U1206" s="93">
        <f t="shared" si="385"/>
        <v>0.27742437093582134</v>
      </c>
      <c r="V1206" s="134">
        <v>50</v>
      </c>
      <c r="W1206" s="135">
        <f t="shared" si="382"/>
        <v>469.08499298193652</v>
      </c>
      <c r="X1206" s="51">
        <f t="shared" si="380"/>
        <v>220.32085207844631</v>
      </c>
      <c r="Y1206" s="100">
        <v>0.11376674959999988</v>
      </c>
      <c r="Z1206" s="81">
        <v>246.07689999999999</v>
      </c>
      <c r="AA1206" s="49">
        <f t="shared" si="377"/>
        <v>2.2753349919999977E-3</v>
      </c>
      <c r="AB1206" s="50">
        <f t="shared" si="381"/>
        <v>501.30374420134427</v>
      </c>
      <c r="AC1206" s="50">
        <f t="shared" si="383"/>
        <v>524.58915480477947</v>
      </c>
      <c r="AD1206" s="56">
        <f>AB1206/AVERAGE(AB1105:AB1116)*100</f>
        <v>94.044161018641134</v>
      </c>
      <c r="AE1206" s="56">
        <f>AC1206/AVERAGE(AC1105:AC1116)*100</f>
        <v>98.412484474240742</v>
      </c>
      <c r="AF1206" s="65">
        <v>0.44670899999999991</v>
      </c>
      <c r="AG1206" s="45">
        <v>4.8359375349999993</v>
      </c>
      <c r="AH1206" s="45">
        <v>316.80180000000001</v>
      </c>
      <c r="AI1206" s="43">
        <f t="shared" si="378"/>
        <v>9.6718750699999981E-2</v>
      </c>
      <c r="AJ1206" s="50">
        <f t="shared" si="379"/>
        <v>645.38332736524819</v>
      </c>
      <c r="AK1206" s="50">
        <f t="shared" si="384"/>
        <v>675.36119197955111</v>
      </c>
      <c r="AL1206" s="51">
        <f>AJ1206/AVERAGE(AJ1105:AJ1116)*100</f>
        <v>95.435739396842322</v>
      </c>
      <c r="AM1206" s="51">
        <f>AK1206/AVERAGE(AK1105:AK1116)*100</f>
        <v>99.868701256399788</v>
      </c>
      <c r="AN1206" s="45">
        <v>42.507477378082747</v>
      </c>
      <c r="AO1206" s="137"/>
    </row>
    <row r="1207" spans="1:41" ht="30" x14ac:dyDescent="0.25">
      <c r="A1207" s="30">
        <v>1206</v>
      </c>
      <c r="B1207" s="107" t="s">
        <v>1339</v>
      </c>
      <c r="C1207" s="30"/>
      <c r="D1207" s="48" t="s">
        <v>135</v>
      </c>
      <c r="E1207" s="48" t="s">
        <v>205</v>
      </c>
      <c r="F1207" s="48" t="s">
        <v>139</v>
      </c>
      <c r="G1207" s="42" t="s">
        <v>6</v>
      </c>
      <c r="H1207" s="42" t="s">
        <v>714</v>
      </c>
      <c r="I1207" s="42" t="s">
        <v>319</v>
      </c>
      <c r="J1207" s="42">
        <v>25</v>
      </c>
      <c r="K1207" s="42">
        <v>220</v>
      </c>
      <c r="L1207" s="42">
        <v>0.08</v>
      </c>
      <c r="M1207" s="105" t="s">
        <v>140</v>
      </c>
      <c r="N1207" s="105" t="s">
        <v>320</v>
      </c>
      <c r="O1207" s="104" t="s">
        <v>210</v>
      </c>
      <c r="P1207" s="81">
        <v>200</v>
      </c>
      <c r="Q1207" s="118">
        <v>20</v>
      </c>
      <c r="R1207" s="42">
        <v>3.5</v>
      </c>
      <c r="S1207" s="81">
        <v>4.7780605032513428</v>
      </c>
      <c r="T1207" s="134">
        <v>460</v>
      </c>
      <c r="U1207" s="93">
        <f t="shared" si="385"/>
        <v>0.29862878145320892</v>
      </c>
      <c r="V1207" s="134">
        <v>50</v>
      </c>
      <c r="W1207" s="135">
        <f t="shared" si="382"/>
        <v>467.41960247430836</v>
      </c>
      <c r="X1207" s="51">
        <f t="shared" si="380"/>
        <v>197.90281176755784</v>
      </c>
      <c r="Y1207" s="100">
        <v>0.12691054560000015</v>
      </c>
      <c r="Z1207" s="81">
        <v>246.5753</v>
      </c>
      <c r="AA1207" s="49">
        <f t="shared" si="377"/>
        <v>2.5382109120000028E-3</v>
      </c>
      <c r="AB1207" s="50">
        <f t="shared" si="381"/>
        <v>502.31907634389785</v>
      </c>
      <c r="AC1207" s="50">
        <f t="shared" si="383"/>
        <v>527.52451693241289</v>
      </c>
      <c r="AD1207" s="56">
        <f>AB1207/AVERAGE(AB1105:AB1116)*100</f>
        <v>94.234636475100842</v>
      </c>
      <c r="AE1207" s="56">
        <f>AC1207/AVERAGE(AC1105:AC1116)*100</f>
        <v>98.963155941933394</v>
      </c>
      <c r="AF1207" s="65">
        <v>0.36971799999999999</v>
      </c>
      <c r="AG1207" s="45">
        <v>4.7820003374000004</v>
      </c>
      <c r="AH1207" s="45">
        <v>318.13459999999998</v>
      </c>
      <c r="AI1207" s="43">
        <f t="shared" si="378"/>
        <v>9.5640006748000009E-2</v>
      </c>
      <c r="AJ1207" s="50">
        <f t="shared" si="379"/>
        <v>648.09848522960488</v>
      </c>
      <c r="AK1207" s="50">
        <f t="shared" si="384"/>
        <v>680.61886646588857</v>
      </c>
      <c r="AL1207" s="51">
        <f>AJ1207/AVERAGE(AJ1105:AJ1116)*100</f>
        <v>95.837242019201483</v>
      </c>
      <c r="AM1207" s="51">
        <f>AK1207/AVERAGE(AK1105:AK1116)*100</f>
        <v>100.64617726303911</v>
      </c>
      <c r="AN1207" s="45">
        <v>37.680086511266204</v>
      </c>
      <c r="AO1207" s="137"/>
    </row>
    <row r="1208" spans="1:41" ht="30" x14ac:dyDescent="0.25">
      <c r="A1208" s="30">
        <v>1207</v>
      </c>
      <c r="B1208" s="107" t="s">
        <v>1340</v>
      </c>
      <c r="C1208" s="30"/>
      <c r="D1208" s="48" t="s">
        <v>135</v>
      </c>
      <c r="E1208" s="48" t="s">
        <v>205</v>
      </c>
      <c r="F1208" s="48" t="s">
        <v>139</v>
      </c>
      <c r="G1208" s="42" t="s">
        <v>6</v>
      </c>
      <c r="H1208" s="42" t="s">
        <v>714</v>
      </c>
      <c r="I1208" s="42" t="s">
        <v>319</v>
      </c>
      <c r="J1208" s="42">
        <v>25</v>
      </c>
      <c r="K1208" s="42">
        <v>220</v>
      </c>
      <c r="L1208" s="42">
        <v>0.08</v>
      </c>
      <c r="M1208" s="105" t="s">
        <v>140</v>
      </c>
      <c r="N1208" s="105" t="s">
        <v>320</v>
      </c>
      <c r="O1208" s="104" t="s">
        <v>210</v>
      </c>
      <c r="P1208" s="81">
        <v>200</v>
      </c>
      <c r="Q1208" s="118">
        <v>20</v>
      </c>
      <c r="R1208" s="42">
        <v>3.5</v>
      </c>
      <c r="S1208" s="81">
        <v>3.7037037037037033</v>
      </c>
      <c r="T1208" s="134">
        <v>460</v>
      </c>
      <c r="U1208" s="93">
        <f t="shared" si="385"/>
        <v>0.23148148148148145</v>
      </c>
      <c r="V1208" s="134">
        <v>50</v>
      </c>
      <c r="W1208" s="135">
        <f t="shared" si="382"/>
        <v>472.69333908179755</v>
      </c>
      <c r="X1208" s="51">
        <f t="shared" si="380"/>
        <v>198.88612272750106</v>
      </c>
      <c r="Y1208" s="100">
        <v>0.12546114180000023</v>
      </c>
      <c r="Z1208" s="81">
        <v>244.97040000000001</v>
      </c>
      <c r="AA1208" s="49">
        <f t="shared" si="377"/>
        <v>2.5092228360000047E-3</v>
      </c>
      <c r="AB1208" s="50">
        <f t="shared" si="381"/>
        <v>499.04960091134518</v>
      </c>
      <c r="AC1208" s="50">
        <f t="shared" si="383"/>
        <v>518.24381633101234</v>
      </c>
      <c r="AD1208" s="56">
        <f>AB1208/AVERAGE(AB1105:AB1116)*100</f>
        <v>93.621285632259372</v>
      </c>
      <c r="AE1208" s="56">
        <f>AC1208/AVERAGE(AC1105:AC1116)*100</f>
        <v>97.222104310423205</v>
      </c>
      <c r="AF1208" s="65">
        <v>0.40243699999999993</v>
      </c>
      <c r="AG1208" s="45">
        <v>5.1582911094000004</v>
      </c>
      <c r="AH1208" s="45">
        <v>317.29430000000002</v>
      </c>
      <c r="AI1208" s="43">
        <f t="shared" si="378"/>
        <v>0.10316582218800001</v>
      </c>
      <c r="AJ1208" s="50">
        <f t="shared" si="379"/>
        <v>646.38664012649951</v>
      </c>
      <c r="AK1208" s="50">
        <f t="shared" si="384"/>
        <v>671.24766474674948</v>
      </c>
      <c r="AL1208" s="51">
        <f>AJ1208/AVERAGE(AJ1105:AJ1116)*100</f>
        <v>95.584103773727009</v>
      </c>
      <c r="AM1208" s="51">
        <f>AK1208/AVERAGE(AK1105:AK1116)*100</f>
        <v>99.260415457331888</v>
      </c>
      <c r="AN1208" s="45">
        <v>41.114651400374797</v>
      </c>
      <c r="AO1208" s="137"/>
    </row>
    <row r="1209" spans="1:41" ht="30" x14ac:dyDescent="0.25">
      <c r="A1209" s="30">
        <v>1208</v>
      </c>
      <c r="B1209" s="107" t="s">
        <v>1341</v>
      </c>
      <c r="C1209" s="30"/>
      <c r="D1209" s="48" t="s">
        <v>135</v>
      </c>
      <c r="E1209" s="48" t="s">
        <v>205</v>
      </c>
      <c r="F1209" s="48" t="s">
        <v>139</v>
      </c>
      <c r="G1209" s="42" t="s">
        <v>6</v>
      </c>
      <c r="H1209" s="42" t="s">
        <v>714</v>
      </c>
      <c r="I1209" s="42" t="s">
        <v>319</v>
      </c>
      <c r="J1209" s="42">
        <v>25</v>
      </c>
      <c r="K1209" s="42">
        <v>220</v>
      </c>
      <c r="L1209" s="42">
        <v>0.08</v>
      </c>
      <c r="M1209" s="105" t="s">
        <v>140</v>
      </c>
      <c r="N1209" s="105" t="s">
        <v>320</v>
      </c>
      <c r="O1209" s="104" t="s">
        <v>210</v>
      </c>
      <c r="P1209" s="81">
        <v>200</v>
      </c>
      <c r="Q1209" s="118">
        <v>20</v>
      </c>
      <c r="R1209" s="42">
        <v>3.5</v>
      </c>
      <c r="S1209" s="81">
        <v>5.4566016398077473</v>
      </c>
      <c r="T1209" s="134">
        <v>460</v>
      </c>
      <c r="U1209" s="93">
        <f t="shared" si="385"/>
        <v>0.3410376024879842</v>
      </c>
      <c r="V1209" s="134">
        <v>50</v>
      </c>
      <c r="W1209" s="135">
        <f t="shared" si="382"/>
        <v>464.08882145905193</v>
      </c>
      <c r="X1209" s="51">
        <f t="shared" si="380"/>
        <v>168.21567039897099</v>
      </c>
      <c r="Y1209" s="100">
        <v>0.15075211180000014</v>
      </c>
      <c r="Z1209" s="81">
        <v>248.96010000000001</v>
      </c>
      <c r="AA1209" s="49">
        <f t="shared" si="377"/>
        <v>3.0150422360000029E-3</v>
      </c>
      <c r="AB1209" s="50">
        <f t="shared" si="381"/>
        <v>507.17735100995299</v>
      </c>
      <c r="AC1209" s="50">
        <f t="shared" si="383"/>
        <v>536.44924955807528</v>
      </c>
      <c r="AD1209" s="56">
        <f>AB1209/AVERAGE(AB1105:AB1116)*100</f>
        <v>95.146044718610327</v>
      </c>
      <c r="AE1209" s="56">
        <f>AC1209/AVERAGE(AC1105:AC1116)*100</f>
        <v>100.63742828042008</v>
      </c>
      <c r="AF1209" s="65">
        <v>0.54977200000000004</v>
      </c>
      <c r="AG1209" s="45">
        <v>4.9114492570000001</v>
      </c>
      <c r="AH1209" s="45">
        <v>313.8202</v>
      </c>
      <c r="AI1209" s="43">
        <f t="shared" si="378"/>
        <v>9.8228985140000002E-2</v>
      </c>
      <c r="AJ1209" s="50">
        <f t="shared" si="379"/>
        <v>639.30926172271631</v>
      </c>
      <c r="AK1209" s="50">
        <f t="shared" si="384"/>
        <v>676.20719459128225</v>
      </c>
      <c r="AL1209" s="51">
        <f>AJ1209/AVERAGE(AJ1105:AJ1116)*100</f>
        <v>94.537539952945124</v>
      </c>
      <c r="AM1209" s="51">
        <f>AK1209/AVERAGE(AK1105:AK1116)*100</f>
        <v>99.993803472956628</v>
      </c>
      <c r="AN1209" s="45">
        <v>32.57963817791105</v>
      </c>
      <c r="AO1209" s="137"/>
    </row>
    <row r="1210" spans="1:41" ht="30" x14ac:dyDescent="0.25">
      <c r="A1210" s="30">
        <v>1209</v>
      </c>
      <c r="B1210" s="107" t="s">
        <v>1342</v>
      </c>
      <c r="C1210" s="30"/>
      <c r="D1210" s="48" t="s">
        <v>135</v>
      </c>
      <c r="E1210" s="48" t="s">
        <v>205</v>
      </c>
      <c r="F1210" s="48" t="s">
        <v>139</v>
      </c>
      <c r="G1210" s="42" t="s">
        <v>6</v>
      </c>
      <c r="H1210" s="42" t="s">
        <v>714</v>
      </c>
      <c r="I1210" s="42" t="s">
        <v>319</v>
      </c>
      <c r="J1210" s="42">
        <v>25</v>
      </c>
      <c r="K1210" s="42">
        <v>220</v>
      </c>
      <c r="L1210" s="42">
        <v>0.08</v>
      </c>
      <c r="M1210" s="105" t="s">
        <v>140</v>
      </c>
      <c r="N1210" s="105" t="s">
        <v>320</v>
      </c>
      <c r="O1210" s="104" t="s">
        <v>210</v>
      </c>
      <c r="P1210" s="81">
        <v>200</v>
      </c>
      <c r="Q1210" s="118">
        <v>20</v>
      </c>
      <c r="R1210" s="42">
        <v>3.5</v>
      </c>
      <c r="S1210" s="81">
        <v>5.0607859768165113</v>
      </c>
      <c r="T1210" s="134">
        <v>460</v>
      </c>
      <c r="U1210" s="93">
        <f t="shared" si="385"/>
        <v>0.31629912355103196</v>
      </c>
      <c r="V1210" s="134">
        <v>50</v>
      </c>
      <c r="W1210" s="135">
        <f t="shared" si="382"/>
        <v>466.03177705128485</v>
      </c>
      <c r="X1210" s="51">
        <f t="shared" si="380"/>
        <v>189.54583424398382</v>
      </c>
      <c r="Y1210" s="100">
        <v>0.13253073920000014</v>
      </c>
      <c r="Z1210" s="81">
        <v>246.62139999999999</v>
      </c>
      <c r="AA1210" s="49">
        <f t="shared" si="377"/>
        <v>2.6506147840000029E-3</v>
      </c>
      <c r="AB1210" s="50">
        <f t="shared" si="381"/>
        <v>502.41299049271754</v>
      </c>
      <c r="AC1210" s="50">
        <f t="shared" si="383"/>
        <v>529.19438575721915</v>
      </c>
      <c r="AD1210" s="56">
        <f>AB1210/AVERAGE(AB1105:AB1116)*100</f>
        <v>94.252254690475638</v>
      </c>
      <c r="AE1210" s="56">
        <f>AC1210/AVERAGE(AC1105:AC1116)*100</f>
        <v>99.276421929783297</v>
      </c>
      <c r="AF1210" s="65">
        <v>4.1001000000000065E-2</v>
      </c>
      <c r="AG1210" s="45">
        <v>4.1193439716000002</v>
      </c>
      <c r="AH1210" s="45">
        <v>311.96319999999997</v>
      </c>
      <c r="AI1210" s="43">
        <f t="shared" si="378"/>
        <v>8.2386879432000001E-2</v>
      </c>
      <c r="AJ1210" s="50">
        <f t="shared" si="379"/>
        <v>635.52621238739914</v>
      </c>
      <c r="AK1210" s="50">
        <f t="shared" si="384"/>
        <v>669.40327969452983</v>
      </c>
      <c r="AL1210" s="51">
        <f>AJ1210/AVERAGE(AJ1105:AJ1116)*100</f>
        <v>93.978123409036797</v>
      </c>
      <c r="AM1210" s="51">
        <f>AK1210/AVERAGE(AK1105:AK1116)*100</f>
        <v>98.98767793262752</v>
      </c>
      <c r="AN1210" s="45">
        <v>31.082177587371337</v>
      </c>
      <c r="AO1210" s="137"/>
    </row>
    <row r="1211" spans="1:41" ht="30" x14ac:dyDescent="0.25">
      <c r="A1211" s="30">
        <v>1210</v>
      </c>
      <c r="B1211" s="107" t="s">
        <v>1394</v>
      </c>
      <c r="C1211" s="30"/>
      <c r="D1211" s="48" t="s">
        <v>135</v>
      </c>
      <c r="E1211" s="48" t="s">
        <v>205</v>
      </c>
      <c r="F1211" s="48" t="s">
        <v>139</v>
      </c>
      <c r="G1211" s="42" t="s">
        <v>6</v>
      </c>
      <c r="H1211" s="42" t="s">
        <v>714</v>
      </c>
      <c r="I1211" s="42" t="s">
        <v>319</v>
      </c>
      <c r="J1211" s="42">
        <v>25</v>
      </c>
      <c r="K1211" s="42">
        <v>220</v>
      </c>
      <c r="L1211" s="42">
        <v>0.08</v>
      </c>
      <c r="M1211" s="105" t="s">
        <v>140</v>
      </c>
      <c r="N1211" s="105" t="s">
        <v>320</v>
      </c>
      <c r="O1211" s="104" t="s">
        <v>210</v>
      </c>
      <c r="P1211" s="81">
        <v>300</v>
      </c>
      <c r="Q1211" s="118">
        <v>13</v>
      </c>
      <c r="R1211" s="42">
        <v>3.5</v>
      </c>
      <c r="S1211" s="81">
        <v>5.343511450381679</v>
      </c>
      <c r="T1211" s="134">
        <v>460</v>
      </c>
      <c r="U1211" s="93">
        <f t="shared" si="385"/>
        <v>0.33396946564885494</v>
      </c>
      <c r="V1211" s="134">
        <v>50</v>
      </c>
      <c r="W1211" s="135">
        <f t="shared" si="382"/>
        <v>464.64395162826128</v>
      </c>
      <c r="X1211" s="51">
        <f t="shared" si="380"/>
        <v>178.326360907918</v>
      </c>
      <c r="Y1211" s="100">
        <v>0.13888999999999999</v>
      </c>
      <c r="Z1211" s="81">
        <v>243.1568</v>
      </c>
      <c r="AA1211" s="49">
        <f t="shared" si="377"/>
        <v>2.7777999999999995E-3</v>
      </c>
      <c r="AB1211" s="50">
        <f t="shared" si="381"/>
        <v>495.35496533001447</v>
      </c>
      <c r="AC1211" s="50">
        <f t="shared" si="383"/>
        <v>523.31855208251534</v>
      </c>
      <c r="AD1211" s="56">
        <f>AB1211/AVERAGE(AB1105:AB1116)*100</f>
        <v>92.928175102894755</v>
      </c>
      <c r="AE1211" s="56">
        <f>AC1211/AVERAGE(AC1105:AC1116)*100</f>
        <v>98.174120471606557</v>
      </c>
      <c r="AF1211" s="65">
        <v>0.35690500000000003</v>
      </c>
      <c r="AG1211" s="45">
        <v>5.5153150000000002</v>
      </c>
      <c r="AH1211" s="45">
        <v>314.17070000000001</v>
      </c>
      <c r="AI1211" s="43">
        <f t="shared" si="378"/>
        <v>0.11030630000000001</v>
      </c>
      <c r="AJ1211" s="50">
        <f t="shared" si="379"/>
        <v>640.02329445940381</v>
      </c>
      <c r="AK1211" s="50">
        <f t="shared" si="384"/>
        <v>676.15364172727357</v>
      </c>
      <c r="AL1211" s="51">
        <f>AJ1211/AVERAGE(AJ1105:AJ1116)*100</f>
        <v>94.643127189692507</v>
      </c>
      <c r="AM1211" s="51">
        <f>AK1211/AVERAGE(AK1105:AK1116)*100</f>
        <v>99.985884369755823</v>
      </c>
      <c r="AN1211" s="45">
        <v>39.709950320397439</v>
      </c>
      <c r="AO1211" s="137"/>
    </row>
    <row r="1212" spans="1:41" ht="30" x14ac:dyDescent="0.25">
      <c r="A1212" s="30">
        <v>1211</v>
      </c>
      <c r="B1212" s="107" t="s">
        <v>1395</v>
      </c>
      <c r="C1212" s="30"/>
      <c r="D1212" s="48" t="s">
        <v>135</v>
      </c>
      <c r="E1212" s="48" t="s">
        <v>205</v>
      </c>
      <c r="F1212" s="48" t="s">
        <v>139</v>
      </c>
      <c r="G1212" s="42" t="s">
        <v>6</v>
      </c>
      <c r="H1212" s="42" t="s">
        <v>714</v>
      </c>
      <c r="I1212" s="42" t="s">
        <v>319</v>
      </c>
      <c r="J1212" s="42">
        <v>25</v>
      </c>
      <c r="K1212" s="42">
        <v>220</v>
      </c>
      <c r="L1212" s="42">
        <v>0.08</v>
      </c>
      <c r="M1212" s="105" t="s">
        <v>140</v>
      </c>
      <c r="N1212" s="105" t="s">
        <v>320</v>
      </c>
      <c r="O1212" s="104" t="s">
        <v>210</v>
      </c>
      <c r="P1212" s="81">
        <v>300</v>
      </c>
      <c r="Q1212" s="118">
        <v>13</v>
      </c>
      <c r="R1212" s="42">
        <v>3.5</v>
      </c>
      <c r="S1212" s="81">
        <v>4.9476957873904439</v>
      </c>
      <c r="T1212" s="134">
        <v>460</v>
      </c>
      <c r="U1212" s="93">
        <f t="shared" si="385"/>
        <v>0.30923098671190274</v>
      </c>
      <c r="V1212" s="134">
        <v>50</v>
      </c>
      <c r="W1212" s="135">
        <f t="shared" si="382"/>
        <v>466.58690722049425</v>
      </c>
      <c r="X1212" s="51">
        <f t="shared" si="380"/>
        <v>203.88123975740933</v>
      </c>
      <c r="Y1212" s="100">
        <v>0.12210900000000001</v>
      </c>
      <c r="Z1212" s="81">
        <v>244.41329999999999</v>
      </c>
      <c r="AA1212" s="49">
        <f t="shared" si="377"/>
        <v>2.4421800000000004E-3</v>
      </c>
      <c r="AB1212" s="50">
        <f t="shared" si="381"/>
        <v>497.91468611074998</v>
      </c>
      <c r="AC1212" s="50">
        <f t="shared" si="383"/>
        <v>523.83231551865629</v>
      </c>
      <c r="AD1212" s="56">
        <f>AB1212/AVERAGE(AB1105:AB1116)*100</f>
        <v>93.408376569671674</v>
      </c>
      <c r="AE1212" s="56">
        <f>AC1212/AVERAGE(AC1105:AC1116)*100</f>
        <v>98.270502060359505</v>
      </c>
      <c r="AF1212" s="65">
        <v>0.46042700000000003</v>
      </c>
      <c r="AG1212" s="45">
        <v>5.3391210000000004</v>
      </c>
      <c r="AH1212" s="45">
        <v>315.42520000000002</v>
      </c>
      <c r="AI1212" s="43">
        <f t="shared" si="378"/>
        <v>0.10678242</v>
      </c>
      <c r="AJ1212" s="50">
        <f t="shared" si="379"/>
        <v>642.57894087359625</v>
      </c>
      <c r="AK1212" s="50">
        <f t="shared" si="384"/>
        <v>676.02668467278704</v>
      </c>
      <c r="AL1212" s="51">
        <f>AJ1212/AVERAGE(AJ1105:AJ1116)*100</f>
        <v>95.021042135483029</v>
      </c>
      <c r="AM1212" s="51">
        <f>AK1212/AVERAGE(AK1105:AK1116)*100</f>
        <v>99.96711065829966</v>
      </c>
      <c r="AN1212" s="45">
        <v>43.72422180183279</v>
      </c>
      <c r="AO1212" s="137"/>
    </row>
    <row r="1213" spans="1:41" ht="30" x14ac:dyDescent="0.25">
      <c r="A1213" s="30">
        <v>1212</v>
      </c>
      <c r="B1213" s="107" t="s">
        <v>1396</v>
      </c>
      <c r="C1213" s="30"/>
      <c r="D1213" s="48" t="s">
        <v>135</v>
      </c>
      <c r="E1213" s="48" t="s">
        <v>205</v>
      </c>
      <c r="F1213" s="48" t="s">
        <v>139</v>
      </c>
      <c r="G1213" s="42" t="s">
        <v>6</v>
      </c>
      <c r="H1213" s="42" t="s">
        <v>714</v>
      </c>
      <c r="I1213" s="42" t="s">
        <v>319</v>
      </c>
      <c r="J1213" s="42">
        <v>25</v>
      </c>
      <c r="K1213" s="42">
        <v>210</v>
      </c>
      <c r="L1213" s="42">
        <v>0.08</v>
      </c>
      <c r="M1213" s="105" t="s">
        <v>140</v>
      </c>
      <c r="N1213" s="105" t="s">
        <v>320</v>
      </c>
      <c r="O1213" s="104" t="s">
        <v>210</v>
      </c>
      <c r="P1213" s="81">
        <v>300</v>
      </c>
      <c r="Q1213" s="118">
        <v>13</v>
      </c>
      <c r="R1213" s="42">
        <v>3.5</v>
      </c>
      <c r="S1213" s="81">
        <v>4.7215154085383091</v>
      </c>
      <c r="T1213" s="134">
        <v>460</v>
      </c>
      <c r="U1213" s="93">
        <f t="shared" si="385"/>
        <v>0.29509471303364432</v>
      </c>
      <c r="V1213" s="134">
        <v>50</v>
      </c>
      <c r="W1213" s="135">
        <f t="shared" si="382"/>
        <v>467.69716755891295</v>
      </c>
      <c r="X1213" s="51">
        <f t="shared" si="380"/>
        <v>180.09863233591255</v>
      </c>
      <c r="Y1213" s="100">
        <v>0.13966399999999998</v>
      </c>
      <c r="Z1213" s="81">
        <v>246.9419</v>
      </c>
      <c r="AA1213" s="49">
        <f t="shared" si="377"/>
        <v>2.7932799999999995E-3</v>
      </c>
      <c r="AB1213" s="50">
        <f t="shared" si="381"/>
        <v>503.06590773125777</v>
      </c>
      <c r="AC1213" s="50">
        <f t="shared" si="383"/>
        <v>527.99528654167921</v>
      </c>
      <c r="AD1213" s="56">
        <f>AB1213/AVERAGE(AB1105:AB1116)*100</f>
        <v>94.374741415586669</v>
      </c>
      <c r="AE1213" s="56">
        <f>AC1213/AVERAGE(AC1105:AC1116)*100</f>
        <v>99.051471924905059</v>
      </c>
      <c r="AF1213" s="65">
        <v>0.33173400000000003</v>
      </c>
      <c r="AG1213" s="45">
        <v>6.1271529999999998</v>
      </c>
      <c r="AH1213" s="45">
        <v>311.4966</v>
      </c>
      <c r="AI1213" s="43">
        <f t="shared" si="378"/>
        <v>0.12254306</v>
      </c>
      <c r="AJ1213" s="50">
        <f t="shared" si="379"/>
        <v>634.57566267288178</v>
      </c>
      <c r="AK1213" s="50">
        <f t="shared" si="384"/>
        <v>666.02199373115229</v>
      </c>
      <c r="AL1213" s="51">
        <f>AJ1213/AVERAGE(AJ1105:AJ1116)*100</f>
        <v>93.837561341515212</v>
      </c>
      <c r="AM1213" s="51">
        <f>AK1213/AVERAGE(AK1105:AK1116)*100</f>
        <v>98.487671948053219</v>
      </c>
      <c r="AN1213" s="45">
        <v>43.870668175048692</v>
      </c>
      <c r="AO1213" s="137"/>
    </row>
    <row r="1214" spans="1:41" ht="30" x14ac:dyDescent="0.25">
      <c r="A1214" s="30">
        <v>1213</v>
      </c>
      <c r="B1214" s="107" t="s">
        <v>1397</v>
      </c>
      <c r="C1214" s="30"/>
      <c r="D1214" s="48" t="s">
        <v>135</v>
      </c>
      <c r="E1214" s="48" t="s">
        <v>205</v>
      </c>
      <c r="F1214" s="48" t="s">
        <v>139</v>
      </c>
      <c r="G1214" s="42" t="s">
        <v>6</v>
      </c>
      <c r="H1214" s="42" t="s">
        <v>714</v>
      </c>
      <c r="I1214" s="42" t="s">
        <v>319</v>
      </c>
      <c r="J1214" s="42">
        <v>25</v>
      </c>
      <c r="K1214" s="42">
        <v>220</v>
      </c>
      <c r="L1214" s="42">
        <v>0.08</v>
      </c>
      <c r="M1214" s="105" t="s">
        <v>140</v>
      </c>
      <c r="N1214" s="105" t="s">
        <v>320</v>
      </c>
      <c r="O1214" s="104" t="s">
        <v>210</v>
      </c>
      <c r="P1214" s="81">
        <v>300</v>
      </c>
      <c r="Q1214" s="118">
        <v>13</v>
      </c>
      <c r="R1214" s="42">
        <v>3.5</v>
      </c>
      <c r="S1214" s="81">
        <v>3.8733389878428044</v>
      </c>
      <c r="T1214" s="134">
        <v>460</v>
      </c>
      <c r="U1214" s="93">
        <f t="shared" si="385"/>
        <v>0.24208368674017527</v>
      </c>
      <c r="V1214" s="134">
        <v>50</v>
      </c>
      <c r="W1214" s="135">
        <f t="shared" si="382"/>
        <v>471.86064382798344</v>
      </c>
      <c r="X1214" s="51">
        <f t="shared" si="380"/>
        <v>179.83221425592612</v>
      </c>
      <c r="Y1214" s="100">
        <v>0.13992200000000002</v>
      </c>
      <c r="Z1214" s="81">
        <v>247.03210000000001</v>
      </c>
      <c r="AA1214" s="49">
        <f t="shared" si="377"/>
        <v>2.7984400000000006E-3</v>
      </c>
      <c r="AB1214" s="50">
        <f t="shared" si="381"/>
        <v>503.24966166235396</v>
      </c>
      <c r="AC1214" s="50">
        <f t="shared" si="383"/>
        <v>523.52766273521945</v>
      </c>
      <c r="AD1214" s="56">
        <f>AB1214/AVERAGE(AB1105:AB1116)*100</f>
        <v>94.409213498597637</v>
      </c>
      <c r="AE1214" s="56">
        <f>AC1214/AVERAGE(AC1105:AC1116)*100</f>
        <v>98.21334945427644</v>
      </c>
      <c r="AF1214" s="65">
        <v>0.56446499999999999</v>
      </c>
      <c r="AG1214" s="45">
        <v>5.2006189999999997</v>
      </c>
      <c r="AH1214" s="45">
        <v>318.03109999999998</v>
      </c>
      <c r="AI1214" s="43">
        <f t="shared" si="378"/>
        <v>0.10401237999999999</v>
      </c>
      <c r="AJ1214" s="50">
        <f t="shared" si="379"/>
        <v>647.88763676099677</v>
      </c>
      <c r="AK1214" s="50">
        <f t="shared" si="384"/>
        <v>673.99369741871942</v>
      </c>
      <c r="AL1214" s="51">
        <f>AJ1214/AVERAGE(AJ1105:AJ1116)*100</f>
        <v>95.806062906495782</v>
      </c>
      <c r="AM1214" s="51">
        <f>AK1214/AVERAGE(AK1105:AK1116)*100</f>
        <v>99.66648367655165</v>
      </c>
      <c r="AN1214" s="45">
        <v>37.167986449593336</v>
      </c>
      <c r="AO1214" s="137"/>
    </row>
    <row r="1215" spans="1:41" ht="30" x14ac:dyDescent="0.25">
      <c r="A1215" s="30">
        <v>1214</v>
      </c>
      <c r="B1215" s="107" t="s">
        <v>1398</v>
      </c>
      <c r="C1215" s="30"/>
      <c r="D1215" s="48" t="s">
        <v>135</v>
      </c>
      <c r="E1215" s="48" t="s">
        <v>205</v>
      </c>
      <c r="F1215" s="48" t="s">
        <v>139</v>
      </c>
      <c r="G1215" s="42" t="s">
        <v>6</v>
      </c>
      <c r="H1215" s="42" t="s">
        <v>714</v>
      </c>
      <c r="I1215" s="42" t="s">
        <v>319</v>
      </c>
      <c r="J1215" s="42">
        <v>25</v>
      </c>
      <c r="K1215" s="42">
        <v>210</v>
      </c>
      <c r="L1215" s="42">
        <v>0.08</v>
      </c>
      <c r="M1215" s="105" t="s">
        <v>140</v>
      </c>
      <c r="N1215" s="105" t="s">
        <v>320</v>
      </c>
      <c r="O1215" s="104" t="s">
        <v>210</v>
      </c>
      <c r="P1215" s="81">
        <v>300</v>
      </c>
      <c r="Q1215" s="118">
        <v>13</v>
      </c>
      <c r="R1215" s="42">
        <v>3.5</v>
      </c>
      <c r="S1215" s="81">
        <v>4.7780605032513428</v>
      </c>
      <c r="T1215" s="134">
        <v>460</v>
      </c>
      <c r="U1215" s="93">
        <f t="shared" si="385"/>
        <v>0.29862878145320892</v>
      </c>
      <c r="V1215" s="134">
        <v>50</v>
      </c>
      <c r="W1215" s="135">
        <f t="shared" si="382"/>
        <v>467.41960247430836</v>
      </c>
      <c r="X1215" s="51">
        <f t="shared" si="380"/>
        <v>172.75848959692195</v>
      </c>
      <c r="Y1215" s="100">
        <v>0.146118</v>
      </c>
      <c r="Z1215" s="81">
        <v>247.82380000000001</v>
      </c>
      <c r="AA1215" s="49">
        <f t="shared" si="377"/>
        <v>2.9223600000000001E-3</v>
      </c>
      <c r="AB1215" s="50">
        <f t="shared" si="381"/>
        <v>504.86249965846082</v>
      </c>
      <c r="AC1215" s="50">
        <f t="shared" si="383"/>
        <v>530.19556451661992</v>
      </c>
      <c r="AD1215" s="56">
        <f>AB1215/AVERAGE(AB1105:AB1116)*100</f>
        <v>94.711780550923379</v>
      </c>
      <c r="AE1215" s="56">
        <f>AC1215/AVERAGE(AC1105:AC1116)*100</f>
        <v>99.464242223460801</v>
      </c>
      <c r="AF1215" s="65">
        <v>0.35096699999999997</v>
      </c>
      <c r="AG1215" s="45">
        <v>6.2052459999999998</v>
      </c>
      <c r="AH1215" s="45">
        <v>318.57679999999999</v>
      </c>
      <c r="AI1215" s="43">
        <f t="shared" si="378"/>
        <v>0.12410491999999999</v>
      </c>
      <c r="AJ1215" s="50">
        <f t="shared" si="379"/>
        <v>648.99932767229598</v>
      </c>
      <c r="AK1215" s="50">
        <f t="shared" si="384"/>
        <v>681.56491151333455</v>
      </c>
      <c r="AL1215" s="51">
        <f>AJ1215/AVERAGE(AJ1105:AJ1116)*100</f>
        <v>95.97045364855866</v>
      </c>
      <c r="AM1215" s="51">
        <f>AK1215/AVERAGE(AK1105:AK1116)*100</f>
        <v>100.78607320515202</v>
      </c>
      <c r="AN1215" s="45">
        <v>42.46736199509985</v>
      </c>
      <c r="AO1215" s="137"/>
    </row>
    <row r="1216" spans="1:41" ht="30" x14ac:dyDescent="0.25">
      <c r="A1216" s="30">
        <v>1215</v>
      </c>
      <c r="B1216" s="107" t="s">
        <v>1399</v>
      </c>
      <c r="C1216" s="30"/>
      <c r="D1216" s="48" t="s">
        <v>135</v>
      </c>
      <c r="E1216" s="48" t="s">
        <v>205</v>
      </c>
      <c r="F1216" s="48" t="s">
        <v>139</v>
      </c>
      <c r="G1216" s="42" t="s">
        <v>6</v>
      </c>
      <c r="H1216" s="42" t="s">
        <v>714</v>
      </c>
      <c r="I1216" s="42" t="s">
        <v>319</v>
      </c>
      <c r="J1216" s="42">
        <v>25</v>
      </c>
      <c r="K1216" s="42">
        <v>220</v>
      </c>
      <c r="L1216" s="42">
        <v>0.08</v>
      </c>
      <c r="M1216" s="105" t="s">
        <v>140</v>
      </c>
      <c r="N1216" s="105" t="s">
        <v>320</v>
      </c>
      <c r="O1216" s="104" t="s">
        <v>210</v>
      </c>
      <c r="P1216" s="81">
        <v>300</v>
      </c>
      <c r="Q1216" s="118">
        <v>13</v>
      </c>
      <c r="R1216" s="42">
        <v>3.5</v>
      </c>
      <c r="S1216" s="81">
        <v>4.4953350296861743</v>
      </c>
      <c r="T1216" s="134">
        <v>460</v>
      </c>
      <c r="U1216" s="93">
        <f t="shared" si="385"/>
        <v>0.28095843935538589</v>
      </c>
      <c r="V1216" s="134">
        <v>50</v>
      </c>
      <c r="W1216" s="135">
        <f t="shared" si="382"/>
        <v>468.80742789733182</v>
      </c>
      <c r="X1216" s="51">
        <f t="shared" si="380"/>
        <v>178.73270293453754</v>
      </c>
      <c r="Y1216" s="100">
        <v>0.14121400000000001</v>
      </c>
      <c r="Z1216" s="81">
        <v>247.78880000000001</v>
      </c>
      <c r="AA1216" s="49">
        <f t="shared" si="377"/>
        <v>2.8242800000000002E-3</v>
      </c>
      <c r="AB1216" s="50">
        <f t="shared" si="381"/>
        <v>504.79119824395571</v>
      </c>
      <c r="AC1216" s="50">
        <f t="shared" si="383"/>
        <v>528.55135233536748</v>
      </c>
      <c r="AD1216" s="56">
        <f>AB1216/AVERAGE(AB1105:AB1116)*100</f>
        <v>94.698404465497845</v>
      </c>
      <c r="AE1216" s="56">
        <f>AC1216/AVERAGE(AC1105:AC1116)*100</f>
        <v>99.155789400374744</v>
      </c>
      <c r="AF1216" s="65">
        <v>0.49347200000000002</v>
      </c>
      <c r="AG1216" s="45">
        <v>5.7550169999999996</v>
      </c>
      <c r="AH1216" s="45">
        <v>316.88310000000001</v>
      </c>
      <c r="AI1216" s="43">
        <f t="shared" si="378"/>
        <v>0.11510034</v>
      </c>
      <c r="AJ1216" s="50">
        <f t="shared" si="379"/>
        <v>645.54895036522726</v>
      </c>
      <c r="AK1216" s="50">
        <f t="shared" si="384"/>
        <v>675.9344693433419</v>
      </c>
      <c r="AL1216" s="51">
        <f>AJ1216/AVERAGE(AJ1105:AJ1116)*100</f>
        <v>95.460230815808245</v>
      </c>
      <c r="AM1216" s="51">
        <f>AK1216/AVERAGE(AK1105:AK1116)*100</f>
        <v>99.953474362200652</v>
      </c>
      <c r="AN1216" s="45">
        <v>40.753870012888235</v>
      </c>
      <c r="AO1216" s="137"/>
    </row>
    <row r="1217" spans="1:41" ht="30" x14ac:dyDescent="0.25">
      <c r="A1217" s="30">
        <v>1216</v>
      </c>
      <c r="B1217" s="107" t="s">
        <v>1400</v>
      </c>
      <c r="C1217" s="30"/>
      <c r="D1217" s="48" t="s">
        <v>135</v>
      </c>
      <c r="E1217" s="48" t="s">
        <v>205</v>
      </c>
      <c r="F1217" s="48" t="s">
        <v>139</v>
      </c>
      <c r="G1217" s="42" t="s">
        <v>6</v>
      </c>
      <c r="H1217" s="42" t="s">
        <v>714</v>
      </c>
      <c r="I1217" s="42" t="s">
        <v>319</v>
      </c>
      <c r="J1217" s="42">
        <v>25</v>
      </c>
      <c r="K1217" s="42">
        <v>220</v>
      </c>
      <c r="L1217" s="42">
        <v>0.08</v>
      </c>
      <c r="M1217" s="105" t="s">
        <v>140</v>
      </c>
      <c r="N1217" s="105" t="s">
        <v>320</v>
      </c>
      <c r="O1217" s="104" t="s">
        <v>210</v>
      </c>
      <c r="P1217" s="81">
        <v>300</v>
      </c>
      <c r="Q1217" s="118">
        <v>13</v>
      </c>
      <c r="R1217" s="42">
        <v>3.5</v>
      </c>
      <c r="S1217" s="81">
        <v>3.9864291772688722</v>
      </c>
      <c r="T1217" s="134">
        <v>460</v>
      </c>
      <c r="U1217" s="93">
        <f t="shared" si="385"/>
        <v>0.24915182357930452</v>
      </c>
      <c r="V1217" s="134">
        <v>50</v>
      </c>
      <c r="W1217" s="135">
        <f t="shared" si="382"/>
        <v>471.30551365877409</v>
      </c>
      <c r="X1217" s="51">
        <f t="shared" si="380"/>
        <v>193.95959813625063</v>
      </c>
      <c r="Y1217" s="100">
        <v>0.130499</v>
      </c>
      <c r="Z1217" s="81">
        <v>248.49539999999999</v>
      </c>
      <c r="AA1217" s="49">
        <f t="shared" si="377"/>
        <v>2.60998E-3</v>
      </c>
      <c r="AB1217" s="50">
        <f t="shared" si="381"/>
        <v>506.23067194365143</v>
      </c>
      <c r="AC1217" s="50">
        <f t="shared" si="383"/>
        <v>527.24908323459806</v>
      </c>
      <c r="AD1217" s="56">
        <f>AB1217/AVERAGE(AB1105:AB1116)*100</f>
        <v>94.968448521546051</v>
      </c>
      <c r="AE1217" s="56">
        <f>AC1217/AVERAGE(AC1105:AC1116)*100</f>
        <v>98.911484811751578</v>
      </c>
      <c r="AF1217" s="65">
        <v>0.46984999999999999</v>
      </c>
      <c r="AG1217" s="45">
        <v>6.1620040000000005</v>
      </c>
      <c r="AH1217" s="45">
        <v>318.46859999999998</v>
      </c>
      <c r="AI1217" s="43">
        <f t="shared" si="378"/>
        <v>0.12324008000000002</v>
      </c>
      <c r="AJ1217" s="50">
        <f t="shared" si="379"/>
        <v>648.77890444231139</v>
      </c>
      <c r="AK1217" s="50">
        <f t="shared" si="384"/>
        <v>675.71583775396209</v>
      </c>
      <c r="AL1217" s="51">
        <f>AJ1217/AVERAGE(AJ1105:AJ1116)*100</f>
        <v>95.937858672763895</v>
      </c>
      <c r="AM1217" s="51">
        <f>AK1217/AVERAGE(AK1105:AK1116)*100</f>
        <v>99.921144324371582</v>
      </c>
      <c r="AN1217" s="45">
        <v>47.218783285695679</v>
      </c>
      <c r="AO1217" s="137"/>
    </row>
    <row r="1218" spans="1:41" ht="30" x14ac:dyDescent="0.25">
      <c r="A1218" s="30">
        <v>1217</v>
      </c>
      <c r="B1218" s="107" t="s">
        <v>1401</v>
      </c>
      <c r="C1218" s="30"/>
      <c r="D1218" s="48" t="s">
        <v>135</v>
      </c>
      <c r="E1218" s="48" t="s">
        <v>205</v>
      </c>
      <c r="F1218" s="48" t="s">
        <v>139</v>
      </c>
      <c r="G1218" s="42" t="s">
        <v>6</v>
      </c>
      <c r="H1218" s="42" t="s">
        <v>714</v>
      </c>
      <c r="I1218" s="42" t="s">
        <v>319</v>
      </c>
      <c r="J1218" s="42">
        <v>25</v>
      </c>
      <c r="K1218" s="42">
        <v>210</v>
      </c>
      <c r="L1218" s="42">
        <v>0.08</v>
      </c>
      <c r="M1218" s="105" t="s">
        <v>140</v>
      </c>
      <c r="N1218" s="105" t="s">
        <v>320</v>
      </c>
      <c r="O1218" s="104" t="s">
        <v>210</v>
      </c>
      <c r="P1218" s="81">
        <v>300</v>
      </c>
      <c r="Q1218" s="118">
        <v>13</v>
      </c>
      <c r="R1218" s="42">
        <v>3.5</v>
      </c>
      <c r="S1218" s="81">
        <v>3.8167938931297711</v>
      </c>
      <c r="T1218" s="134">
        <v>460</v>
      </c>
      <c r="U1218" s="93">
        <f t="shared" si="385"/>
        <v>0.2385496183206107</v>
      </c>
      <c r="V1218" s="134">
        <v>50</v>
      </c>
      <c r="W1218" s="135">
        <f t="shared" si="382"/>
        <v>472.13820891258825</v>
      </c>
      <c r="X1218" s="51">
        <f t="shared" si="380"/>
        <v>186.56795363546715</v>
      </c>
      <c r="Y1218" s="100">
        <v>0.135405</v>
      </c>
      <c r="Z1218" s="81">
        <v>248.01140000000001</v>
      </c>
      <c r="AA1218" s="49">
        <f t="shared" si="377"/>
        <v>2.7080999999999997E-3</v>
      </c>
      <c r="AB1218" s="50">
        <f t="shared" si="381"/>
        <v>505.24467524020855</v>
      </c>
      <c r="AC1218" s="50">
        <f t="shared" si="383"/>
        <v>525.29406711481988</v>
      </c>
      <c r="AD1218" s="56">
        <f>AB1218/AVERAGE(AB1105:AB1116)*100</f>
        <v>94.783476368804273</v>
      </c>
      <c r="AE1218" s="56">
        <f>AC1218/AVERAGE(AC1105:AC1116)*100</f>
        <v>98.544725431058396</v>
      </c>
      <c r="AF1218" s="65">
        <v>0.41989599999999999</v>
      </c>
      <c r="AG1218" s="45">
        <v>5.0752829999999998</v>
      </c>
      <c r="AH1218" s="45">
        <v>315.61799999999999</v>
      </c>
      <c r="AI1218" s="43">
        <f t="shared" si="378"/>
        <v>0.10150566</v>
      </c>
      <c r="AJ1218" s="50">
        <f t="shared" si="379"/>
        <v>642.97170980835608</v>
      </c>
      <c r="AK1218" s="50">
        <f t="shared" si="384"/>
        <v>668.48646019757643</v>
      </c>
      <c r="AL1218" s="51">
        <f>AJ1218/AVERAGE(AJ1105:AJ1116)*100</f>
        <v>95.079122646880705</v>
      </c>
      <c r="AM1218" s="51">
        <f>AK1218/AVERAGE(AK1105:AK1116)*100</f>
        <v>98.852103704296596</v>
      </c>
      <c r="AN1218" s="45">
        <v>37.482242162401683</v>
      </c>
      <c r="AO1218" s="137"/>
    </row>
    <row r="1219" spans="1:41" ht="30" x14ac:dyDescent="0.25">
      <c r="A1219" s="30">
        <v>1218</v>
      </c>
      <c r="B1219" s="107" t="s">
        <v>1402</v>
      </c>
      <c r="C1219" s="30"/>
      <c r="D1219" s="48" t="s">
        <v>135</v>
      </c>
      <c r="E1219" s="48" t="s">
        <v>205</v>
      </c>
      <c r="F1219" s="48" t="s">
        <v>139</v>
      </c>
      <c r="G1219" s="42" t="s">
        <v>6</v>
      </c>
      <c r="H1219" s="42" t="s">
        <v>714</v>
      </c>
      <c r="I1219" s="42" t="s">
        <v>319</v>
      </c>
      <c r="J1219" s="42">
        <v>25</v>
      </c>
      <c r="K1219" s="42">
        <v>220</v>
      </c>
      <c r="L1219" s="42">
        <v>0.08</v>
      </c>
      <c r="M1219" s="105" t="s">
        <v>140</v>
      </c>
      <c r="N1219" s="105" t="s">
        <v>320</v>
      </c>
      <c r="O1219" s="104" t="s">
        <v>210</v>
      </c>
      <c r="P1219" s="81">
        <v>300</v>
      </c>
      <c r="Q1219" s="118">
        <v>13</v>
      </c>
      <c r="R1219" s="42">
        <v>3.5</v>
      </c>
      <c r="S1219" s="81">
        <v>4.4387899349731414</v>
      </c>
      <c r="T1219" s="134">
        <v>460</v>
      </c>
      <c r="U1219" s="93">
        <f t="shared" si="385"/>
        <v>0.27742437093582134</v>
      </c>
      <c r="V1219" s="134">
        <v>50</v>
      </c>
      <c r="W1219" s="135">
        <f t="shared" si="382"/>
        <v>469.08499298193652</v>
      </c>
      <c r="X1219" s="51">
        <f t="shared" si="380"/>
        <v>184.12257490469923</v>
      </c>
      <c r="Y1219" s="100">
        <v>0.13669499999999998</v>
      </c>
      <c r="Z1219" s="81">
        <v>247.0925</v>
      </c>
      <c r="AA1219" s="49">
        <f t="shared" si="377"/>
        <v>2.7338999999999996E-3</v>
      </c>
      <c r="AB1219" s="50">
        <f t="shared" si="381"/>
        <v>503.37270753195713</v>
      </c>
      <c r="AC1219" s="50">
        <f t="shared" si="383"/>
        <v>526.75422086998003</v>
      </c>
      <c r="AD1219" s="56">
        <f>AB1219/AVERAGE(AB1105:AB1116)*100</f>
        <v>94.432296800303419</v>
      </c>
      <c r="AE1219" s="56">
        <f>AC1219/AVERAGE(AC1105:AC1116)*100</f>
        <v>98.818649048128165</v>
      </c>
      <c r="AF1219" s="65">
        <v>0.54794299999999996</v>
      </c>
      <c r="AG1219" s="45">
        <v>5.5584280000000001</v>
      </c>
      <c r="AH1219" s="45">
        <v>316.8734</v>
      </c>
      <c r="AI1219" s="43">
        <f t="shared" si="378"/>
        <v>0.11116856</v>
      </c>
      <c r="AJ1219" s="50">
        <f t="shared" si="379"/>
        <v>645.52918968749304</v>
      </c>
      <c r="AK1219" s="50">
        <f t="shared" si="384"/>
        <v>675.51382956350972</v>
      </c>
      <c r="AL1219" s="51">
        <f>AJ1219/AVERAGE(AJ1105:AJ1116)*100</f>
        <v>95.457308715390425</v>
      </c>
      <c r="AM1219" s="51">
        <f>AK1219/AVERAGE(AK1105:AK1116)*100</f>
        <v>99.891272463412989</v>
      </c>
      <c r="AN1219" s="45">
        <v>40.662994257288126</v>
      </c>
      <c r="AO1219" s="137"/>
    </row>
    <row r="1220" spans="1:41" ht="30" x14ac:dyDescent="0.25">
      <c r="A1220" s="30">
        <v>1219</v>
      </c>
      <c r="B1220" s="107" t="s">
        <v>1403</v>
      </c>
      <c r="C1220" s="30"/>
      <c r="D1220" s="48" t="s">
        <v>135</v>
      </c>
      <c r="E1220" s="48" t="s">
        <v>205</v>
      </c>
      <c r="F1220" s="48" t="s">
        <v>139</v>
      </c>
      <c r="G1220" s="42" t="s">
        <v>6</v>
      </c>
      <c r="H1220" s="42" t="s">
        <v>714</v>
      </c>
      <c r="I1220" s="42" t="s">
        <v>319</v>
      </c>
      <c r="J1220" s="42">
        <v>25</v>
      </c>
      <c r="K1220" s="42">
        <v>220</v>
      </c>
      <c r="L1220" s="42">
        <v>0.08</v>
      </c>
      <c r="M1220" s="105" t="s">
        <v>140</v>
      </c>
      <c r="N1220" s="105" t="s">
        <v>320</v>
      </c>
      <c r="O1220" s="104" t="s">
        <v>210</v>
      </c>
      <c r="P1220" s="81">
        <v>300</v>
      </c>
      <c r="Q1220" s="118">
        <v>13</v>
      </c>
      <c r="R1220" s="42">
        <v>3.5</v>
      </c>
      <c r="S1220" s="81">
        <v>4.3256997455470731</v>
      </c>
      <c r="T1220" s="134">
        <v>460</v>
      </c>
      <c r="U1220" s="93">
        <f t="shared" si="385"/>
        <v>0.27035623409669207</v>
      </c>
      <c r="V1220" s="134">
        <v>50</v>
      </c>
      <c r="W1220" s="135">
        <f t="shared" si="382"/>
        <v>469.64012315114587</v>
      </c>
      <c r="X1220" s="51">
        <f t="shared" si="380"/>
        <v>179.90760937947985</v>
      </c>
      <c r="Y1220" s="100">
        <v>0.13914800000000002</v>
      </c>
      <c r="Z1220" s="81">
        <v>245.76859999999999</v>
      </c>
      <c r="AA1220" s="49">
        <f t="shared" si="377"/>
        <v>2.7829600000000006E-3</v>
      </c>
      <c r="AB1220" s="50">
        <f t="shared" si="381"/>
        <v>500.67568059871729</v>
      </c>
      <c r="AC1220" s="50">
        <f t="shared" si="383"/>
        <v>523.31261296621255</v>
      </c>
      <c r="AD1220" s="56">
        <f>AB1220/AVERAGE(AB1105:AB1116)*100</f>
        <v>93.926336814735578</v>
      </c>
      <c r="AE1220" s="56">
        <f>AC1220/AVERAGE(AC1105:AC1116)*100</f>
        <v>98.173006298380557</v>
      </c>
      <c r="AF1220" s="65">
        <v>0.44622799999999996</v>
      </c>
      <c r="AG1220" s="45">
        <v>6.1762030000000001</v>
      </c>
      <c r="AH1220" s="45">
        <v>316.59660000000002</v>
      </c>
      <c r="AI1220" s="43">
        <f t="shared" si="378"/>
        <v>0.12352406</v>
      </c>
      <c r="AJ1220" s="50">
        <f t="shared" si="379"/>
        <v>644.96529735792069</v>
      </c>
      <c r="AK1220" s="50">
        <f t="shared" si="384"/>
        <v>674.12596239803952</v>
      </c>
      <c r="AL1220" s="51">
        <f>AJ1220/AVERAGE(AJ1105:AJ1116)*100</f>
        <v>95.373923416869246</v>
      </c>
      <c r="AM1220" s="51">
        <f>AK1220/AVERAGE(AK1105:AK1116)*100</f>
        <v>99.686042294759631</v>
      </c>
      <c r="AN1220" s="45">
        <v>44.385855348262275</v>
      </c>
      <c r="AO1220" s="137"/>
    </row>
    <row r="1221" spans="1:41" ht="30" x14ac:dyDescent="0.25">
      <c r="A1221" s="30">
        <v>1220</v>
      </c>
      <c r="B1221" s="107" t="s">
        <v>1404</v>
      </c>
      <c r="C1221" s="30"/>
      <c r="D1221" s="48" t="s">
        <v>135</v>
      </c>
      <c r="E1221" s="48" t="s">
        <v>205</v>
      </c>
      <c r="F1221" s="48" t="s">
        <v>139</v>
      </c>
      <c r="G1221" s="42" t="s">
        <v>6</v>
      </c>
      <c r="H1221" s="42" t="s">
        <v>714</v>
      </c>
      <c r="I1221" s="42" t="s">
        <v>319</v>
      </c>
      <c r="J1221" s="42">
        <v>25</v>
      </c>
      <c r="K1221" s="42">
        <v>220</v>
      </c>
      <c r="L1221" s="42">
        <v>0.08</v>
      </c>
      <c r="M1221" s="105" t="s">
        <v>140</v>
      </c>
      <c r="N1221" s="105" t="s">
        <v>320</v>
      </c>
      <c r="O1221" s="104" t="s">
        <v>210</v>
      </c>
      <c r="P1221" s="81">
        <v>300</v>
      </c>
      <c r="Q1221" s="118">
        <v>13</v>
      </c>
      <c r="R1221" s="42">
        <v>3.5</v>
      </c>
      <c r="S1221" s="81">
        <v>4.9476957873904439</v>
      </c>
      <c r="T1221" s="134">
        <v>460</v>
      </c>
      <c r="U1221" s="93">
        <f t="shared" si="385"/>
        <v>0.30923098671190274</v>
      </c>
      <c r="V1221" s="134">
        <v>50</v>
      </c>
      <c r="W1221" s="135">
        <f t="shared" si="382"/>
        <v>466.58690722049425</v>
      </c>
      <c r="X1221" s="51">
        <f t="shared" si="380"/>
        <v>180.22880680393078</v>
      </c>
      <c r="Y1221" s="100">
        <v>0.13811499999999999</v>
      </c>
      <c r="Z1221" s="81">
        <v>244.37960000000001</v>
      </c>
      <c r="AA1221" s="49">
        <f t="shared" si="377"/>
        <v>2.7622999999999997E-3</v>
      </c>
      <c r="AB1221" s="50">
        <f t="shared" si="381"/>
        <v>497.84603303449791</v>
      </c>
      <c r="AC1221" s="50">
        <f t="shared" si="383"/>
        <v>523.76008888846491</v>
      </c>
      <c r="AD1221" s="56">
        <f>AB1221/AVERAGE(AB1105:AB1116)*100</f>
        <v>93.395497310276227</v>
      </c>
      <c r="AE1221" s="56">
        <f>AC1221/AVERAGE(AC1105:AC1116)*100</f>
        <v>98.256952405248967</v>
      </c>
      <c r="AF1221" s="65">
        <v>0.39872700000000005</v>
      </c>
      <c r="AG1221" s="45">
        <v>5.9069419999999999</v>
      </c>
      <c r="AH1221" s="45">
        <v>316.93900000000002</v>
      </c>
      <c r="AI1221" s="43">
        <f t="shared" si="378"/>
        <v>0.11813883999999999</v>
      </c>
      <c r="AJ1221" s="50">
        <f t="shared" si="379"/>
        <v>645.66282891010849</v>
      </c>
      <c r="AK1221" s="50">
        <f t="shared" si="384"/>
        <v>679.27109632809436</v>
      </c>
      <c r="AL1221" s="51">
        <f>AJ1221/AVERAGE(AJ1105:AJ1116)*100</f>
        <v>95.477070549144003</v>
      </c>
      <c r="AM1221" s="51">
        <f>AK1221/AVERAGE(AK1105:AK1116)*100</f>
        <v>100.4468764224635</v>
      </c>
      <c r="AN1221" s="45">
        <v>42.768287296817874</v>
      </c>
      <c r="AO1221" s="137"/>
    </row>
    <row r="1222" spans="1:41" ht="30" x14ac:dyDescent="0.25">
      <c r="A1222" s="30">
        <v>1221</v>
      </c>
      <c r="B1222" s="107" t="s">
        <v>1405</v>
      </c>
      <c r="C1222" s="30"/>
      <c r="D1222" s="48" t="s">
        <v>135</v>
      </c>
      <c r="E1222" s="48" t="s">
        <v>205</v>
      </c>
      <c r="F1222" s="48" t="s">
        <v>139</v>
      </c>
      <c r="G1222" s="42" t="s">
        <v>6</v>
      </c>
      <c r="H1222" s="42" t="s">
        <v>714</v>
      </c>
      <c r="I1222" s="42" t="s">
        <v>319</v>
      </c>
      <c r="J1222" s="42">
        <v>25</v>
      </c>
      <c r="K1222" s="42">
        <v>220</v>
      </c>
      <c r="L1222" s="42">
        <v>0.08</v>
      </c>
      <c r="M1222" s="105" t="s">
        <v>140</v>
      </c>
      <c r="N1222" s="105" t="s">
        <v>320</v>
      </c>
      <c r="O1222" s="104" t="s">
        <v>210</v>
      </c>
      <c r="P1222" s="81">
        <v>300</v>
      </c>
      <c r="Q1222" s="118">
        <v>13</v>
      </c>
      <c r="R1222" s="42">
        <v>3.5</v>
      </c>
      <c r="S1222" s="81">
        <v>4.7780605032513428</v>
      </c>
      <c r="T1222" s="134">
        <v>460</v>
      </c>
      <c r="U1222" s="93">
        <f t="shared" si="385"/>
        <v>0.29862878145320892</v>
      </c>
      <c r="V1222" s="134">
        <v>50</v>
      </c>
      <c r="W1222" s="135">
        <f t="shared" si="382"/>
        <v>467.41960247430836</v>
      </c>
      <c r="X1222" s="51">
        <f t="shared" si="380"/>
        <v>176.04270360847684</v>
      </c>
      <c r="Y1222" s="100">
        <v>0.14082600000000001</v>
      </c>
      <c r="Z1222" s="81">
        <v>243.38890000000001</v>
      </c>
      <c r="AA1222" s="49">
        <f t="shared" si="377"/>
        <v>2.8165200000000003E-3</v>
      </c>
      <c r="AB1222" s="50">
        <f t="shared" si="381"/>
        <v>495.82779556734727</v>
      </c>
      <c r="AC1222" s="50">
        <f t="shared" si="383"/>
        <v>520.70751571309597</v>
      </c>
      <c r="AD1222" s="56">
        <f>AB1222/AVERAGE(AB1105:AB1116)*100</f>
        <v>93.01687765795954</v>
      </c>
      <c r="AE1222" s="56">
        <f>AC1222/AVERAGE(AC1105:AC1116)*100</f>
        <v>97.684292243528176</v>
      </c>
      <c r="AF1222" s="65">
        <v>0.32941199999999998</v>
      </c>
      <c r="AG1222" s="45">
        <v>5.4767199999999994</v>
      </c>
      <c r="AH1222" s="45">
        <v>316.07659999999998</v>
      </c>
      <c r="AI1222" s="43">
        <f t="shared" si="378"/>
        <v>0.10953439999999999</v>
      </c>
      <c r="AJ1222" s="50">
        <f t="shared" si="379"/>
        <v>643.90596205670101</v>
      </c>
      <c r="AK1222" s="50">
        <f t="shared" si="384"/>
        <v>676.21597024778839</v>
      </c>
      <c r="AL1222" s="51">
        <f>AJ1222/AVERAGE(AJ1105:AJ1116)*100</f>
        <v>95.21727473467628</v>
      </c>
      <c r="AM1222" s="51">
        <f>AK1222/AVERAGE(AK1105:AK1116)*100</f>
        <v>99.99510116880937</v>
      </c>
      <c r="AN1222" s="45">
        <v>38.889977702980978</v>
      </c>
      <c r="AO1222" s="137"/>
    </row>
    <row r="1223" spans="1:41" ht="30" x14ac:dyDescent="0.25">
      <c r="A1223" s="30">
        <v>1222</v>
      </c>
      <c r="B1223" s="107" t="s">
        <v>1406</v>
      </c>
      <c r="C1223" s="30"/>
      <c r="D1223" s="48" t="s">
        <v>135</v>
      </c>
      <c r="E1223" s="48" t="s">
        <v>205</v>
      </c>
      <c r="F1223" s="48" t="s">
        <v>139</v>
      </c>
      <c r="G1223" s="42" t="s">
        <v>6</v>
      </c>
      <c r="H1223" s="42" t="s">
        <v>714</v>
      </c>
      <c r="I1223" s="42" t="s">
        <v>319</v>
      </c>
      <c r="J1223" s="42">
        <v>25</v>
      </c>
      <c r="K1223" s="42">
        <v>210</v>
      </c>
      <c r="L1223" s="42">
        <v>0.08</v>
      </c>
      <c r="M1223" s="105" t="s">
        <v>140</v>
      </c>
      <c r="N1223" s="105" t="s">
        <v>320</v>
      </c>
      <c r="O1223" s="104" t="s">
        <v>210</v>
      </c>
      <c r="P1223" s="81">
        <v>300</v>
      </c>
      <c r="Q1223" s="118">
        <v>13</v>
      </c>
      <c r="R1223" s="42">
        <v>3.5</v>
      </c>
      <c r="S1223" s="81">
        <v>5.117331071529545</v>
      </c>
      <c r="T1223" s="134">
        <v>460</v>
      </c>
      <c r="U1223" s="93">
        <f t="shared" si="385"/>
        <v>0.31983319197059656</v>
      </c>
      <c r="V1223" s="134">
        <v>50</v>
      </c>
      <c r="W1223" s="135">
        <f t="shared" si="382"/>
        <v>465.7542119666802</v>
      </c>
      <c r="X1223" s="51">
        <f t="shared" si="380"/>
        <v>172.74479914892149</v>
      </c>
      <c r="Y1223" s="100">
        <v>0.144957</v>
      </c>
      <c r="Z1223" s="81">
        <v>245.83519999999999</v>
      </c>
      <c r="AA1223" s="49">
        <f t="shared" si="377"/>
        <v>2.8991400000000001E-3</v>
      </c>
      <c r="AB1223" s="50">
        <f t="shared" si="381"/>
        <v>500.81135700460425</v>
      </c>
      <c r="AC1223" s="50">
        <f t="shared" si="383"/>
        <v>527.82174306474531</v>
      </c>
      <c r="AD1223" s="56">
        <f>AB1223/AVERAGE(AB1105:AB1116)*100</f>
        <v>93.951789594431034</v>
      </c>
      <c r="AE1223" s="56">
        <f>AC1223/AVERAGE(AC1105:AC1116)*100</f>
        <v>99.018915314512086</v>
      </c>
      <c r="AF1223" s="65">
        <v>0.43474099999999993</v>
      </c>
      <c r="AG1223" s="45">
        <v>4.2039960000000001</v>
      </c>
      <c r="AH1223" s="45">
        <v>317.75749999999999</v>
      </c>
      <c r="AI1223" s="43">
        <f t="shared" si="378"/>
        <v>8.4079920000000002E-2</v>
      </c>
      <c r="AJ1223" s="50">
        <f t="shared" si="379"/>
        <v>647.33026341789355</v>
      </c>
      <c r="AK1223" s="50">
        <f t="shared" si="384"/>
        <v>682.24289085491341</v>
      </c>
      <c r="AL1223" s="51">
        <f>AJ1223/AVERAGE(AJ1105:AJ1116)*100</f>
        <v>95.723641599865033</v>
      </c>
      <c r="AM1223" s="51">
        <f>AK1223/AVERAGE(AK1105:AK1116)*100</f>
        <v>100.88632906398169</v>
      </c>
      <c r="AN1223" s="45">
        <v>29.001676359196175</v>
      </c>
      <c r="AO1223" s="137"/>
    </row>
    <row r="1224" spans="1:41" ht="30" x14ac:dyDescent="0.25">
      <c r="A1224" s="30">
        <v>1223</v>
      </c>
      <c r="B1224" s="107" t="s">
        <v>1407</v>
      </c>
      <c r="C1224" s="30"/>
      <c r="D1224" s="48" t="s">
        <v>135</v>
      </c>
      <c r="E1224" s="48" t="s">
        <v>205</v>
      </c>
      <c r="F1224" s="48" t="s">
        <v>139</v>
      </c>
      <c r="G1224" s="42" t="s">
        <v>6</v>
      </c>
      <c r="H1224" s="42" t="s">
        <v>714</v>
      </c>
      <c r="I1224" s="42" t="s">
        <v>319</v>
      </c>
      <c r="J1224" s="42">
        <v>25</v>
      </c>
      <c r="K1224" s="42">
        <v>220</v>
      </c>
      <c r="L1224" s="42">
        <v>0.08</v>
      </c>
      <c r="M1224" s="105" t="s">
        <v>140</v>
      </c>
      <c r="N1224" s="105" t="s">
        <v>320</v>
      </c>
      <c r="O1224" s="104" t="s">
        <v>210</v>
      </c>
      <c r="P1224" s="81">
        <v>300</v>
      </c>
      <c r="Q1224" s="118">
        <v>13</v>
      </c>
      <c r="R1224" s="42">
        <v>3.5</v>
      </c>
      <c r="S1224" s="81">
        <v>4.6649703138252754</v>
      </c>
      <c r="T1224" s="134">
        <v>460</v>
      </c>
      <c r="U1224" s="93">
        <f t="shared" si="385"/>
        <v>0.29156064461407971</v>
      </c>
      <c r="V1224" s="134">
        <v>50</v>
      </c>
      <c r="W1224" s="135">
        <f t="shared" si="382"/>
        <v>467.97473264351777</v>
      </c>
      <c r="X1224" s="51">
        <f t="shared" si="380"/>
        <v>183.64582379560431</v>
      </c>
      <c r="Y1224" s="100">
        <v>0.13669500000000001</v>
      </c>
      <c r="Z1224" s="81">
        <v>246.45269999999999</v>
      </c>
      <c r="AA1224" s="49">
        <f t="shared" si="377"/>
        <v>2.7339E-3</v>
      </c>
      <c r="AB1224" s="50">
        <f t="shared" si="381"/>
        <v>502.06931767480262</v>
      </c>
      <c r="AC1224" s="50">
        <f t="shared" si="383"/>
        <v>526.63676649340948</v>
      </c>
      <c r="AD1224" s="56">
        <f>AB1224/AVERAGE(AB1105:AB1116)*100</f>
        <v>94.187781958724514</v>
      </c>
      <c r="AE1224" s="56">
        <f>AC1224/AVERAGE(AC1105:AC1116)*100</f>
        <v>98.796614705815117</v>
      </c>
      <c r="AF1224" s="65">
        <v>0.45371499999999998</v>
      </c>
      <c r="AG1224" s="45">
        <v>6.4681810000000004</v>
      </c>
      <c r="AH1224" s="45">
        <v>317.8091</v>
      </c>
      <c r="AI1224" s="43">
        <f t="shared" si="378"/>
        <v>0.12936362000000001</v>
      </c>
      <c r="AJ1224" s="50">
        <f t="shared" si="379"/>
        <v>647.43538207470692</v>
      </c>
      <c r="AK1224" s="50">
        <f t="shared" si="384"/>
        <v>679.115939026761</v>
      </c>
      <c r="AL1224" s="51">
        <f>AJ1224/AVERAGE(AJ1105:AJ1116)*100</f>
        <v>95.739185969098031</v>
      </c>
      <c r="AM1224" s="51">
        <f>AK1224/AVERAGE(AK1105:AK1116)*100</f>
        <v>100.42393261349338</v>
      </c>
      <c r="AN1224" s="45">
        <v>47.31834375800139</v>
      </c>
      <c r="AO1224" s="137"/>
    </row>
    <row r="1225" spans="1:41" ht="30" x14ac:dyDescent="0.25">
      <c r="A1225" s="30">
        <v>1224</v>
      </c>
      <c r="B1225" s="107" t="s">
        <v>1408</v>
      </c>
      <c r="C1225" s="30"/>
      <c r="D1225" s="48" t="s">
        <v>135</v>
      </c>
      <c r="E1225" s="48" t="s">
        <v>205</v>
      </c>
      <c r="F1225" s="48" t="s">
        <v>139</v>
      </c>
      <c r="G1225" s="42" t="s">
        <v>6</v>
      </c>
      <c r="H1225" s="42" t="s">
        <v>714</v>
      </c>
      <c r="I1225" s="42" t="s">
        <v>319</v>
      </c>
      <c r="J1225" s="42">
        <v>25</v>
      </c>
      <c r="K1225" s="42">
        <v>220</v>
      </c>
      <c r="L1225" s="42">
        <v>0.08</v>
      </c>
      <c r="M1225" s="105" t="s">
        <v>140</v>
      </c>
      <c r="N1225" s="105" t="s">
        <v>320</v>
      </c>
      <c r="O1225" s="104" t="s">
        <v>210</v>
      </c>
      <c r="P1225" s="81">
        <v>300</v>
      </c>
      <c r="Q1225" s="118">
        <v>13</v>
      </c>
      <c r="R1225" s="42">
        <v>3.5</v>
      </c>
      <c r="S1225" s="81">
        <v>4.4953350296861743</v>
      </c>
      <c r="T1225" s="134">
        <v>460</v>
      </c>
      <c r="U1225" s="93">
        <f t="shared" si="385"/>
        <v>0.28095843935538589</v>
      </c>
      <c r="V1225" s="134">
        <v>50</v>
      </c>
      <c r="W1225" s="135">
        <f t="shared" si="382"/>
        <v>468.80742789733182</v>
      </c>
      <c r="X1225" s="51">
        <f t="shared" si="380"/>
        <v>184.07379451999878</v>
      </c>
      <c r="Y1225" s="100">
        <v>0.13708199999999998</v>
      </c>
      <c r="Z1225" s="81">
        <v>247.72640000000001</v>
      </c>
      <c r="AA1225" s="49">
        <f t="shared" si="377"/>
        <v>2.7416399999999996E-3</v>
      </c>
      <c r="AB1225" s="50">
        <f t="shared" si="381"/>
        <v>504.66407800780934</v>
      </c>
      <c r="AC1225" s="50">
        <f t="shared" si="383"/>
        <v>528.41824864227999</v>
      </c>
      <c r="AD1225" s="56">
        <f>AB1225/AVERAGE(AB1105:AB1116)*100</f>
        <v>94.674556816053439</v>
      </c>
      <c r="AE1225" s="56">
        <f>AC1225/AVERAGE(AC1105:AC1116)*100</f>
        <v>99.130819259437857</v>
      </c>
      <c r="AF1225" s="65">
        <v>0.33806000000000003</v>
      </c>
      <c r="AG1225" s="45">
        <v>4.9689199999999998</v>
      </c>
      <c r="AH1225" s="45">
        <v>317.84339999999997</v>
      </c>
      <c r="AI1225" s="43">
        <f t="shared" si="378"/>
        <v>9.9378399999999992E-2</v>
      </c>
      <c r="AJ1225" s="50">
        <f t="shared" si="379"/>
        <v>647.50525746092194</v>
      </c>
      <c r="AK1225" s="50">
        <f t="shared" si="384"/>
        <v>677.9828583893667</v>
      </c>
      <c r="AL1225" s="51">
        <f>AJ1225/AVERAGE(AJ1105:AJ1116)*100</f>
        <v>95.749518757173433</v>
      </c>
      <c r="AM1225" s="51">
        <f>AK1225/AVERAGE(AK1105:AK1116)*100</f>
        <v>100.25637887629439</v>
      </c>
      <c r="AN1225" s="45">
        <v>36.247793291606484</v>
      </c>
      <c r="AO1225" s="137"/>
    </row>
    <row r="1226" spans="1:41" ht="30" x14ac:dyDescent="0.25">
      <c r="A1226" s="30">
        <v>1225</v>
      </c>
      <c r="B1226" s="107" t="s">
        <v>1409</v>
      </c>
      <c r="C1226" s="30"/>
      <c r="D1226" s="48" t="s">
        <v>135</v>
      </c>
      <c r="E1226" s="48" t="s">
        <v>205</v>
      </c>
      <c r="F1226" s="48" t="s">
        <v>139</v>
      </c>
      <c r="G1226" s="42" t="s">
        <v>6</v>
      </c>
      <c r="H1226" s="42" t="s">
        <v>714</v>
      </c>
      <c r="I1226" s="42" t="s">
        <v>319</v>
      </c>
      <c r="J1226" s="42">
        <v>25</v>
      </c>
      <c r="K1226" s="42">
        <v>210</v>
      </c>
      <c r="L1226" s="42">
        <v>0.08</v>
      </c>
      <c r="M1226" s="105" t="s">
        <v>140</v>
      </c>
      <c r="N1226" s="105" t="s">
        <v>320</v>
      </c>
      <c r="O1226" s="104" t="s">
        <v>210</v>
      </c>
      <c r="P1226" s="81">
        <v>300</v>
      </c>
      <c r="Q1226" s="118">
        <v>13</v>
      </c>
      <c r="R1226" s="42">
        <v>3.5</v>
      </c>
      <c r="S1226" s="81">
        <v>4.551880124399208</v>
      </c>
      <c r="T1226" s="134">
        <v>460</v>
      </c>
      <c r="U1226" s="93">
        <f t="shared" si="385"/>
        <v>0.2844925077749505</v>
      </c>
      <c r="V1226" s="134">
        <v>50</v>
      </c>
      <c r="W1226" s="135">
        <f t="shared" si="382"/>
        <v>468.52986281272717</v>
      </c>
      <c r="X1226" s="51">
        <f t="shared" si="380"/>
        <v>174.23943990660757</v>
      </c>
      <c r="Y1226" s="100">
        <v>0.143924</v>
      </c>
      <c r="Z1226" s="81">
        <v>246.1952</v>
      </c>
      <c r="AA1226" s="49">
        <f t="shared" si="377"/>
        <v>2.8784800000000001E-3</v>
      </c>
      <c r="AB1226" s="50">
        <f t="shared" si="381"/>
        <v>501.54474298237176</v>
      </c>
      <c r="AC1226" s="50">
        <f t="shared" si="383"/>
        <v>525.46319784616367</v>
      </c>
      <c r="AD1226" s="56">
        <f>AB1226/AVERAGE(AB1105:AB1116)*100</f>
        <v>94.089372187379468</v>
      </c>
      <c r="AE1226" s="56">
        <f>AC1226/AVERAGE(AC1105:AC1116)*100</f>
        <v>98.576454214088002</v>
      </c>
      <c r="AF1226" s="65">
        <v>0.40595499999999995</v>
      </c>
      <c r="AG1226" s="45">
        <v>5.9006180000000006</v>
      </c>
      <c r="AH1226" s="45">
        <v>317.68259999999998</v>
      </c>
      <c r="AI1226" s="43">
        <f t="shared" si="378"/>
        <v>0.11801236000000001</v>
      </c>
      <c r="AJ1226" s="50">
        <f t="shared" si="379"/>
        <v>647.17767839085241</v>
      </c>
      <c r="AK1226" s="50">
        <f t="shared" si="384"/>
        <v>678.04130582596122</v>
      </c>
      <c r="AL1226" s="51">
        <f>AJ1226/AVERAGE(AJ1105:AJ1116)*100</f>
        <v>95.701078164679913</v>
      </c>
      <c r="AM1226" s="51">
        <f>AK1226/AVERAGE(AK1105:AK1116)*100</f>
        <v>100.26502176198842</v>
      </c>
      <c r="AN1226" s="45">
        <v>40.998151802340132</v>
      </c>
      <c r="AO1226" s="137"/>
    </row>
    <row r="1227" spans="1:41" ht="30" x14ac:dyDescent="0.25">
      <c r="A1227" s="30">
        <v>1226</v>
      </c>
      <c r="B1227" s="107" t="s">
        <v>1410</v>
      </c>
      <c r="C1227" s="30"/>
      <c r="D1227" s="48" t="s">
        <v>135</v>
      </c>
      <c r="E1227" s="48" t="s">
        <v>205</v>
      </c>
      <c r="F1227" s="48" t="s">
        <v>139</v>
      </c>
      <c r="G1227" s="42" t="s">
        <v>6</v>
      </c>
      <c r="H1227" s="42" t="s">
        <v>714</v>
      </c>
      <c r="I1227" s="42" t="s">
        <v>319</v>
      </c>
      <c r="J1227" s="42">
        <v>25</v>
      </c>
      <c r="K1227" s="42">
        <v>220</v>
      </c>
      <c r="L1227" s="42">
        <v>0.08</v>
      </c>
      <c r="M1227" s="105" t="s">
        <v>140</v>
      </c>
      <c r="N1227" s="105" t="s">
        <v>320</v>
      </c>
      <c r="O1227" s="104" t="s">
        <v>210</v>
      </c>
      <c r="P1227" s="81">
        <v>300</v>
      </c>
      <c r="Q1227" s="118">
        <v>13</v>
      </c>
      <c r="R1227" s="42">
        <v>3.5</v>
      </c>
      <c r="S1227" s="81">
        <v>4.2126095561210066</v>
      </c>
      <c r="T1227" s="134">
        <v>460</v>
      </c>
      <c r="U1227" s="93">
        <f t="shared" si="385"/>
        <v>0.26328809725756291</v>
      </c>
      <c r="V1227" s="134">
        <v>50</v>
      </c>
      <c r="W1227" s="135">
        <f t="shared" si="382"/>
        <v>470.19525332035533</v>
      </c>
      <c r="X1227" s="51">
        <f t="shared" si="380"/>
        <v>187.86168293742546</v>
      </c>
      <c r="Y1227" s="100">
        <v>0.13359799999999999</v>
      </c>
      <c r="Z1227" s="81">
        <v>246.39850000000001</v>
      </c>
      <c r="AA1227" s="49">
        <f t="shared" si="377"/>
        <v>2.6719599999999997E-3</v>
      </c>
      <c r="AB1227" s="50">
        <f t="shared" si="381"/>
        <v>501.95890234148322</v>
      </c>
      <c r="AC1227" s="50">
        <f t="shared" si="383"/>
        <v>524.03442667704428</v>
      </c>
      <c r="AD1227" s="56">
        <f>AB1227/AVERAGE(AB1105:AB1116)*100</f>
        <v>94.167068135008407</v>
      </c>
      <c r="AE1227" s="56">
        <f>AC1227/AVERAGE(AC1105:AC1116)*100</f>
        <v>98.308417943779432</v>
      </c>
      <c r="AF1227" s="65">
        <v>0.41731500000000005</v>
      </c>
      <c r="AG1227" s="45">
        <v>4.6712639999999999</v>
      </c>
      <c r="AH1227" s="45">
        <v>314.15519999999998</v>
      </c>
      <c r="AI1227" s="43">
        <f t="shared" si="378"/>
        <v>9.3425279999999999E-2</v>
      </c>
      <c r="AJ1227" s="50">
        <f t="shared" si="379"/>
        <v>639.99171811869439</v>
      </c>
      <c r="AK1227" s="50">
        <f t="shared" si="384"/>
        <v>668.13775294740901</v>
      </c>
      <c r="AL1227" s="51">
        <f>AJ1227/AVERAGE(AJ1105:AJ1116)*100</f>
        <v>94.638457853973293</v>
      </c>
      <c r="AM1227" s="51">
        <f>AK1227/AVERAGE(AK1105:AK1116)*100</f>
        <v>98.800538792651565</v>
      </c>
      <c r="AN1227" s="45">
        <v>34.965074327459995</v>
      </c>
      <c r="AO1227" s="137"/>
    </row>
    <row r="1228" spans="1:41" ht="30" x14ac:dyDescent="0.25">
      <c r="A1228" s="30">
        <v>1227</v>
      </c>
      <c r="B1228" s="107" t="s">
        <v>1411</v>
      </c>
      <c r="C1228" s="30"/>
      <c r="D1228" s="48" t="s">
        <v>135</v>
      </c>
      <c r="E1228" s="48" t="s">
        <v>205</v>
      </c>
      <c r="F1228" s="48" t="s">
        <v>139</v>
      </c>
      <c r="G1228" s="42" t="s">
        <v>6</v>
      </c>
      <c r="H1228" s="42" t="s">
        <v>714</v>
      </c>
      <c r="I1228" s="42" t="s">
        <v>319</v>
      </c>
      <c r="J1228" s="42">
        <v>25</v>
      </c>
      <c r="K1228" s="42">
        <v>220</v>
      </c>
      <c r="L1228" s="42">
        <v>0.08</v>
      </c>
      <c r="M1228" s="105" t="s">
        <v>140</v>
      </c>
      <c r="N1228" s="105" t="s">
        <v>320</v>
      </c>
      <c r="O1228" s="104" t="s">
        <v>210</v>
      </c>
      <c r="P1228" s="81">
        <v>300</v>
      </c>
      <c r="Q1228" s="118">
        <v>13</v>
      </c>
      <c r="R1228" s="42">
        <v>3.5</v>
      </c>
      <c r="S1228" s="81">
        <v>4.1560644614079729</v>
      </c>
      <c r="T1228" s="134">
        <v>460</v>
      </c>
      <c r="U1228" s="93">
        <f t="shared" si="385"/>
        <v>0.25975402883799831</v>
      </c>
      <c r="V1228" s="134">
        <v>50</v>
      </c>
      <c r="W1228" s="135">
        <f t="shared" si="382"/>
        <v>470.47281840496004</v>
      </c>
      <c r="X1228" s="51">
        <f t="shared" si="380"/>
        <v>193.20639372426132</v>
      </c>
      <c r="Y1228" s="100">
        <v>0.128692</v>
      </c>
      <c r="Z1228" s="81">
        <v>244.10290000000001</v>
      </c>
      <c r="AA1228" s="49">
        <f t="shared" si="377"/>
        <v>2.57384E-3</v>
      </c>
      <c r="AB1228" s="50">
        <f t="shared" si="381"/>
        <v>497.28234442325277</v>
      </c>
      <c r="AC1228" s="50">
        <f t="shared" si="383"/>
        <v>518.84591511063275</v>
      </c>
      <c r="AD1228" s="56">
        <f>AB1228/AVERAGE(AB1105:AB1116)*100</f>
        <v>93.289749800640593</v>
      </c>
      <c r="AE1228" s="56">
        <f>AC1228/AVERAGE(AC1105:AC1116)*100</f>
        <v>97.335057535358644</v>
      </c>
      <c r="AF1228" s="65">
        <v>0.32747600000000004</v>
      </c>
      <c r="AG1228" s="45">
        <v>4.9718900000000001</v>
      </c>
      <c r="AH1228" s="45">
        <v>317.01409999999998</v>
      </c>
      <c r="AI1228" s="43">
        <f t="shared" si="378"/>
        <v>9.9437800000000007E-2</v>
      </c>
      <c r="AJ1228" s="50">
        <f t="shared" si="379"/>
        <v>645.81582137380371</v>
      </c>
      <c r="AK1228" s="50">
        <f t="shared" si="384"/>
        <v>673.82022424753507</v>
      </c>
      <c r="AL1228" s="51">
        <f>AJ1228/AVERAGE(AJ1105:AJ1116)*100</f>
        <v>95.49969423382224</v>
      </c>
      <c r="AM1228" s="51">
        <f>AK1228/AVERAGE(AK1105:AK1116)*100</f>
        <v>99.64083141741277</v>
      </c>
      <c r="AN1228" s="45">
        <v>38.634025425045849</v>
      </c>
      <c r="AO1228" s="137"/>
    </row>
    <row r="1229" spans="1:41" ht="30" x14ac:dyDescent="0.25">
      <c r="A1229" s="30">
        <v>1228</v>
      </c>
      <c r="B1229" s="107" t="s">
        <v>1412</v>
      </c>
      <c r="C1229" s="30"/>
      <c r="D1229" s="48" t="s">
        <v>135</v>
      </c>
      <c r="E1229" s="48" t="s">
        <v>205</v>
      </c>
      <c r="F1229" s="48" t="s">
        <v>139</v>
      </c>
      <c r="G1229" s="42" t="s">
        <v>6</v>
      </c>
      <c r="H1229" s="42" t="s">
        <v>714</v>
      </c>
      <c r="I1229" s="42" t="s">
        <v>319</v>
      </c>
      <c r="J1229" s="42">
        <v>25</v>
      </c>
      <c r="K1229" s="42">
        <v>220</v>
      </c>
      <c r="L1229" s="42">
        <v>0.08</v>
      </c>
      <c r="M1229" s="105" t="s">
        <v>140</v>
      </c>
      <c r="N1229" s="105" t="s">
        <v>320</v>
      </c>
      <c r="O1229" s="104" t="s">
        <v>210</v>
      </c>
      <c r="P1229" s="81">
        <v>300</v>
      </c>
      <c r="Q1229" s="118">
        <v>13</v>
      </c>
      <c r="R1229" s="42">
        <v>3.5</v>
      </c>
      <c r="S1229" s="81">
        <v>4.4387899349731414</v>
      </c>
      <c r="T1229" s="134">
        <v>460</v>
      </c>
      <c r="U1229" s="93">
        <f t="shared" si="385"/>
        <v>0.27742437093582134</v>
      </c>
      <c r="V1229" s="134">
        <v>50</v>
      </c>
      <c r="W1229" s="135">
        <f t="shared" si="382"/>
        <v>469.08499298193652</v>
      </c>
      <c r="X1229" s="51">
        <f t="shared" si="380"/>
        <v>196.94347185402862</v>
      </c>
      <c r="Y1229" s="100">
        <v>0.12714400000000001</v>
      </c>
      <c r="Z1229" s="81">
        <v>245.8314</v>
      </c>
      <c r="AA1229" s="49">
        <f t="shared" si="377"/>
        <v>2.54288E-3</v>
      </c>
      <c r="AB1229" s="50">
        <f t="shared" si="381"/>
        <v>500.80361570817229</v>
      </c>
      <c r="AC1229" s="50">
        <f t="shared" si="383"/>
        <v>524.06579549106675</v>
      </c>
      <c r="AD1229" s="56">
        <f>AB1229/AVERAGE(AB1105:AB1116)*100</f>
        <v>93.950337333727703</v>
      </c>
      <c r="AE1229" s="56">
        <f>AC1229/AVERAGE(AC1105:AC1116)*100</f>
        <v>98.314302706921566</v>
      </c>
      <c r="AF1229" s="65">
        <v>0.38401200000000002</v>
      </c>
      <c r="AG1229" s="45">
        <v>5.9980739999999999</v>
      </c>
      <c r="AH1229" s="45">
        <v>316.22750000000002</v>
      </c>
      <c r="AI1229" s="43">
        <f t="shared" si="378"/>
        <v>0.11996148</v>
      </c>
      <c r="AJ1229" s="50">
        <f t="shared" si="379"/>
        <v>644.21337301238191</v>
      </c>
      <c r="AK1229" s="50">
        <f t="shared" si="384"/>
        <v>674.13689359313457</v>
      </c>
      <c r="AL1229" s="51">
        <f>AJ1229/AVERAGE(AJ1105:AJ1116)*100</f>
        <v>95.262732977258821</v>
      </c>
      <c r="AM1229" s="51">
        <f>AK1229/AVERAGE(AK1105:AK1116)*100</f>
        <v>99.687658739811965</v>
      </c>
      <c r="AN1229" s="45">
        <v>47.175438872459573</v>
      </c>
      <c r="AO1229" s="137"/>
    </row>
    <row r="1230" spans="1:41" ht="30" x14ac:dyDescent="0.25">
      <c r="A1230" s="30">
        <v>1229</v>
      </c>
      <c r="B1230" s="107" t="s">
        <v>1413</v>
      </c>
      <c r="C1230" s="30"/>
      <c r="D1230" s="48" t="s">
        <v>135</v>
      </c>
      <c r="E1230" s="48" t="s">
        <v>205</v>
      </c>
      <c r="F1230" s="48" t="s">
        <v>139</v>
      </c>
      <c r="G1230" s="42" t="s">
        <v>6</v>
      </c>
      <c r="H1230" s="42" t="s">
        <v>714</v>
      </c>
      <c r="I1230" s="42" t="s">
        <v>319</v>
      </c>
      <c r="J1230" s="42">
        <v>25</v>
      </c>
      <c r="K1230" s="42">
        <v>210</v>
      </c>
      <c r="L1230" s="42">
        <v>0.08</v>
      </c>
      <c r="M1230" s="105" t="s">
        <v>140</v>
      </c>
      <c r="N1230" s="105" t="s">
        <v>320</v>
      </c>
      <c r="O1230" s="104" t="s">
        <v>210</v>
      </c>
      <c r="P1230" s="81">
        <v>300</v>
      </c>
      <c r="Q1230" s="118">
        <v>13</v>
      </c>
      <c r="R1230" s="42">
        <v>3.5</v>
      </c>
      <c r="S1230" s="81">
        <v>4.4953350296861743</v>
      </c>
      <c r="T1230" s="134">
        <v>460</v>
      </c>
      <c r="U1230" s="93">
        <f t="shared" si="385"/>
        <v>0.28095843935538589</v>
      </c>
      <c r="V1230" s="134">
        <v>50</v>
      </c>
      <c r="W1230" s="135">
        <f t="shared" si="382"/>
        <v>468.80742789733182</v>
      </c>
      <c r="X1230" s="51">
        <f t="shared" si="380"/>
        <v>178.62358411963953</v>
      </c>
      <c r="Y1230" s="100">
        <v>0.14005200000000001</v>
      </c>
      <c r="Z1230" s="81">
        <v>245.59979999999999</v>
      </c>
      <c r="AA1230" s="49">
        <f t="shared" si="377"/>
        <v>2.8010400000000003E-3</v>
      </c>
      <c r="AB1230" s="50">
        <f t="shared" si="381"/>
        <v>500.33180406247521</v>
      </c>
      <c r="AC1230" s="50">
        <f t="shared" si="383"/>
        <v>523.88205771728087</v>
      </c>
      <c r="AD1230" s="56">
        <f>AB1230/AVERAGE(AB1105:AB1116)*100</f>
        <v>93.861825865597538</v>
      </c>
      <c r="AE1230" s="56">
        <f>AC1230/AVERAGE(AC1105:AC1116)*100</f>
        <v>98.279833655008431</v>
      </c>
      <c r="AF1230" s="65">
        <v>0.48688800000000004</v>
      </c>
      <c r="AG1230" s="45">
        <v>5.8754480000000004</v>
      </c>
      <c r="AH1230" s="45">
        <v>313.24889999999999</v>
      </c>
      <c r="AI1230" s="43">
        <f t="shared" si="378"/>
        <v>0.11750896000000001</v>
      </c>
      <c r="AJ1230" s="50">
        <f t="shared" si="379"/>
        <v>638.14541891966485</v>
      </c>
      <c r="AK1230" s="50">
        <f t="shared" si="384"/>
        <v>668.18245906419611</v>
      </c>
      <c r="AL1230" s="51">
        <f>AJ1230/AVERAGE(AJ1105:AJ1116)*100</f>
        <v>94.365437275758907</v>
      </c>
      <c r="AM1230" s="51">
        <f>AK1230/AVERAGE(AK1105:AK1116)*100</f>
        <v>98.807149687495325</v>
      </c>
      <c r="AN1230" s="45">
        <v>41.95190357867078</v>
      </c>
      <c r="AO1230" s="137"/>
    </row>
    <row r="1231" spans="1:41" ht="30" x14ac:dyDescent="0.25">
      <c r="A1231" s="30">
        <v>1230</v>
      </c>
      <c r="B1231" s="107" t="s">
        <v>1490</v>
      </c>
      <c r="C1231" s="30"/>
      <c r="D1231" s="48" t="s">
        <v>135</v>
      </c>
      <c r="E1231" s="48" t="s">
        <v>205</v>
      </c>
      <c r="F1231" s="48" t="s">
        <v>139</v>
      </c>
      <c r="G1231" s="42" t="s">
        <v>6</v>
      </c>
      <c r="H1231" s="42" t="s">
        <v>714</v>
      </c>
      <c r="I1231" s="42" t="s">
        <v>319</v>
      </c>
      <c r="J1231" s="42">
        <v>25</v>
      </c>
      <c r="K1231" s="42">
        <v>220</v>
      </c>
      <c r="L1231" s="42">
        <v>0.08</v>
      </c>
      <c r="M1231" s="105" t="s">
        <v>140</v>
      </c>
      <c r="N1231" s="105" t="s">
        <v>320</v>
      </c>
      <c r="O1231" s="104" t="s">
        <v>210</v>
      </c>
      <c r="P1231" s="81">
        <v>200</v>
      </c>
      <c r="Q1231" s="118">
        <v>20</v>
      </c>
      <c r="R1231" s="42">
        <v>3.5</v>
      </c>
      <c r="S1231" s="81">
        <v>4.0429742719819055</v>
      </c>
      <c r="T1231" s="134">
        <v>460</v>
      </c>
      <c r="U1231" s="93">
        <f t="shared" si="385"/>
        <v>0.25268589199886909</v>
      </c>
      <c r="V1231" s="134">
        <v>50</v>
      </c>
      <c r="W1231" s="135">
        <f t="shared" si="382"/>
        <v>471.02794857416939</v>
      </c>
      <c r="X1231" s="51">
        <f t="shared" si="380"/>
        <v>144.01733242858501</v>
      </c>
      <c r="Y1231" s="100">
        <v>0.18026400000000001</v>
      </c>
      <c r="Z1231" s="81">
        <v>254.87289999999999</v>
      </c>
      <c r="AA1231" s="49">
        <f t="shared" si="377"/>
        <v>3.6052800000000002E-3</v>
      </c>
      <c r="AB1231" s="50">
        <f t="shared" si="381"/>
        <v>519.22280825812902</v>
      </c>
      <c r="AC1231" s="50">
        <f t="shared" si="383"/>
        <v>541.09931432203962</v>
      </c>
      <c r="AD1231" s="56">
        <f>AB1231/AVERAGE(AB1105:AB1116)*100</f>
        <v>97.405762373014355</v>
      </c>
      <c r="AE1231" s="56">
        <f>AC1231/AVERAGE(AC1105:AC1116)*100</f>
        <v>101.50977652131756</v>
      </c>
      <c r="AF1231" s="65">
        <v>0.50276500000000002</v>
      </c>
      <c r="AG1231" s="45">
        <v>6.0859759999999996</v>
      </c>
      <c r="AH1231" s="45">
        <v>319.0745</v>
      </c>
      <c r="AI1231" s="43">
        <f t="shared" si="378"/>
        <v>0.12171952</v>
      </c>
      <c r="AJ1231" s="50">
        <f t="shared" si="379"/>
        <v>650.01323378655945</v>
      </c>
      <c r="AK1231" s="50">
        <f t="shared" si="384"/>
        <v>677.4003558936538</v>
      </c>
      <c r="AL1231" s="51">
        <f>AJ1231/AVERAGE(AJ1105:AJ1116)*100</f>
        <v>96.120384512265275</v>
      </c>
      <c r="AM1231" s="51">
        <f>AK1231/AVERAGE(AK1105:AK1116)*100</f>
        <v>100.1702416086866</v>
      </c>
      <c r="AN1231" s="45">
        <v>33.761460968357518</v>
      </c>
      <c r="AO1231" s="137"/>
    </row>
    <row r="1232" spans="1:41" ht="30" x14ac:dyDescent="0.25">
      <c r="A1232" s="30">
        <v>1231</v>
      </c>
      <c r="B1232" s="107" t="s">
        <v>1491</v>
      </c>
      <c r="C1232" s="30"/>
      <c r="D1232" s="48" t="s">
        <v>135</v>
      </c>
      <c r="E1232" s="48" t="s">
        <v>205</v>
      </c>
      <c r="F1232" s="48" t="s">
        <v>139</v>
      </c>
      <c r="G1232" s="42" t="s">
        <v>6</v>
      </c>
      <c r="H1232" s="42" t="s">
        <v>714</v>
      </c>
      <c r="I1232" s="42" t="s">
        <v>319</v>
      </c>
      <c r="J1232" s="42">
        <v>25</v>
      </c>
      <c r="K1232" s="42">
        <v>220</v>
      </c>
      <c r="L1232" s="42">
        <v>0.08</v>
      </c>
      <c r="M1232" s="105" t="s">
        <v>140</v>
      </c>
      <c r="N1232" s="105" t="s">
        <v>320</v>
      </c>
      <c r="O1232" s="104" t="s">
        <v>210</v>
      </c>
      <c r="P1232" s="81">
        <v>200</v>
      </c>
      <c r="Q1232" s="118">
        <v>20</v>
      </c>
      <c r="R1232" s="42">
        <v>3.5</v>
      </c>
      <c r="S1232" s="81">
        <v>4.7780605032513428</v>
      </c>
      <c r="T1232" s="134">
        <v>460</v>
      </c>
      <c r="U1232" s="93">
        <f t="shared" si="385"/>
        <v>0.29862878145320892</v>
      </c>
      <c r="V1232" s="134">
        <v>50</v>
      </c>
      <c r="W1232" s="135">
        <f t="shared" si="382"/>
        <v>467.41960247430836</v>
      </c>
      <c r="X1232" s="51">
        <f t="shared" si="380"/>
        <v>173.98908289455326</v>
      </c>
      <c r="Y1232" s="100">
        <v>0.14585999999999999</v>
      </c>
      <c r="Z1232" s="81">
        <v>249.14840000000001</v>
      </c>
      <c r="AA1232" s="49">
        <f t="shared" si="377"/>
        <v>2.9172E-3</v>
      </c>
      <c r="AB1232" s="50">
        <f t="shared" si="381"/>
        <v>507.56095261999076</v>
      </c>
      <c r="AC1232" s="50">
        <f t="shared" si="383"/>
        <v>533.02942084825042</v>
      </c>
      <c r="AD1232" s="56">
        <f>AB1232/AVERAGE(AB1105:AB1116)*100</f>
        <v>95.218008058199729</v>
      </c>
      <c r="AE1232" s="56">
        <f>AC1232/AVERAGE(AC1105:AC1116)*100</f>
        <v>99.995871289148596</v>
      </c>
      <c r="AF1232" s="65">
        <v>0.43680600000000003</v>
      </c>
      <c r="AG1232" s="45">
        <v>5.8420160000000001</v>
      </c>
      <c r="AH1232" s="45">
        <v>319.06670000000003</v>
      </c>
      <c r="AI1232" s="43">
        <f t="shared" si="378"/>
        <v>0.11684032</v>
      </c>
      <c r="AJ1232" s="50">
        <f t="shared" si="379"/>
        <v>649.99734375704122</v>
      </c>
      <c r="AK1232" s="50">
        <f t="shared" si="384"/>
        <v>682.61300619615645</v>
      </c>
      <c r="AL1232" s="51">
        <f>AJ1232/AVERAGE(AJ1105:AJ1116)*100</f>
        <v>96.118034782032396</v>
      </c>
      <c r="AM1232" s="51">
        <f>AK1232/AVERAGE(AK1105:AK1116)*100</f>
        <v>100.94105968647523</v>
      </c>
      <c r="AN1232" s="45">
        <v>40.052214452214457</v>
      </c>
      <c r="AO1232" s="137"/>
    </row>
    <row r="1233" spans="1:41" ht="30" x14ac:dyDescent="0.25">
      <c r="A1233" s="30">
        <v>1232</v>
      </c>
      <c r="B1233" s="107" t="s">
        <v>1492</v>
      </c>
      <c r="C1233" s="30"/>
      <c r="D1233" s="48" t="s">
        <v>135</v>
      </c>
      <c r="E1233" s="48" t="s">
        <v>205</v>
      </c>
      <c r="F1233" s="48" t="s">
        <v>139</v>
      </c>
      <c r="G1233" s="42" t="s">
        <v>6</v>
      </c>
      <c r="H1233" s="42" t="s">
        <v>714</v>
      </c>
      <c r="I1233" s="42" t="s">
        <v>319</v>
      </c>
      <c r="J1233" s="42">
        <v>25</v>
      </c>
      <c r="K1233" s="42">
        <v>220</v>
      </c>
      <c r="L1233" s="42">
        <v>0.08</v>
      </c>
      <c r="M1233" s="105" t="s">
        <v>140</v>
      </c>
      <c r="N1233" s="105" t="s">
        <v>320</v>
      </c>
      <c r="O1233" s="104" t="s">
        <v>210</v>
      </c>
      <c r="P1233" s="81">
        <v>200</v>
      </c>
      <c r="Q1233" s="118">
        <v>20</v>
      </c>
      <c r="R1233" s="42">
        <v>3.5</v>
      </c>
      <c r="S1233" s="81">
        <v>4.9476957873904439</v>
      </c>
      <c r="T1233" s="134">
        <v>460</v>
      </c>
      <c r="U1233" s="93">
        <f t="shared" si="385"/>
        <v>0.30923098671190274</v>
      </c>
      <c r="V1233" s="134">
        <v>50</v>
      </c>
      <c r="W1233" s="135">
        <f t="shared" si="382"/>
        <v>466.58690722049425</v>
      </c>
      <c r="X1233" s="51">
        <f t="shared" si="380"/>
        <v>149.06591413022701</v>
      </c>
      <c r="Y1233" s="100">
        <v>0.16780300000000001</v>
      </c>
      <c r="Z1233" s="81">
        <v>245.57149999999999</v>
      </c>
      <c r="AA1233" s="49">
        <f t="shared" ref="AA1233:AA1296" si="386">Y1233/V1233</f>
        <v>3.3560600000000001E-3</v>
      </c>
      <c r="AB1233" s="50">
        <f t="shared" si="381"/>
        <v>500.27415177588961</v>
      </c>
      <c r="AC1233" s="50">
        <f t="shared" si="383"/>
        <v>526.31459691591954</v>
      </c>
      <c r="AD1233" s="56">
        <f>AB1233/AVERAGE(AB1105:AB1116)*100</f>
        <v>93.851010345096313</v>
      </c>
      <c r="AE1233" s="56">
        <f>AC1233/AVERAGE(AC1105:AC1116)*100</f>
        <v>98.736175963892222</v>
      </c>
      <c r="AF1233" s="65">
        <v>0.20872199999999996</v>
      </c>
      <c r="AG1233" s="45">
        <v>5.4225069999999995</v>
      </c>
      <c r="AH1233" s="45">
        <v>321.63</v>
      </c>
      <c r="AI1233" s="43">
        <f t="shared" ref="AI1233:AI1296" si="387">AG1233/V1233</f>
        <v>0.10845013999999999</v>
      </c>
      <c r="AJ1233" s="50">
        <f t="shared" ref="AJ1233:AJ1296" si="388">AH1233/((J1233^2*PI()/4)*10^-3)</f>
        <v>655.21925563707259</v>
      </c>
      <c r="AK1233" s="50">
        <f t="shared" si="384"/>
        <v>689.32495752181012</v>
      </c>
      <c r="AL1233" s="51">
        <f>AJ1233/AVERAGE(AJ1105:AJ1116)*100</f>
        <v>96.890222411003947</v>
      </c>
      <c r="AM1233" s="51">
        <f>AK1233/AVERAGE(AK1105:AK1116)*100</f>
        <v>101.93358615934591</v>
      </c>
      <c r="AN1233" s="45">
        <v>32.314720237421255</v>
      </c>
      <c r="AO1233" s="137"/>
    </row>
    <row r="1234" spans="1:41" ht="30" x14ac:dyDescent="0.25">
      <c r="A1234" s="30">
        <v>1233</v>
      </c>
      <c r="B1234" s="107" t="s">
        <v>1493</v>
      </c>
      <c r="C1234" s="30"/>
      <c r="D1234" s="48" t="s">
        <v>135</v>
      </c>
      <c r="E1234" s="48" t="s">
        <v>205</v>
      </c>
      <c r="F1234" s="48" t="s">
        <v>139</v>
      </c>
      <c r="G1234" s="42" t="s">
        <v>6</v>
      </c>
      <c r="H1234" s="42" t="s">
        <v>714</v>
      </c>
      <c r="I1234" s="42" t="s">
        <v>319</v>
      </c>
      <c r="J1234" s="42">
        <v>25</v>
      </c>
      <c r="K1234" s="42">
        <v>220</v>
      </c>
      <c r="L1234" s="42">
        <v>0.08</v>
      </c>
      <c r="M1234" s="105" t="s">
        <v>140</v>
      </c>
      <c r="N1234" s="105" t="s">
        <v>320</v>
      </c>
      <c r="O1234" s="104" t="s">
        <v>210</v>
      </c>
      <c r="P1234" s="81">
        <v>200</v>
      </c>
      <c r="Q1234" s="118">
        <v>20</v>
      </c>
      <c r="R1234" s="42">
        <v>3.5</v>
      </c>
      <c r="S1234" s="81">
        <v>4.4953350296861743</v>
      </c>
      <c r="T1234" s="134">
        <v>460</v>
      </c>
      <c r="U1234" s="93">
        <f t="shared" si="385"/>
        <v>0.28095843935538589</v>
      </c>
      <c r="V1234" s="134">
        <v>50</v>
      </c>
      <c r="W1234" s="135">
        <f t="shared" si="382"/>
        <v>468.80742789733182</v>
      </c>
      <c r="X1234" s="51">
        <f t="shared" ref="X1234:X1297" si="389">(AB1234/AA1234)*0.001</f>
        <v>153.1096531484736</v>
      </c>
      <c r="Y1234" s="100">
        <v>0.16651299999999999</v>
      </c>
      <c r="Z1234" s="81">
        <v>250.29409999999999</v>
      </c>
      <c r="AA1234" s="49">
        <f t="shared" si="386"/>
        <v>3.3302599999999998E-3</v>
      </c>
      <c r="AB1234" s="50">
        <f t="shared" ref="AB1234:AB1297" si="390">Z1234/((J1234^2*PI()/4)*10^-3)</f>
        <v>509.89495349423566</v>
      </c>
      <c r="AC1234" s="50">
        <f t="shared" si="383"/>
        <v>533.89533762851136</v>
      </c>
      <c r="AD1234" s="56">
        <f>AB1234/AVERAGE(AB1105:AB1116)*100</f>
        <v>95.655864660258089</v>
      </c>
      <c r="AE1234" s="56">
        <f>AC1234/AVERAGE(AC1105:AC1116)*100</f>
        <v>100.15831654924003</v>
      </c>
      <c r="AF1234" s="65">
        <v>0.50495899999999994</v>
      </c>
      <c r="AG1234" s="45">
        <v>6.0712609999999998</v>
      </c>
      <c r="AH1234" s="45">
        <v>317.81240000000003</v>
      </c>
      <c r="AI1234" s="43">
        <f t="shared" si="387"/>
        <v>0.12142522</v>
      </c>
      <c r="AJ1234" s="50">
        <f t="shared" si="388"/>
        <v>647.4421047795031</v>
      </c>
      <c r="AK1234" s="50">
        <f t="shared" si="384"/>
        <v>677.91673315722403</v>
      </c>
      <c r="AL1234" s="51">
        <f>AJ1234/AVERAGE(AJ1105:AJ1116)*100</f>
        <v>95.74018008573502</v>
      </c>
      <c r="AM1234" s="51">
        <f>AK1234/AVERAGE(AK1105:AK1116)*100</f>
        <v>100.24660064039219</v>
      </c>
      <c r="AN1234" s="45">
        <v>36.461183210920467</v>
      </c>
      <c r="AO1234" s="137"/>
    </row>
    <row r="1235" spans="1:41" ht="30" x14ac:dyDescent="0.25">
      <c r="A1235" s="30">
        <v>1234</v>
      </c>
      <c r="B1235" s="107" t="s">
        <v>1494</v>
      </c>
      <c r="C1235" s="30"/>
      <c r="D1235" s="48" t="s">
        <v>135</v>
      </c>
      <c r="E1235" s="48" t="s">
        <v>205</v>
      </c>
      <c r="F1235" s="48" t="s">
        <v>139</v>
      </c>
      <c r="G1235" s="42" t="s">
        <v>6</v>
      </c>
      <c r="H1235" s="42" t="s">
        <v>714</v>
      </c>
      <c r="I1235" s="42" t="s">
        <v>319</v>
      </c>
      <c r="J1235" s="42">
        <v>25</v>
      </c>
      <c r="K1235" s="42">
        <v>220</v>
      </c>
      <c r="L1235" s="42">
        <v>0.08</v>
      </c>
      <c r="M1235" s="105" t="s">
        <v>140</v>
      </c>
      <c r="N1235" s="105" t="s">
        <v>320</v>
      </c>
      <c r="O1235" s="104" t="s">
        <v>210</v>
      </c>
      <c r="P1235" s="81">
        <v>200</v>
      </c>
      <c r="Q1235" s="118">
        <v>20</v>
      </c>
      <c r="R1235" s="42">
        <v>3.5</v>
      </c>
      <c r="S1235" s="81">
        <v>5.0042408821034776</v>
      </c>
      <c r="T1235" s="134">
        <v>460</v>
      </c>
      <c r="U1235" s="93">
        <f t="shared" si="385"/>
        <v>0.31276505513146735</v>
      </c>
      <c r="V1235" s="134">
        <v>50</v>
      </c>
      <c r="W1235" s="135">
        <f t="shared" si="382"/>
        <v>466.30934213588966</v>
      </c>
      <c r="X1235" s="51">
        <f t="shared" si="389"/>
        <v>182.27715834356974</v>
      </c>
      <c r="Y1235" s="100">
        <v>0.14030999999999999</v>
      </c>
      <c r="Z1235" s="81">
        <v>251.08500000000001</v>
      </c>
      <c r="AA1235" s="49">
        <f t="shared" si="386"/>
        <v>2.8062E-3</v>
      </c>
      <c r="AB1235" s="50">
        <f t="shared" si="390"/>
        <v>511.50616174372533</v>
      </c>
      <c r="AC1235" s="50">
        <f t="shared" si="383"/>
        <v>538.45157562129646</v>
      </c>
      <c r="AD1235" s="56">
        <f>AB1235/AVERAGE(AB1105:AB1116)*100</f>
        <v>95.958125973488407</v>
      </c>
      <c r="AE1235" s="56">
        <f>AC1235/AVERAGE(AC1105:AC1116)*100</f>
        <v>101.01306296673465</v>
      </c>
      <c r="AF1235" s="65">
        <v>0.60628700000000002</v>
      </c>
      <c r="AG1235" s="45">
        <v>4.736707</v>
      </c>
      <c r="AH1235" s="45">
        <v>314.40010000000001</v>
      </c>
      <c r="AI1235" s="43">
        <f t="shared" si="387"/>
        <v>9.4734139999999994E-2</v>
      </c>
      <c r="AJ1235" s="50">
        <f t="shared" si="388"/>
        <v>640.49062430190349</v>
      </c>
      <c r="AK1235" s="50">
        <f t="shared" si="384"/>
        <v>674.23075540352147</v>
      </c>
      <c r="AL1235" s="51">
        <f>AJ1235/AVERAGE(AJ1105:AJ1116)*100</f>
        <v>94.712233358336874</v>
      </c>
      <c r="AM1235" s="51">
        <f>AK1235/AVERAGE(AK1105:AK1116)*100</f>
        <v>99.701538508463528</v>
      </c>
      <c r="AN1235" s="45">
        <v>33.758869645784337</v>
      </c>
      <c r="AO1235" s="137"/>
    </row>
    <row r="1236" spans="1:41" ht="30" x14ac:dyDescent="0.25">
      <c r="A1236" s="30">
        <v>1235</v>
      </c>
      <c r="B1236" s="107" t="s">
        <v>1495</v>
      </c>
      <c r="C1236" s="30"/>
      <c r="D1236" s="48" t="s">
        <v>135</v>
      </c>
      <c r="E1236" s="48" t="s">
        <v>205</v>
      </c>
      <c r="F1236" s="48" t="s">
        <v>139</v>
      </c>
      <c r="G1236" s="42" t="s">
        <v>6</v>
      </c>
      <c r="H1236" s="42" t="s">
        <v>714</v>
      </c>
      <c r="I1236" s="42" t="s">
        <v>319</v>
      </c>
      <c r="J1236" s="42">
        <v>25</v>
      </c>
      <c r="K1236" s="42">
        <v>220</v>
      </c>
      <c r="L1236" s="42">
        <v>0.08</v>
      </c>
      <c r="M1236" s="105" t="s">
        <v>140</v>
      </c>
      <c r="N1236" s="105" t="s">
        <v>320</v>
      </c>
      <c r="O1236" s="104" t="s">
        <v>210</v>
      </c>
      <c r="P1236" s="81">
        <v>200</v>
      </c>
      <c r="Q1236" s="118">
        <v>20</v>
      </c>
      <c r="R1236" s="42">
        <v>3.5</v>
      </c>
      <c r="S1236" s="81">
        <v>4.7780605032513428</v>
      </c>
      <c r="T1236" s="134">
        <v>460</v>
      </c>
      <c r="U1236" s="93">
        <f t="shared" si="385"/>
        <v>0.29862878145320892</v>
      </c>
      <c r="V1236" s="134">
        <v>50</v>
      </c>
      <c r="W1236" s="135">
        <f t="shared" ref="W1236:W1299" si="391">(J1236-J1236*(1-SQRT(1-S1236*0.01)))^2*(PI()/4)</f>
        <v>467.41960247430836</v>
      </c>
      <c r="X1236" s="51">
        <f t="shared" si="389"/>
        <v>146.31278825837384</v>
      </c>
      <c r="Y1236" s="100">
        <v>0.17438700000000001</v>
      </c>
      <c r="Z1236" s="81">
        <v>250.49340000000001</v>
      </c>
      <c r="AA1236" s="49">
        <f t="shared" si="386"/>
        <v>3.4877400000000005E-3</v>
      </c>
      <c r="AB1236" s="50">
        <f t="shared" si="390"/>
        <v>510.30096412026086</v>
      </c>
      <c r="AC1236" s="50">
        <f t="shared" si="383"/>
        <v>535.90692104909817</v>
      </c>
      <c r="AD1236" s="56">
        <f>AB1236/AVERAGE(AB1105:AB1116)*100</f>
        <v>95.732031912409838</v>
      </c>
      <c r="AE1236" s="56">
        <f>AC1236/AVERAGE(AC1105:AC1116)*100</f>
        <v>100.53568790801472</v>
      </c>
      <c r="AF1236" s="65">
        <v>0.51399499999999998</v>
      </c>
      <c r="AG1236" s="45">
        <v>5.9035869999999999</v>
      </c>
      <c r="AH1236" s="45">
        <v>313.57389999999998</v>
      </c>
      <c r="AI1236" s="43">
        <f t="shared" si="387"/>
        <v>0.11807173999999999</v>
      </c>
      <c r="AJ1236" s="50">
        <f t="shared" si="388"/>
        <v>638.80750348292702</v>
      </c>
      <c r="AK1236" s="50">
        <f t="shared" si="384"/>
        <v>670.8616804688578</v>
      </c>
      <c r="AL1236" s="51">
        <f>AJ1236/AVERAGE(AJ1105:AJ1116)*100</f>
        <v>94.463342702129495</v>
      </c>
      <c r="AM1236" s="51">
        <f>AK1236/AVERAGE(AK1105:AK1116)*100</f>
        <v>99.203338223703099</v>
      </c>
      <c r="AN1236" s="45">
        <v>33.853366363318365</v>
      </c>
      <c r="AO1236" s="137"/>
    </row>
    <row r="1237" spans="1:41" ht="30" x14ac:dyDescent="0.25">
      <c r="A1237" s="30">
        <v>1236</v>
      </c>
      <c r="B1237" s="107" t="s">
        <v>1496</v>
      </c>
      <c r="C1237" s="30"/>
      <c r="D1237" s="48" t="s">
        <v>135</v>
      </c>
      <c r="E1237" s="48" t="s">
        <v>205</v>
      </c>
      <c r="F1237" s="48" t="s">
        <v>139</v>
      </c>
      <c r="G1237" s="42" t="s">
        <v>6</v>
      </c>
      <c r="H1237" s="42" t="s">
        <v>714</v>
      </c>
      <c r="I1237" s="42" t="s">
        <v>319</v>
      </c>
      <c r="J1237" s="42">
        <v>25</v>
      </c>
      <c r="K1237" s="42">
        <v>220</v>
      </c>
      <c r="L1237" s="42">
        <v>0.08</v>
      </c>
      <c r="M1237" s="105" t="s">
        <v>140</v>
      </c>
      <c r="N1237" s="105" t="s">
        <v>320</v>
      </c>
      <c r="O1237" s="104" t="s">
        <v>210</v>
      </c>
      <c r="P1237" s="81">
        <v>200</v>
      </c>
      <c r="Q1237" s="118">
        <v>20</v>
      </c>
      <c r="R1237" s="42">
        <v>3.5</v>
      </c>
      <c r="S1237" s="81">
        <v>4.3256997455470731</v>
      </c>
      <c r="T1237" s="134">
        <v>460</v>
      </c>
      <c r="U1237" s="93">
        <f t="shared" si="385"/>
        <v>0.27035623409669207</v>
      </c>
      <c r="V1237" s="134">
        <v>50</v>
      </c>
      <c r="W1237" s="135">
        <f t="shared" si="391"/>
        <v>469.64012315114587</v>
      </c>
      <c r="X1237" s="51">
        <f t="shared" si="389"/>
        <v>189.27746624038144</v>
      </c>
      <c r="Y1237" s="100">
        <v>0.13062799999999999</v>
      </c>
      <c r="Z1237" s="81">
        <v>242.73650000000001</v>
      </c>
      <c r="AA1237" s="49">
        <f t="shared" si="386"/>
        <v>2.6125599999999999E-3</v>
      </c>
      <c r="AB1237" s="50">
        <f t="shared" si="390"/>
        <v>494.49873720097094</v>
      </c>
      <c r="AC1237" s="50">
        <f t="shared" ref="AC1237:AC1300" si="392">Z1237/(W1237*10^-3)</f>
        <v>516.85639287229151</v>
      </c>
      <c r="AD1237" s="56">
        <f>AB1237/AVERAGE(AB1105:AB1116)*100</f>
        <v>92.767547425627455</v>
      </c>
      <c r="AE1237" s="56">
        <f>AC1237/AVERAGE(AC1105:AC1116)*100</f>
        <v>96.961824835828708</v>
      </c>
      <c r="AF1237" s="65">
        <v>0.41563599999999995</v>
      </c>
      <c r="AG1237" s="45">
        <v>5.3682930000000004</v>
      </c>
      <c r="AH1237" s="45">
        <v>315.75310000000002</v>
      </c>
      <c r="AI1237" s="43">
        <f t="shared" si="387"/>
        <v>0.10736586000000001</v>
      </c>
      <c r="AJ1237" s="50">
        <f t="shared" si="388"/>
        <v>643.24693326834608</v>
      </c>
      <c r="AK1237" s="50">
        <f t="shared" ref="AK1237:AK1300" si="393">AH1237/(W1237*10^-3)</f>
        <v>672.32990631505334</v>
      </c>
      <c r="AL1237" s="51">
        <f>AJ1237/AVERAGE(AJ1105:AJ1116)*100</f>
        <v>95.119821179504314</v>
      </c>
      <c r="AM1237" s="51">
        <f>AK1237/AVERAGE(AK1105:AK1116)*100</f>
        <v>99.420451392407443</v>
      </c>
      <c r="AN1237" s="45">
        <v>41.09603607189883</v>
      </c>
      <c r="AO1237" s="137"/>
    </row>
    <row r="1238" spans="1:41" ht="30" x14ac:dyDescent="0.25">
      <c r="A1238" s="30">
        <v>1237</v>
      </c>
      <c r="B1238" s="107" t="s">
        <v>1497</v>
      </c>
      <c r="C1238" s="30"/>
      <c r="D1238" s="48" t="s">
        <v>135</v>
      </c>
      <c r="E1238" s="48" t="s">
        <v>205</v>
      </c>
      <c r="F1238" s="48" t="s">
        <v>139</v>
      </c>
      <c r="G1238" s="42" t="s">
        <v>6</v>
      </c>
      <c r="H1238" s="42" t="s">
        <v>714</v>
      </c>
      <c r="I1238" s="42" t="s">
        <v>319</v>
      </c>
      <c r="J1238" s="42">
        <v>25</v>
      </c>
      <c r="K1238" s="42">
        <v>220</v>
      </c>
      <c r="L1238" s="42">
        <v>0.08</v>
      </c>
      <c r="M1238" s="105" t="s">
        <v>140</v>
      </c>
      <c r="N1238" s="105" t="s">
        <v>320</v>
      </c>
      <c r="O1238" s="104" t="s">
        <v>210</v>
      </c>
      <c r="P1238" s="81">
        <v>200</v>
      </c>
      <c r="Q1238" s="118">
        <v>20</v>
      </c>
      <c r="R1238" s="42">
        <v>3.5</v>
      </c>
      <c r="S1238" s="81">
        <v>5.4000565450947127</v>
      </c>
      <c r="T1238" s="134">
        <v>460</v>
      </c>
      <c r="U1238" s="93">
        <f t="shared" si="385"/>
        <v>0.33750353406841954</v>
      </c>
      <c r="V1238" s="134">
        <v>50</v>
      </c>
      <c r="W1238" s="135">
        <f t="shared" si="391"/>
        <v>464.36638654365663</v>
      </c>
      <c r="X1238" s="51">
        <f t="shared" si="389"/>
        <v>210.18919403066965</v>
      </c>
      <c r="Y1238" s="100">
        <v>0.12185099999999999</v>
      </c>
      <c r="Z1238" s="81">
        <v>251.44290000000001</v>
      </c>
      <c r="AA1238" s="49">
        <f t="shared" si="386"/>
        <v>2.4370199999999998E-3</v>
      </c>
      <c r="AB1238" s="50">
        <f t="shared" si="390"/>
        <v>512.23526963662255</v>
      </c>
      <c r="AC1238" s="50">
        <f t="shared" si="392"/>
        <v>541.47523870434372</v>
      </c>
      <c r="AD1238" s="56">
        <f>AB1238/AVERAGE(AB1105:AB1116)*100</f>
        <v>96.094906001311315</v>
      </c>
      <c r="AE1238" s="56">
        <f>AC1238/AVERAGE(AC1105:AC1116)*100</f>
        <v>101.58029961943757</v>
      </c>
      <c r="AF1238" s="65">
        <v>0.459395</v>
      </c>
      <c r="AG1238" s="45">
        <v>5.0778639999999999</v>
      </c>
      <c r="AH1238" s="45">
        <v>314.6139</v>
      </c>
      <c r="AI1238" s="43">
        <f t="shared" si="387"/>
        <v>0.10155728</v>
      </c>
      <c r="AJ1238" s="50">
        <f t="shared" si="388"/>
        <v>640.92617408536648</v>
      </c>
      <c r="AK1238" s="50">
        <f t="shared" si="393"/>
        <v>677.51221689777083</v>
      </c>
      <c r="AL1238" s="51">
        <f>AJ1238/AVERAGE(AJ1105:AJ1116)*100</f>
        <v>94.776640066515441</v>
      </c>
      <c r="AM1238" s="51">
        <f>AK1238/AVERAGE(AK1105:AK1116)*100</f>
        <v>100.18678299918264</v>
      </c>
      <c r="AN1238" s="45">
        <v>41.672731450706195</v>
      </c>
      <c r="AO1238" s="137"/>
    </row>
    <row r="1239" spans="1:41" ht="30" x14ac:dyDescent="0.25">
      <c r="A1239" s="30">
        <v>1238</v>
      </c>
      <c r="B1239" s="107" t="s">
        <v>1498</v>
      </c>
      <c r="C1239" s="30"/>
      <c r="D1239" s="48" t="s">
        <v>135</v>
      </c>
      <c r="E1239" s="48" t="s">
        <v>205</v>
      </c>
      <c r="F1239" s="48" t="s">
        <v>139</v>
      </c>
      <c r="G1239" s="42" t="s">
        <v>6</v>
      </c>
      <c r="H1239" s="42" t="s">
        <v>714</v>
      </c>
      <c r="I1239" s="42" t="s">
        <v>319</v>
      </c>
      <c r="J1239" s="42">
        <v>25</v>
      </c>
      <c r="K1239" s="42">
        <v>220</v>
      </c>
      <c r="L1239" s="42">
        <v>0.08</v>
      </c>
      <c r="M1239" s="105" t="s">
        <v>140</v>
      </c>
      <c r="N1239" s="105" t="s">
        <v>320</v>
      </c>
      <c r="O1239" s="104" t="s">
        <v>210</v>
      </c>
      <c r="P1239" s="81">
        <v>200</v>
      </c>
      <c r="Q1239" s="118">
        <v>20</v>
      </c>
      <c r="R1239" s="42">
        <v>3.5</v>
      </c>
      <c r="S1239" s="81">
        <v>4.8346055979643765</v>
      </c>
      <c r="T1239" s="134">
        <v>460</v>
      </c>
      <c r="U1239" s="93">
        <f t="shared" si="385"/>
        <v>0.30216284987277353</v>
      </c>
      <c r="V1239" s="134">
        <v>50</v>
      </c>
      <c r="W1239" s="135">
        <f t="shared" si="391"/>
        <v>467.1420373897036</v>
      </c>
      <c r="X1239" s="51">
        <f t="shared" si="389"/>
        <v>184.89735269320786</v>
      </c>
      <c r="Y1239" s="100">
        <v>0.13914799999999999</v>
      </c>
      <c r="Z1239" s="81">
        <v>252.58500000000001</v>
      </c>
      <c r="AA1239" s="49">
        <f t="shared" si="386"/>
        <v>2.7829599999999997E-3</v>
      </c>
      <c r="AB1239" s="50">
        <f t="shared" si="390"/>
        <v>514.5619366510897</v>
      </c>
      <c r="AC1239" s="50">
        <f t="shared" si="392"/>
        <v>540.70278370020935</v>
      </c>
      <c r="AD1239" s="56">
        <f>AB1239/AVERAGE(AB1105:AB1116)*100</f>
        <v>96.531386777440176</v>
      </c>
      <c r="AE1239" s="56">
        <f>AC1239/AVERAGE(AC1105:AC1116)*100</f>
        <v>101.43538770998394</v>
      </c>
      <c r="AF1239" s="65">
        <v>0.64023500000000011</v>
      </c>
      <c r="AG1239" s="45">
        <v>4.8611399999999998</v>
      </c>
      <c r="AH1239" s="45">
        <v>319.23309999999998</v>
      </c>
      <c r="AI1239" s="43">
        <f t="shared" si="387"/>
        <v>9.7222799999999998E-2</v>
      </c>
      <c r="AJ1239" s="50">
        <f t="shared" si="388"/>
        <v>650.33633105343142</v>
      </c>
      <c r="AK1239" s="50">
        <f t="shared" si="393"/>
        <v>683.37480776470204</v>
      </c>
      <c r="AL1239" s="51">
        <f>AJ1239/AVERAGE(AJ1105:AJ1116)*100</f>
        <v>96.168162360334122</v>
      </c>
      <c r="AM1239" s="51">
        <f>AK1239/AVERAGE(AK1105:AK1116)*100</f>
        <v>101.05371071553826</v>
      </c>
      <c r="AN1239" s="45">
        <v>34.935033202058243</v>
      </c>
      <c r="AO1239" s="137"/>
    </row>
    <row r="1240" spans="1:41" ht="30" x14ac:dyDescent="0.25">
      <c r="A1240" s="30">
        <v>1239</v>
      </c>
      <c r="B1240" s="107" t="s">
        <v>1499</v>
      </c>
      <c r="C1240" s="30"/>
      <c r="D1240" s="48" t="s">
        <v>135</v>
      </c>
      <c r="E1240" s="48" t="s">
        <v>205</v>
      </c>
      <c r="F1240" s="48" t="s">
        <v>139</v>
      </c>
      <c r="G1240" s="42" t="s">
        <v>6</v>
      </c>
      <c r="H1240" s="42" t="s">
        <v>714</v>
      </c>
      <c r="I1240" s="42" t="s">
        <v>319</v>
      </c>
      <c r="J1240" s="42">
        <v>25</v>
      </c>
      <c r="K1240" s="42">
        <v>220</v>
      </c>
      <c r="L1240" s="42">
        <v>0.08</v>
      </c>
      <c r="M1240" s="105" t="s">
        <v>140</v>
      </c>
      <c r="N1240" s="105" t="s">
        <v>320</v>
      </c>
      <c r="O1240" s="104" t="s">
        <v>210</v>
      </c>
      <c r="P1240" s="81">
        <v>200</v>
      </c>
      <c r="Q1240" s="118">
        <v>20</v>
      </c>
      <c r="R1240" s="42">
        <v>3.5</v>
      </c>
      <c r="S1240" s="81">
        <v>4.2691546508340403</v>
      </c>
      <c r="T1240" s="134">
        <v>460</v>
      </c>
      <c r="U1240" s="93">
        <f t="shared" si="385"/>
        <v>0.26682216567712752</v>
      </c>
      <c r="V1240" s="134">
        <v>50</v>
      </c>
      <c r="W1240" s="135">
        <f t="shared" si="391"/>
        <v>469.91768823575057</v>
      </c>
      <c r="X1240" s="51">
        <f t="shared" si="389"/>
        <v>176.40084803119629</v>
      </c>
      <c r="Y1240" s="100">
        <v>0.146118</v>
      </c>
      <c r="Z1240" s="81">
        <v>253.0488</v>
      </c>
      <c r="AA1240" s="49">
        <f t="shared" si="386"/>
        <v>2.9223600000000001E-3</v>
      </c>
      <c r="AB1240" s="50">
        <f t="shared" si="390"/>
        <v>515.50678225244678</v>
      </c>
      <c r="AC1240" s="50">
        <f t="shared" si="392"/>
        <v>538.496009694892</v>
      </c>
      <c r="AD1240" s="56">
        <f>AB1240/AVERAGE(AB1105:AB1116)*100</f>
        <v>96.708639018022069</v>
      </c>
      <c r="AE1240" s="56">
        <f>AC1240/AVERAGE(AC1105:AC1116)*100</f>
        <v>101.02139876159011</v>
      </c>
      <c r="AF1240" s="65">
        <v>0.43461100000000003</v>
      </c>
      <c r="AG1240" s="45">
        <v>4.8949579999999999</v>
      </c>
      <c r="AH1240" s="45">
        <v>320.85070000000002</v>
      </c>
      <c r="AI1240" s="43">
        <f t="shared" si="387"/>
        <v>9.7899159999999999E-2</v>
      </c>
      <c r="AJ1240" s="50">
        <f t="shared" si="388"/>
        <v>653.63167871353323</v>
      </c>
      <c r="AK1240" s="50">
        <f t="shared" si="393"/>
        <v>682.78064016827147</v>
      </c>
      <c r="AL1240" s="51">
        <f>AJ1240/AVERAGE(AJ1105:AJ1116)*100</f>
        <v>96.655460260940544</v>
      </c>
      <c r="AM1240" s="51">
        <f>AK1240/AVERAGE(AK1105:AK1116)*100</f>
        <v>100.96584847694822</v>
      </c>
      <c r="AN1240" s="45">
        <v>33.500034218918955</v>
      </c>
      <c r="AO1240" s="137"/>
    </row>
    <row r="1241" spans="1:41" ht="30" x14ac:dyDescent="0.25">
      <c r="A1241" s="30">
        <v>1240</v>
      </c>
      <c r="B1241" s="107" t="s">
        <v>1500</v>
      </c>
      <c r="C1241" s="30"/>
      <c r="D1241" s="48" t="s">
        <v>135</v>
      </c>
      <c r="E1241" s="48" t="s">
        <v>205</v>
      </c>
      <c r="F1241" s="48" t="s">
        <v>139</v>
      </c>
      <c r="G1241" s="42" t="s">
        <v>6</v>
      </c>
      <c r="H1241" s="42" t="s">
        <v>714</v>
      </c>
      <c r="I1241" s="42" t="s">
        <v>319</v>
      </c>
      <c r="J1241" s="42">
        <v>25</v>
      </c>
      <c r="K1241" s="42">
        <v>220</v>
      </c>
      <c r="L1241" s="42">
        <v>0.08</v>
      </c>
      <c r="M1241" s="105" t="s">
        <v>140</v>
      </c>
      <c r="N1241" s="105" t="s">
        <v>320</v>
      </c>
      <c r="O1241" s="104" t="s">
        <v>210</v>
      </c>
      <c r="P1241" s="81">
        <v>200</v>
      </c>
      <c r="Q1241" s="118">
        <v>20</v>
      </c>
      <c r="R1241" s="42">
        <v>3.5</v>
      </c>
      <c r="S1241" s="81">
        <v>3.7602487984167379</v>
      </c>
      <c r="T1241" s="134">
        <v>460</v>
      </c>
      <c r="U1241" s="93">
        <f t="shared" si="385"/>
        <v>0.23501554990104612</v>
      </c>
      <c r="V1241" s="134">
        <v>50</v>
      </c>
      <c r="W1241" s="135">
        <f t="shared" si="391"/>
        <v>472.41577399719284</v>
      </c>
      <c r="X1241" s="51">
        <f t="shared" si="389"/>
        <v>159.3849603314336</v>
      </c>
      <c r="Y1241" s="99">
        <v>0.16070399999999999</v>
      </c>
      <c r="Z1241" s="115">
        <v>251.46289999999999</v>
      </c>
      <c r="AA1241" s="49">
        <f t="shared" si="386"/>
        <v>3.2140799999999998E-3</v>
      </c>
      <c r="AB1241" s="50">
        <f t="shared" si="390"/>
        <v>512.27601330205403</v>
      </c>
      <c r="AC1241" s="50">
        <f t="shared" si="392"/>
        <v>532.29149795809781</v>
      </c>
      <c r="AD1241" s="56">
        <f>AB1241/AVERAGE(AB1105:AB1116)*100</f>
        <v>96.102549478697327</v>
      </c>
      <c r="AE1241" s="56">
        <f>AC1241/AVERAGE(AC1105:AC1116)*100</f>
        <v>99.857437575250415</v>
      </c>
      <c r="AF1241" s="65">
        <v>0.68179900000000004</v>
      </c>
      <c r="AG1241" s="45">
        <v>5.8065189999999998</v>
      </c>
      <c r="AH1241" s="45">
        <v>318.5367</v>
      </c>
      <c r="AI1241" s="43">
        <f t="shared" si="387"/>
        <v>0.11613037999999999</v>
      </c>
      <c r="AJ1241" s="50">
        <f t="shared" si="388"/>
        <v>648.91763662310575</v>
      </c>
      <c r="AK1241" s="50">
        <f t="shared" si="393"/>
        <v>674.27193911161135</v>
      </c>
      <c r="AL1241" s="51">
        <f>AJ1241/AVERAGE(AJ1105:AJ1116)*100</f>
        <v>95.958373625181864</v>
      </c>
      <c r="AM1241" s="51">
        <f>AK1241/AVERAGE(AK1105:AK1116)*100</f>
        <v>99.707628528868469</v>
      </c>
      <c r="AN1241" s="45">
        <v>36.131763988450821</v>
      </c>
      <c r="AO1241" s="143"/>
    </row>
    <row r="1242" spans="1:41" ht="30" x14ac:dyDescent="0.25">
      <c r="A1242" s="30">
        <v>1241</v>
      </c>
      <c r="B1242" s="107" t="s">
        <v>1501</v>
      </c>
      <c r="C1242" s="30"/>
      <c r="D1242" s="48" t="s">
        <v>135</v>
      </c>
      <c r="E1242" s="48" t="s">
        <v>205</v>
      </c>
      <c r="F1242" s="48" t="s">
        <v>139</v>
      </c>
      <c r="G1242" s="42" t="s">
        <v>6</v>
      </c>
      <c r="H1242" s="42" t="s">
        <v>714</v>
      </c>
      <c r="I1242" s="42" t="s">
        <v>319</v>
      </c>
      <c r="J1242" s="42">
        <v>25</v>
      </c>
      <c r="K1242" s="42">
        <v>220</v>
      </c>
      <c r="L1242" s="42">
        <v>0.08</v>
      </c>
      <c r="M1242" s="105" t="s">
        <v>140</v>
      </c>
      <c r="N1242" s="105" t="s">
        <v>320</v>
      </c>
      <c r="O1242" s="104" t="s">
        <v>210</v>
      </c>
      <c r="P1242" s="81">
        <v>200</v>
      </c>
      <c r="Q1242" s="118">
        <v>20</v>
      </c>
      <c r="R1242" s="42">
        <v>3.5</v>
      </c>
      <c r="S1242" s="81">
        <v>3.7602487984167379</v>
      </c>
      <c r="T1242" s="134">
        <v>460</v>
      </c>
      <c r="U1242" s="93">
        <f t="shared" si="385"/>
        <v>0.23501554990104612</v>
      </c>
      <c r="V1242" s="134">
        <v>50</v>
      </c>
      <c r="W1242" s="135">
        <f t="shared" si="391"/>
        <v>472.41577399719284</v>
      </c>
      <c r="X1242" s="51">
        <f t="shared" si="389"/>
        <v>171.04379807529855</v>
      </c>
      <c r="Y1242" s="100">
        <v>0.1487</v>
      </c>
      <c r="Z1242" s="81">
        <v>249.69980000000001</v>
      </c>
      <c r="AA1242" s="49">
        <f t="shared" si="386"/>
        <v>2.9740000000000001E-3</v>
      </c>
      <c r="AB1242" s="50">
        <f t="shared" si="390"/>
        <v>508.6842554759379</v>
      </c>
      <c r="AC1242" s="50">
        <f t="shared" si="392"/>
        <v>528.55940411821166</v>
      </c>
      <c r="AD1242" s="56">
        <f>AB1242/AVERAGE(AB1105:AB1116)*100</f>
        <v>95.428738729732402</v>
      </c>
      <c r="AE1242" s="56">
        <f>AC1242/AVERAGE(AC1105:AC1116)*100</f>
        <v>99.157299908068026</v>
      </c>
      <c r="AF1242" s="65">
        <v>0.61080500000000004</v>
      </c>
      <c r="AG1242" s="45">
        <v>6.0751329999999992</v>
      </c>
      <c r="AH1242" s="45">
        <v>318.48790000000002</v>
      </c>
      <c r="AI1242" s="43">
        <f t="shared" si="387"/>
        <v>0.12150265999999998</v>
      </c>
      <c r="AJ1242" s="50">
        <f t="shared" si="388"/>
        <v>648.81822207945288</v>
      </c>
      <c r="AK1242" s="50">
        <f t="shared" si="393"/>
        <v>674.16864027468421</v>
      </c>
      <c r="AL1242" s="51">
        <f>AJ1242/AVERAGE(AJ1105:AJ1116)*100</f>
        <v>95.94367274885299</v>
      </c>
      <c r="AM1242" s="51">
        <f>AK1242/AVERAGE(AK1105:AK1116)*100</f>
        <v>99.692353264598438</v>
      </c>
      <c r="AN1242" s="45">
        <v>40.854963012777397</v>
      </c>
      <c r="AO1242" s="137"/>
    </row>
    <row r="1243" spans="1:41" ht="30" x14ac:dyDescent="0.25">
      <c r="A1243" s="30">
        <v>1242</v>
      </c>
      <c r="B1243" s="107" t="s">
        <v>1502</v>
      </c>
      <c r="C1243" s="30"/>
      <c r="D1243" s="48" t="s">
        <v>135</v>
      </c>
      <c r="E1243" s="48" t="s">
        <v>205</v>
      </c>
      <c r="F1243" s="48" t="s">
        <v>139</v>
      </c>
      <c r="G1243" s="42" t="s">
        <v>6</v>
      </c>
      <c r="H1243" s="42" t="s">
        <v>714</v>
      </c>
      <c r="I1243" s="42" t="s">
        <v>319</v>
      </c>
      <c r="J1243" s="42">
        <v>25</v>
      </c>
      <c r="K1243" s="42">
        <v>220</v>
      </c>
      <c r="L1243" s="42">
        <v>0.08</v>
      </c>
      <c r="M1243" s="105" t="s">
        <v>140</v>
      </c>
      <c r="N1243" s="105" t="s">
        <v>320</v>
      </c>
      <c r="O1243" s="104" t="s">
        <v>210</v>
      </c>
      <c r="P1243" s="81">
        <v>300</v>
      </c>
      <c r="Q1243" s="118">
        <v>13</v>
      </c>
      <c r="R1243" s="42">
        <v>3.5</v>
      </c>
      <c r="S1243" s="81">
        <v>3.0817076618603338</v>
      </c>
      <c r="T1243" s="134">
        <v>460</v>
      </c>
      <c r="U1243" s="93">
        <f t="shared" si="385"/>
        <v>0.19260672886627087</v>
      </c>
      <c r="V1243" s="134">
        <v>50</v>
      </c>
      <c r="W1243" s="135">
        <f t="shared" si="391"/>
        <v>475.74655501244916</v>
      </c>
      <c r="X1243" s="51">
        <f t="shared" si="389"/>
        <v>179.41140475829835</v>
      </c>
      <c r="Y1243" s="100">
        <v>0.14147099999999999</v>
      </c>
      <c r="Z1243" s="81">
        <v>249.1824</v>
      </c>
      <c r="AA1243" s="49">
        <f t="shared" si="386"/>
        <v>2.8294199999999996E-3</v>
      </c>
      <c r="AB1243" s="50">
        <f t="shared" si="390"/>
        <v>507.63021685122436</v>
      </c>
      <c r="AC1243" s="50">
        <f t="shared" si="392"/>
        <v>523.77131767875755</v>
      </c>
      <c r="AD1243" s="56">
        <f>AB1243/AVERAGE(AB1105:AB1116)*100</f>
        <v>95.231001969755965</v>
      </c>
      <c r="AE1243" s="56">
        <f>AC1243/AVERAGE(AC1105:AC1116)*100</f>
        <v>98.259058916869009</v>
      </c>
      <c r="AF1243" s="65">
        <v>0.233376</v>
      </c>
      <c r="AG1243" s="45">
        <v>5.6691780000000005</v>
      </c>
      <c r="AH1243" s="45">
        <v>322.28629999999998</v>
      </c>
      <c r="AI1243" s="43">
        <f t="shared" si="387"/>
        <v>0.11338356000000001</v>
      </c>
      <c r="AJ1243" s="50">
        <f t="shared" si="388"/>
        <v>656.55625901820804</v>
      </c>
      <c r="AK1243" s="50">
        <f t="shared" si="393"/>
        <v>677.43275616902054</v>
      </c>
      <c r="AL1243" s="51">
        <f>AJ1243/AVERAGE(AJ1105:AJ1116)*100</f>
        <v>97.087931122779409</v>
      </c>
      <c r="AM1243" s="51">
        <f>AK1243/AVERAGE(AK1105:AK1116)*100</f>
        <v>100.17503278333454</v>
      </c>
      <c r="AN1243" s="45">
        <v>40.073075047182826</v>
      </c>
      <c r="AO1243" s="137"/>
    </row>
    <row r="1244" spans="1:41" ht="30" x14ac:dyDescent="0.25">
      <c r="A1244" s="30">
        <v>1243</v>
      </c>
      <c r="B1244" s="107" t="s">
        <v>1503</v>
      </c>
      <c r="C1244" s="30"/>
      <c r="D1244" s="48" t="s">
        <v>135</v>
      </c>
      <c r="E1244" s="48" t="s">
        <v>205</v>
      </c>
      <c r="F1244" s="48" t="s">
        <v>139</v>
      </c>
      <c r="G1244" s="42" t="s">
        <v>6</v>
      </c>
      <c r="H1244" s="42" t="s">
        <v>714</v>
      </c>
      <c r="I1244" s="42" t="s">
        <v>319</v>
      </c>
      <c r="J1244" s="42">
        <v>25</v>
      </c>
      <c r="K1244" s="42">
        <v>220</v>
      </c>
      <c r="L1244" s="42">
        <v>0.08</v>
      </c>
      <c r="M1244" s="105" t="s">
        <v>140</v>
      </c>
      <c r="N1244" s="105" t="s">
        <v>320</v>
      </c>
      <c r="O1244" s="104" t="s">
        <v>210</v>
      </c>
      <c r="P1244" s="81">
        <v>300</v>
      </c>
      <c r="Q1244" s="118">
        <v>13</v>
      </c>
      <c r="R1244" s="42">
        <v>3.5</v>
      </c>
      <c r="S1244" s="81">
        <v>4.2691546508340403</v>
      </c>
      <c r="T1244" s="134">
        <v>460</v>
      </c>
      <c r="U1244" s="93">
        <f t="shared" si="385"/>
        <v>0.26682216567712752</v>
      </c>
      <c r="V1244" s="134">
        <v>50</v>
      </c>
      <c r="W1244" s="135">
        <f t="shared" si="391"/>
        <v>469.91768823575057</v>
      </c>
      <c r="X1244" s="51">
        <f t="shared" si="389"/>
        <v>175.42206660265504</v>
      </c>
      <c r="Y1244" s="100">
        <v>0.14585999999999999</v>
      </c>
      <c r="Z1244" s="81">
        <v>251.2004</v>
      </c>
      <c r="AA1244" s="49">
        <f t="shared" si="386"/>
        <v>2.9172E-3</v>
      </c>
      <c r="AB1244" s="50">
        <f t="shared" si="390"/>
        <v>511.74125269326527</v>
      </c>
      <c r="AC1244" s="50">
        <f t="shared" si="392"/>
        <v>534.56255486594193</v>
      </c>
      <c r="AD1244" s="56">
        <f>AB1244/AVERAGE(AB1105:AB1116)*100</f>
        <v>96.002228838005763</v>
      </c>
      <c r="AE1244" s="56">
        <f>AC1244/AVERAGE(AC1105:AC1116)*100</f>
        <v>100.2834859421224</v>
      </c>
      <c r="AF1244" s="65">
        <v>0.68838200000000005</v>
      </c>
      <c r="AG1244" s="45">
        <v>6.1545179999999995</v>
      </c>
      <c r="AH1244" s="45">
        <v>315.32319999999999</v>
      </c>
      <c r="AI1244" s="43">
        <f t="shared" si="387"/>
        <v>0.12309036</v>
      </c>
      <c r="AJ1244" s="50">
        <f t="shared" si="388"/>
        <v>642.37114817989539</v>
      </c>
      <c r="AK1244" s="50">
        <f t="shared" si="393"/>
        <v>671.01794185241886</v>
      </c>
      <c r="AL1244" s="51">
        <f>AJ1244/AVERAGE(AJ1105:AJ1116)*100</f>
        <v>94.990314893975935</v>
      </c>
      <c r="AM1244" s="51">
        <f>AK1244/AVERAGE(AK1105:AK1116)*100</f>
        <v>99.226445298284972</v>
      </c>
      <c r="AN1244" s="45">
        <v>42.194693541752365</v>
      </c>
      <c r="AO1244" s="137"/>
    </row>
    <row r="1245" spans="1:41" ht="30" x14ac:dyDescent="0.25">
      <c r="A1245" s="30">
        <v>1244</v>
      </c>
      <c r="B1245" s="107" t="s">
        <v>1504</v>
      </c>
      <c r="C1245" s="30"/>
      <c r="D1245" s="48" t="s">
        <v>135</v>
      </c>
      <c r="E1245" s="48" t="s">
        <v>205</v>
      </c>
      <c r="F1245" s="48" t="s">
        <v>139</v>
      </c>
      <c r="G1245" s="42" t="s">
        <v>6</v>
      </c>
      <c r="H1245" s="42" t="s">
        <v>714</v>
      </c>
      <c r="I1245" s="42" t="s">
        <v>319</v>
      </c>
      <c r="J1245" s="42">
        <v>25</v>
      </c>
      <c r="K1245" s="42">
        <v>220</v>
      </c>
      <c r="L1245" s="42">
        <v>0.08</v>
      </c>
      <c r="M1245" s="105" t="s">
        <v>140</v>
      </c>
      <c r="N1245" s="105" t="s">
        <v>320</v>
      </c>
      <c r="O1245" s="104" t="s">
        <v>210</v>
      </c>
      <c r="P1245" s="81">
        <v>300</v>
      </c>
      <c r="Q1245" s="118">
        <v>13</v>
      </c>
      <c r="R1245" s="42">
        <v>3.5</v>
      </c>
      <c r="S1245" s="81">
        <v>3.9864291772688722</v>
      </c>
      <c r="T1245" s="134">
        <v>460</v>
      </c>
      <c r="U1245" s="93">
        <f t="shared" ref="U1245:U1308" si="394">S1245/100*J1245/4</f>
        <v>0.24915182357930452</v>
      </c>
      <c r="V1245" s="134">
        <v>50</v>
      </c>
      <c r="W1245" s="135">
        <f t="shared" si="391"/>
        <v>471.30551365877409</v>
      </c>
      <c r="X1245" s="51">
        <f t="shared" si="389"/>
        <v>189.28349988284469</v>
      </c>
      <c r="Y1245" s="100">
        <v>0.13463</v>
      </c>
      <c r="Z1245" s="81">
        <v>250.18109999999999</v>
      </c>
      <c r="AA1245" s="49">
        <f t="shared" si="386"/>
        <v>2.6925999999999999E-3</v>
      </c>
      <c r="AB1245" s="50">
        <f t="shared" si="390"/>
        <v>509.66475178454755</v>
      </c>
      <c r="AC1245" s="50">
        <f t="shared" si="392"/>
        <v>530.82574412895895</v>
      </c>
      <c r="AD1245" s="56">
        <f>AB1245/AVERAGE(AB1105:AB1116)*100</f>
        <v>95.612679013027062</v>
      </c>
      <c r="AE1245" s="56">
        <f>AC1245/AVERAGE(AC1105:AC1116)*100</f>
        <v>99.582463389009632</v>
      </c>
      <c r="AF1245" s="65">
        <v>0.37549299999999997</v>
      </c>
      <c r="AG1245" s="45">
        <v>6.3103169999999995</v>
      </c>
      <c r="AH1245" s="45">
        <v>312.55329999999998</v>
      </c>
      <c r="AI1245" s="43">
        <f t="shared" si="387"/>
        <v>0.12620634</v>
      </c>
      <c r="AJ1245" s="50">
        <f t="shared" si="388"/>
        <v>636.72835423595632</v>
      </c>
      <c r="AK1245" s="50">
        <f t="shared" si="393"/>
        <v>663.16495551607113</v>
      </c>
      <c r="AL1245" s="51">
        <f>AJ1245/AVERAGE(AJ1105:AJ1116)*100</f>
        <v>94.155889538579245</v>
      </c>
      <c r="AM1245" s="51">
        <f>AK1245/AVERAGE(AK1105:AK1116)*100</f>
        <v>98.065188839209299</v>
      </c>
      <c r="AN1245" s="45">
        <v>46.871551660105467</v>
      </c>
      <c r="AO1245" s="137"/>
    </row>
    <row r="1246" spans="1:41" ht="30" x14ac:dyDescent="0.25">
      <c r="A1246" s="30">
        <v>1245</v>
      </c>
      <c r="B1246" s="107" t="s">
        <v>1505</v>
      </c>
      <c r="C1246" s="30"/>
      <c r="D1246" s="48" t="s">
        <v>135</v>
      </c>
      <c r="E1246" s="48" t="s">
        <v>205</v>
      </c>
      <c r="F1246" s="48" t="s">
        <v>139</v>
      </c>
      <c r="G1246" s="42" t="s">
        <v>6</v>
      </c>
      <c r="H1246" s="42" t="s">
        <v>714</v>
      </c>
      <c r="I1246" s="42" t="s">
        <v>319</v>
      </c>
      <c r="J1246" s="42">
        <v>25</v>
      </c>
      <c r="K1246" s="42">
        <v>220</v>
      </c>
      <c r="L1246" s="42">
        <v>0.08</v>
      </c>
      <c r="M1246" s="105" t="s">
        <v>140</v>
      </c>
      <c r="N1246" s="105" t="s">
        <v>320</v>
      </c>
      <c r="O1246" s="104" t="s">
        <v>210</v>
      </c>
      <c r="P1246" s="81">
        <v>300</v>
      </c>
      <c r="Q1246" s="118">
        <v>13</v>
      </c>
      <c r="R1246" s="42">
        <v>3.5</v>
      </c>
      <c r="S1246" s="81">
        <v>4.2691546508340403</v>
      </c>
      <c r="T1246" s="134">
        <v>460</v>
      </c>
      <c r="U1246" s="93">
        <f t="shared" si="394"/>
        <v>0.26682216567712752</v>
      </c>
      <c r="V1246" s="134">
        <v>50</v>
      </c>
      <c r="W1246" s="135">
        <f t="shared" si="391"/>
        <v>469.91768823575057</v>
      </c>
      <c r="X1246" s="51">
        <f t="shared" si="389"/>
        <v>172.88712194523717</v>
      </c>
      <c r="Y1246" s="100">
        <v>0.14895800000000001</v>
      </c>
      <c r="Z1246" s="81">
        <v>252.8287</v>
      </c>
      <c r="AA1246" s="49">
        <f t="shared" si="386"/>
        <v>2.9791600000000002E-3</v>
      </c>
      <c r="AB1246" s="50">
        <f t="shared" si="390"/>
        <v>515.0583982143728</v>
      </c>
      <c r="AC1246" s="50">
        <f t="shared" si="392"/>
        <v>538.02762979451768</v>
      </c>
      <c r="AD1246" s="56">
        <f>AB1246/AVERAGE(AB1105:AB1116)*100</f>
        <v>96.624522549388871</v>
      </c>
      <c r="AE1246" s="56">
        <f>AC1246/AVERAGE(AC1105:AC1116)*100</f>
        <v>100.93353108599779</v>
      </c>
      <c r="AF1246" s="65">
        <v>0.39111099999999999</v>
      </c>
      <c r="AG1246" s="45">
        <v>6.0508670000000002</v>
      </c>
      <c r="AH1246" s="45">
        <v>318.68450000000001</v>
      </c>
      <c r="AI1246" s="43">
        <f t="shared" si="387"/>
        <v>0.12101734</v>
      </c>
      <c r="AJ1246" s="50">
        <f t="shared" si="388"/>
        <v>649.21873231064478</v>
      </c>
      <c r="AK1246" s="50">
        <f t="shared" si="393"/>
        <v>678.17089668716801</v>
      </c>
      <c r="AL1246" s="51">
        <f>AJ1246/AVERAGE(AJ1105:AJ1116)*100</f>
        <v>96.002898000620561</v>
      </c>
      <c r="AM1246" s="51">
        <f>AK1246/AVERAGE(AK1105:AK1116)*100</f>
        <v>100.28418494630684</v>
      </c>
      <c r="AN1246" s="45">
        <v>40.621295935767129</v>
      </c>
      <c r="AO1246" s="137"/>
    </row>
    <row r="1247" spans="1:41" ht="30" x14ac:dyDescent="0.25">
      <c r="A1247" s="30">
        <v>1246</v>
      </c>
      <c r="B1247" s="107" t="s">
        <v>1506</v>
      </c>
      <c r="C1247" s="30"/>
      <c r="D1247" s="48" t="s">
        <v>135</v>
      </c>
      <c r="E1247" s="48" t="s">
        <v>205</v>
      </c>
      <c r="F1247" s="48" t="s">
        <v>139</v>
      </c>
      <c r="G1247" s="42" t="s">
        <v>6</v>
      </c>
      <c r="H1247" s="42" t="s">
        <v>714</v>
      </c>
      <c r="I1247" s="42" t="s">
        <v>319</v>
      </c>
      <c r="J1247" s="42">
        <v>25</v>
      </c>
      <c r="K1247" s="42">
        <v>220</v>
      </c>
      <c r="L1247" s="42">
        <v>0.08</v>
      </c>
      <c r="M1247" s="105" t="s">
        <v>140</v>
      </c>
      <c r="N1247" s="105" t="s">
        <v>320</v>
      </c>
      <c r="O1247" s="104" t="s">
        <v>210</v>
      </c>
      <c r="P1247" s="81">
        <v>300</v>
      </c>
      <c r="Q1247" s="118">
        <v>13</v>
      </c>
      <c r="R1247" s="42">
        <v>3.5</v>
      </c>
      <c r="S1247" s="81">
        <v>4.2691546508340403</v>
      </c>
      <c r="T1247" s="134">
        <v>460</v>
      </c>
      <c r="U1247" s="93">
        <f t="shared" si="394"/>
        <v>0.26682216567712752</v>
      </c>
      <c r="V1247" s="134">
        <v>50</v>
      </c>
      <c r="W1247" s="135">
        <f t="shared" si="391"/>
        <v>469.91768823575057</v>
      </c>
      <c r="X1247" s="51">
        <f t="shared" si="389"/>
        <v>187.14354084297875</v>
      </c>
      <c r="Y1247" s="100">
        <v>0.13708300000000001</v>
      </c>
      <c r="Z1247" s="81">
        <v>251.8595</v>
      </c>
      <c r="AA1247" s="49">
        <f t="shared" si="386"/>
        <v>2.7416600000000004E-3</v>
      </c>
      <c r="AB1247" s="50">
        <f t="shared" si="390"/>
        <v>513.08396018756116</v>
      </c>
      <c r="AC1247" s="50">
        <f t="shared" si="392"/>
        <v>535.96514092835321</v>
      </c>
      <c r="AD1247" s="56">
        <f>AB1247/AVERAGE(AB1105:AB1116)*100</f>
        <v>96.254119635262185</v>
      </c>
      <c r="AE1247" s="56">
        <f>AC1247/AVERAGE(AC1105:AC1116)*100</f>
        <v>100.54660990842362</v>
      </c>
      <c r="AF1247" s="65">
        <v>0.41808900000000004</v>
      </c>
      <c r="AG1247" s="45">
        <v>6.3574310000000001</v>
      </c>
      <c r="AH1247" s="45">
        <v>318.34190000000001</v>
      </c>
      <c r="AI1247" s="43">
        <f t="shared" si="387"/>
        <v>0.12714861999999999</v>
      </c>
      <c r="AJ1247" s="50">
        <f t="shared" si="388"/>
        <v>648.52079332180278</v>
      </c>
      <c r="AK1247" s="50">
        <f t="shared" si="393"/>
        <v>677.44183283497239</v>
      </c>
      <c r="AL1247" s="51">
        <f>AJ1247/AVERAGE(AJ1105:AJ1116)*100</f>
        <v>95.899690618852659</v>
      </c>
      <c r="AM1247" s="51">
        <f>AK1247/AVERAGE(AK1105:AK1116)*100</f>
        <v>100.17637499080978</v>
      </c>
      <c r="AN1247" s="45">
        <v>46.376509122210628</v>
      </c>
      <c r="AO1247" s="137"/>
    </row>
    <row r="1248" spans="1:41" ht="30" x14ac:dyDescent="0.25">
      <c r="A1248" s="30">
        <v>1247</v>
      </c>
      <c r="B1248" s="107" t="s">
        <v>1507</v>
      </c>
      <c r="C1248" s="30"/>
      <c r="D1248" s="48" t="s">
        <v>135</v>
      </c>
      <c r="E1248" s="48" t="s">
        <v>205</v>
      </c>
      <c r="F1248" s="48" t="s">
        <v>139</v>
      </c>
      <c r="G1248" s="42" t="s">
        <v>6</v>
      </c>
      <c r="H1248" s="42" t="s">
        <v>714</v>
      </c>
      <c r="I1248" s="42" t="s">
        <v>319</v>
      </c>
      <c r="J1248" s="42">
        <v>25</v>
      </c>
      <c r="K1248" s="42">
        <v>220</v>
      </c>
      <c r="L1248" s="42">
        <v>0.08</v>
      </c>
      <c r="M1248" s="105" t="s">
        <v>140</v>
      </c>
      <c r="N1248" s="105" t="s">
        <v>320</v>
      </c>
      <c r="O1248" s="104" t="s">
        <v>210</v>
      </c>
      <c r="P1248" s="81">
        <v>300</v>
      </c>
      <c r="Q1248" s="118">
        <v>13</v>
      </c>
      <c r="R1248" s="42">
        <v>3.5</v>
      </c>
      <c r="S1248" s="81">
        <v>4.8911506926774102</v>
      </c>
      <c r="T1248" s="134">
        <v>460</v>
      </c>
      <c r="U1248" s="93">
        <f t="shared" si="394"/>
        <v>0.30569691829233814</v>
      </c>
      <c r="V1248" s="134">
        <v>50</v>
      </c>
      <c r="W1248" s="135">
        <f t="shared" si="391"/>
        <v>466.8644723050989</v>
      </c>
      <c r="X1248" s="51">
        <f t="shared" si="389"/>
        <v>168.86826501671149</v>
      </c>
      <c r="Y1248" s="100">
        <v>0.152443</v>
      </c>
      <c r="Z1248" s="81">
        <v>252.72919999999999</v>
      </c>
      <c r="AA1248" s="49">
        <f t="shared" si="386"/>
        <v>3.04886E-3</v>
      </c>
      <c r="AB1248" s="50">
        <f t="shared" si="390"/>
        <v>514.85569847885097</v>
      </c>
      <c r="AC1248" s="50">
        <f t="shared" si="392"/>
        <v>541.33311697969566</v>
      </c>
      <c r="AD1248" s="56">
        <f>AB1248/AVERAGE(AB1105:AB1116)*100</f>
        <v>96.586496249393406</v>
      </c>
      <c r="AE1248" s="56">
        <f>AC1248/AVERAGE(AC1105:AC1116)*100</f>
        <v>101.55363770336045</v>
      </c>
      <c r="AF1248" s="65">
        <v>0.70257999999999998</v>
      </c>
      <c r="AG1248" s="45">
        <v>6.0060749999999992</v>
      </c>
      <c r="AH1248" s="45">
        <v>318.66300000000001</v>
      </c>
      <c r="AI1248" s="43">
        <f t="shared" si="387"/>
        <v>0.12012149999999998</v>
      </c>
      <c r="AJ1248" s="50">
        <f t="shared" si="388"/>
        <v>649.17493287030584</v>
      </c>
      <c r="AK1248" s="50">
        <f t="shared" si="393"/>
        <v>682.55996954883233</v>
      </c>
      <c r="AL1248" s="51">
        <f>AJ1248/AVERAGE(AJ1105:AJ1116)*100</f>
        <v>95.996421180106807</v>
      </c>
      <c r="AM1248" s="51">
        <f>AK1248/AVERAGE(AK1105:AK1116)*100</f>
        <v>100.93321691856059</v>
      </c>
      <c r="AN1248" s="45">
        <v>39.398824478657595</v>
      </c>
      <c r="AO1248" s="137"/>
    </row>
    <row r="1249" spans="1:41" ht="30" x14ac:dyDescent="0.25">
      <c r="A1249" s="30">
        <v>1248</v>
      </c>
      <c r="B1249" s="107" t="s">
        <v>1508</v>
      </c>
      <c r="C1249" s="30"/>
      <c r="D1249" s="48" t="s">
        <v>135</v>
      </c>
      <c r="E1249" s="48" t="s">
        <v>205</v>
      </c>
      <c r="F1249" s="48" t="s">
        <v>139</v>
      </c>
      <c r="G1249" s="42" t="s">
        <v>6</v>
      </c>
      <c r="H1249" s="42" t="s">
        <v>714</v>
      </c>
      <c r="I1249" s="42" t="s">
        <v>319</v>
      </c>
      <c r="J1249" s="42">
        <v>25</v>
      </c>
      <c r="K1249" s="42">
        <v>220</v>
      </c>
      <c r="L1249" s="42">
        <v>0.08</v>
      </c>
      <c r="M1249" s="105" t="s">
        <v>140</v>
      </c>
      <c r="N1249" s="105" t="s">
        <v>320</v>
      </c>
      <c r="O1249" s="104" t="s">
        <v>210</v>
      </c>
      <c r="P1249" s="81">
        <v>300</v>
      </c>
      <c r="Q1249" s="118">
        <v>13</v>
      </c>
      <c r="R1249" s="42">
        <v>3.5</v>
      </c>
      <c r="S1249" s="81">
        <v>4.6084252191122426</v>
      </c>
      <c r="T1249" s="134">
        <v>460</v>
      </c>
      <c r="U1249" s="93">
        <f t="shared" si="394"/>
        <v>0.28802657619451516</v>
      </c>
      <c r="V1249" s="134">
        <v>50</v>
      </c>
      <c r="W1249" s="135">
        <f t="shared" si="391"/>
        <v>468.25229772812241</v>
      </c>
      <c r="X1249" s="51">
        <f t="shared" si="389"/>
        <v>171.96221097345583</v>
      </c>
      <c r="Y1249" s="100">
        <v>0.149733</v>
      </c>
      <c r="Z1249" s="81">
        <v>252.78450000000001</v>
      </c>
      <c r="AA1249" s="49">
        <f t="shared" si="386"/>
        <v>2.9946600000000001E-3</v>
      </c>
      <c r="AB1249" s="50">
        <f t="shared" si="390"/>
        <v>514.96835471376926</v>
      </c>
      <c r="AC1249" s="50">
        <f t="shared" si="392"/>
        <v>539.84679034457668</v>
      </c>
      <c r="AD1249" s="56">
        <f>AB1249/AVERAGE(AB1105:AB1116)*100</f>
        <v>96.607630464365783</v>
      </c>
      <c r="AE1249" s="56">
        <f>AC1249/AVERAGE(AC1105:AC1116)*100</f>
        <v>101.27480407601119</v>
      </c>
      <c r="AF1249" s="65">
        <v>0.56498099999999996</v>
      </c>
      <c r="AG1249" s="45">
        <v>5.8549240000000005</v>
      </c>
      <c r="AH1249" s="45">
        <v>317.745</v>
      </c>
      <c r="AI1249" s="43">
        <f t="shared" si="387"/>
        <v>0.11709848</v>
      </c>
      <c r="AJ1249" s="50">
        <f t="shared" si="388"/>
        <v>647.30479862699883</v>
      </c>
      <c r="AK1249" s="50">
        <f t="shared" si="393"/>
        <v>678.57648866143893</v>
      </c>
      <c r="AL1249" s="51">
        <f>AJ1249/AVERAGE(AJ1105:AJ1116)*100</f>
        <v>95.719876006543075</v>
      </c>
      <c r="AM1249" s="51">
        <f>AK1249/AVERAGE(AK1105:AK1116)*100</f>
        <v>100.34416165831146</v>
      </c>
      <c r="AN1249" s="45">
        <v>39.102428990269345</v>
      </c>
      <c r="AO1249" s="137"/>
    </row>
    <row r="1250" spans="1:41" ht="30" x14ac:dyDescent="0.25">
      <c r="A1250" s="30">
        <v>1249</v>
      </c>
      <c r="B1250" s="107" t="s">
        <v>1509</v>
      </c>
      <c r="C1250" s="30"/>
      <c r="D1250" s="48" t="s">
        <v>135</v>
      </c>
      <c r="E1250" s="48" t="s">
        <v>205</v>
      </c>
      <c r="F1250" s="48" t="s">
        <v>139</v>
      </c>
      <c r="G1250" s="42" t="s">
        <v>6</v>
      </c>
      <c r="H1250" s="42" t="s">
        <v>714</v>
      </c>
      <c r="I1250" s="42" t="s">
        <v>319</v>
      </c>
      <c r="J1250" s="42">
        <v>25</v>
      </c>
      <c r="K1250" s="42">
        <v>220</v>
      </c>
      <c r="L1250" s="42">
        <v>0.08</v>
      </c>
      <c r="M1250" s="105" t="s">
        <v>140</v>
      </c>
      <c r="N1250" s="105" t="s">
        <v>320</v>
      </c>
      <c r="O1250" s="104" t="s">
        <v>210</v>
      </c>
      <c r="P1250" s="81">
        <v>300</v>
      </c>
      <c r="Q1250" s="118">
        <v>13</v>
      </c>
      <c r="R1250" s="42">
        <v>3.5</v>
      </c>
      <c r="S1250" s="81">
        <v>4.9476957873904439</v>
      </c>
      <c r="T1250" s="134">
        <v>460</v>
      </c>
      <c r="U1250" s="93">
        <f t="shared" si="394"/>
        <v>0.30923098671190274</v>
      </c>
      <c r="V1250" s="134">
        <v>50</v>
      </c>
      <c r="W1250" s="135">
        <f t="shared" si="391"/>
        <v>466.58690722049425</v>
      </c>
      <c r="X1250" s="51">
        <f t="shared" si="389"/>
        <v>171.43824000590689</v>
      </c>
      <c r="Y1250" s="100">
        <v>0.14999100000000001</v>
      </c>
      <c r="Z1250" s="81">
        <v>252.4485</v>
      </c>
      <c r="AA1250" s="49">
        <f t="shared" si="386"/>
        <v>2.9998200000000003E-3</v>
      </c>
      <c r="AB1250" s="50">
        <f t="shared" si="390"/>
        <v>514.28386113451961</v>
      </c>
      <c r="AC1250" s="50">
        <f t="shared" si="392"/>
        <v>541.05354456656619</v>
      </c>
      <c r="AD1250" s="56">
        <f>AB1250/AVERAGE(AB1105:AB1116)*100</f>
        <v>96.479220044280581</v>
      </c>
      <c r="AE1250" s="56">
        <f>AC1250/AVERAGE(AC1105:AC1116)*100</f>
        <v>101.5011901536646</v>
      </c>
      <c r="AF1250" s="65">
        <v>0.56833800000000001</v>
      </c>
      <c r="AG1250" s="45">
        <v>5.9260469999999996</v>
      </c>
      <c r="AH1250" s="45">
        <v>316.4085</v>
      </c>
      <c r="AI1250" s="43">
        <f t="shared" si="387"/>
        <v>0.11852093999999999</v>
      </c>
      <c r="AJ1250" s="50">
        <f t="shared" si="388"/>
        <v>644.58210318453723</v>
      </c>
      <c r="AK1250" s="50">
        <f t="shared" si="393"/>
        <v>678.13411628902679</v>
      </c>
      <c r="AL1250" s="51">
        <f>AJ1250/AVERAGE(AJ1105:AJ1116)*100</f>
        <v>95.317258768560606</v>
      </c>
      <c r="AM1250" s="51">
        <f>AK1250/AVERAGE(AK1105:AK1116)*100</f>
        <v>100.27874606317633</v>
      </c>
      <c r="AN1250" s="45">
        <v>39.509350561033656</v>
      </c>
      <c r="AO1250" s="137"/>
    </row>
    <row r="1251" spans="1:41" ht="30" x14ac:dyDescent="0.25">
      <c r="A1251" s="30">
        <v>1250</v>
      </c>
      <c r="B1251" s="107" t="s">
        <v>1510</v>
      </c>
      <c r="C1251" s="30"/>
      <c r="D1251" s="48" t="s">
        <v>135</v>
      </c>
      <c r="E1251" s="48" t="s">
        <v>205</v>
      </c>
      <c r="F1251" s="48" t="s">
        <v>139</v>
      </c>
      <c r="G1251" s="42" t="s">
        <v>6</v>
      </c>
      <c r="H1251" s="42" t="s">
        <v>714</v>
      </c>
      <c r="I1251" s="42" t="s">
        <v>319</v>
      </c>
      <c r="J1251" s="42">
        <v>25</v>
      </c>
      <c r="K1251" s="42">
        <v>220</v>
      </c>
      <c r="L1251" s="42">
        <v>0.08</v>
      </c>
      <c r="M1251" s="105" t="s">
        <v>140</v>
      </c>
      <c r="N1251" s="105" t="s">
        <v>320</v>
      </c>
      <c r="O1251" s="104" t="s">
        <v>210</v>
      </c>
      <c r="P1251" s="81">
        <v>300</v>
      </c>
      <c r="Q1251" s="118">
        <v>13</v>
      </c>
      <c r="R1251" s="42">
        <v>3.5</v>
      </c>
      <c r="S1251" s="81">
        <v>4.7215154085383091</v>
      </c>
      <c r="T1251" s="134">
        <v>460</v>
      </c>
      <c r="U1251" s="93">
        <f t="shared" si="394"/>
        <v>0.29509471303364432</v>
      </c>
      <c r="V1251" s="134">
        <v>50</v>
      </c>
      <c r="W1251" s="135">
        <f t="shared" si="391"/>
        <v>467.69716755891295</v>
      </c>
      <c r="X1251" s="51">
        <f t="shared" si="389"/>
        <v>173.78059158052548</v>
      </c>
      <c r="Y1251" s="100">
        <v>0.14805399999999999</v>
      </c>
      <c r="Z1251" s="81">
        <v>252.59299999999999</v>
      </c>
      <c r="AA1251" s="49">
        <f t="shared" si="386"/>
        <v>2.9610799999999996E-3</v>
      </c>
      <c r="AB1251" s="50">
        <f t="shared" si="390"/>
        <v>514.57823411726235</v>
      </c>
      <c r="AC1251" s="50">
        <f t="shared" si="392"/>
        <v>540.07810506610008</v>
      </c>
      <c r="AD1251" s="56">
        <f>AB1251/AVERAGE(AB1105:AB1116)*100</f>
        <v>96.5344441683946</v>
      </c>
      <c r="AE1251" s="56">
        <f>AC1251/AVERAGE(AC1105:AC1116)*100</f>
        <v>101.31819852332693</v>
      </c>
      <c r="AF1251" s="65">
        <v>0.37639600000000001</v>
      </c>
      <c r="AG1251" s="45">
        <v>6.0959149999999998</v>
      </c>
      <c r="AH1251" s="45">
        <v>316.94310000000002</v>
      </c>
      <c r="AI1251" s="43">
        <f t="shared" si="387"/>
        <v>0.12191829999999999</v>
      </c>
      <c r="AJ1251" s="50">
        <f t="shared" si="388"/>
        <v>645.67118136152192</v>
      </c>
      <c r="AK1251" s="50">
        <f t="shared" si="393"/>
        <v>677.66734969605443</v>
      </c>
      <c r="AL1251" s="51">
        <f>AJ1251/AVERAGE(AJ1105:AJ1116)*100</f>
        <v>95.478305663753602</v>
      </c>
      <c r="AM1251" s="51">
        <f>AK1251/AVERAGE(AK1105:AK1116)*100</f>
        <v>100.20972318477644</v>
      </c>
      <c r="AN1251" s="45">
        <v>41.17359206775906</v>
      </c>
      <c r="AO1251" s="137"/>
    </row>
    <row r="1252" spans="1:41" ht="30" x14ac:dyDescent="0.25">
      <c r="A1252" s="30">
        <v>1251</v>
      </c>
      <c r="B1252" s="107" t="s">
        <v>1511</v>
      </c>
      <c r="C1252" s="30"/>
      <c r="D1252" s="48" t="s">
        <v>135</v>
      </c>
      <c r="E1252" s="48" t="s">
        <v>205</v>
      </c>
      <c r="F1252" s="48" t="s">
        <v>139</v>
      </c>
      <c r="G1252" s="42" t="s">
        <v>6</v>
      </c>
      <c r="H1252" s="42" t="s">
        <v>714</v>
      </c>
      <c r="I1252" s="42" t="s">
        <v>319</v>
      </c>
      <c r="J1252" s="42">
        <v>25</v>
      </c>
      <c r="K1252" s="42">
        <v>220</v>
      </c>
      <c r="L1252" s="42">
        <v>0.08</v>
      </c>
      <c r="M1252" s="105" t="s">
        <v>140</v>
      </c>
      <c r="N1252" s="105" t="s">
        <v>320</v>
      </c>
      <c r="O1252" s="104" t="s">
        <v>210</v>
      </c>
      <c r="P1252" s="81">
        <v>300</v>
      </c>
      <c r="Q1252" s="118">
        <v>13</v>
      </c>
      <c r="R1252" s="42">
        <v>3.5</v>
      </c>
      <c r="S1252" s="81">
        <v>4.8911506926774102</v>
      </c>
      <c r="T1252" s="134">
        <v>460</v>
      </c>
      <c r="U1252" s="93">
        <f t="shared" si="394"/>
        <v>0.30569691829233814</v>
      </c>
      <c r="V1252" s="134">
        <v>50</v>
      </c>
      <c r="W1252" s="135">
        <f t="shared" si="391"/>
        <v>466.8644723050989</v>
      </c>
      <c r="X1252" s="51">
        <f t="shared" si="389"/>
        <v>173.90936870808201</v>
      </c>
      <c r="Y1252" s="100">
        <v>0.14650600000000003</v>
      </c>
      <c r="Z1252" s="81">
        <v>250.13720000000001</v>
      </c>
      <c r="AA1252" s="49">
        <f t="shared" si="386"/>
        <v>2.9301200000000005E-3</v>
      </c>
      <c r="AB1252" s="50">
        <f t="shared" si="390"/>
        <v>509.57531943892536</v>
      </c>
      <c r="AC1252" s="50">
        <f t="shared" si="392"/>
        <v>535.78118455870367</v>
      </c>
      <c r="AD1252" s="56">
        <f>AB1252/AVERAGE(AB1105:AB1116)*100</f>
        <v>95.59590158016475</v>
      </c>
      <c r="AE1252" s="56">
        <f>AC1252/AVERAGE(AC1105:AC1116)*100</f>
        <v>100.51209984811021</v>
      </c>
      <c r="AF1252" s="65">
        <v>0.51709300000000002</v>
      </c>
      <c r="AG1252" s="45">
        <v>5.9996219999999996</v>
      </c>
      <c r="AH1252" s="45">
        <v>313.61829999999998</v>
      </c>
      <c r="AI1252" s="43">
        <f t="shared" si="387"/>
        <v>0.11999243999999999</v>
      </c>
      <c r="AJ1252" s="50">
        <f t="shared" si="388"/>
        <v>638.8979544201851</v>
      </c>
      <c r="AK1252" s="50">
        <f t="shared" si="393"/>
        <v>671.75447823549189</v>
      </c>
      <c r="AL1252" s="51">
        <f>AJ1252/AVERAGE(AJ1105:AJ1116)*100</f>
        <v>94.476718089609051</v>
      </c>
      <c r="AM1252" s="51">
        <f>AK1252/AVERAGE(AK1105:AK1116)*100</f>
        <v>99.335360250578859</v>
      </c>
      <c r="AN1252" s="45">
        <v>40.95137400516019</v>
      </c>
      <c r="AO1252" s="137"/>
    </row>
    <row r="1253" spans="1:41" ht="30" x14ac:dyDescent="0.25">
      <c r="A1253" s="30">
        <v>1252</v>
      </c>
      <c r="B1253" s="107" t="s">
        <v>1512</v>
      </c>
      <c r="C1253" s="30"/>
      <c r="D1253" s="48" t="s">
        <v>135</v>
      </c>
      <c r="E1253" s="48" t="s">
        <v>205</v>
      </c>
      <c r="F1253" s="48" t="s">
        <v>139</v>
      </c>
      <c r="G1253" s="42" t="s">
        <v>6</v>
      </c>
      <c r="H1253" s="42" t="s">
        <v>714</v>
      </c>
      <c r="I1253" s="42" t="s">
        <v>319</v>
      </c>
      <c r="J1253" s="42">
        <v>25</v>
      </c>
      <c r="K1253" s="42">
        <v>220</v>
      </c>
      <c r="L1253" s="42">
        <v>0.08</v>
      </c>
      <c r="M1253" s="105" t="s">
        <v>140</v>
      </c>
      <c r="N1253" s="105" t="s">
        <v>320</v>
      </c>
      <c r="O1253" s="104" t="s">
        <v>210</v>
      </c>
      <c r="P1253" s="81">
        <v>300</v>
      </c>
      <c r="Q1253" s="118">
        <v>13</v>
      </c>
      <c r="R1253" s="42">
        <v>3.5</v>
      </c>
      <c r="S1253" s="81">
        <v>4.7215154085383091</v>
      </c>
      <c r="T1253" s="134">
        <v>460</v>
      </c>
      <c r="U1253" s="93">
        <f t="shared" si="394"/>
        <v>0.29509471303364432</v>
      </c>
      <c r="V1253" s="134">
        <v>50</v>
      </c>
      <c r="W1253" s="135">
        <f t="shared" si="391"/>
        <v>467.69716755891295</v>
      </c>
      <c r="X1253" s="51">
        <f t="shared" si="389"/>
        <v>175.24887910730044</v>
      </c>
      <c r="Y1253" s="100">
        <v>0.145343</v>
      </c>
      <c r="Z1253" s="81">
        <v>250.06290000000001</v>
      </c>
      <c r="AA1253" s="49">
        <f t="shared" si="386"/>
        <v>2.9068599999999998E-3</v>
      </c>
      <c r="AB1253" s="50">
        <f t="shared" si="390"/>
        <v>509.42395672184728</v>
      </c>
      <c r="AC1253" s="50">
        <f t="shared" si="392"/>
        <v>534.66840798966598</v>
      </c>
      <c r="AD1253" s="56">
        <f>AB1253/AVERAGE(AB1105:AB1116)*100</f>
        <v>95.567506061675672</v>
      </c>
      <c r="AE1253" s="56">
        <f>AC1253/AVERAGE(AC1105:AC1116)*100</f>
        <v>100.3033438991534</v>
      </c>
      <c r="AF1253" s="65">
        <v>0.702322</v>
      </c>
      <c r="AG1253" s="45">
        <v>6.0903650000000003</v>
      </c>
      <c r="AH1253" s="45">
        <v>311.49740000000003</v>
      </c>
      <c r="AI1253" s="43">
        <f t="shared" si="387"/>
        <v>0.12180730000000001</v>
      </c>
      <c r="AJ1253" s="50">
        <f t="shared" si="388"/>
        <v>634.57729241949903</v>
      </c>
      <c r="AK1253" s="50">
        <f t="shared" si="393"/>
        <v>666.02370423969398</v>
      </c>
      <c r="AL1253" s="51">
        <f>AJ1253/AVERAGE(AJ1105:AJ1116)*100</f>
        <v>93.837802339487808</v>
      </c>
      <c r="AM1253" s="51">
        <f>AK1253/AVERAGE(AK1105:AK1116)*100</f>
        <v>98.487924888655328</v>
      </c>
      <c r="AN1253" s="45">
        <v>41.903394040304661</v>
      </c>
      <c r="AO1253" s="137"/>
    </row>
    <row r="1254" spans="1:41" ht="30" x14ac:dyDescent="0.25">
      <c r="A1254" s="30">
        <v>1253</v>
      </c>
      <c r="B1254" s="107" t="s">
        <v>1343</v>
      </c>
      <c r="C1254" s="48"/>
      <c r="D1254" s="48" t="s">
        <v>135</v>
      </c>
      <c r="E1254" s="48" t="s">
        <v>205</v>
      </c>
      <c r="F1254" s="48" t="s">
        <v>139</v>
      </c>
      <c r="G1254" s="42" t="s">
        <v>6</v>
      </c>
      <c r="H1254" s="42" t="s">
        <v>714</v>
      </c>
      <c r="I1254" s="42" t="s">
        <v>319</v>
      </c>
      <c r="J1254" s="42">
        <v>25</v>
      </c>
      <c r="K1254" s="42">
        <v>220</v>
      </c>
      <c r="L1254" s="42">
        <v>0.08</v>
      </c>
      <c r="M1254" s="105" t="s">
        <v>140</v>
      </c>
      <c r="N1254" s="105" t="s">
        <v>320</v>
      </c>
      <c r="O1254" s="104" t="s">
        <v>210</v>
      </c>
      <c r="P1254" s="81">
        <v>200</v>
      </c>
      <c r="Q1254" s="118">
        <v>69</v>
      </c>
      <c r="R1254" s="42">
        <v>3.5</v>
      </c>
      <c r="S1254" s="81">
        <v>7.5487701441899908</v>
      </c>
      <c r="T1254" s="134">
        <v>460</v>
      </c>
      <c r="U1254" s="93">
        <f t="shared" si="394"/>
        <v>0.47179813401187443</v>
      </c>
      <c r="V1254" s="134">
        <v>50</v>
      </c>
      <c r="W1254" s="135">
        <f t="shared" si="391"/>
        <v>453.81891332867838</v>
      </c>
      <c r="X1254" s="51">
        <f t="shared" si="389"/>
        <v>135.4664324311</v>
      </c>
      <c r="Y1254" s="100">
        <v>0.17619400000000002</v>
      </c>
      <c r="Z1254" s="81">
        <v>234.3272</v>
      </c>
      <c r="AA1254" s="49">
        <f t="shared" si="386"/>
        <v>3.5238800000000005E-3</v>
      </c>
      <c r="AB1254" s="50">
        <f t="shared" si="390"/>
        <v>477.36745191530468</v>
      </c>
      <c r="AC1254" s="50">
        <f t="shared" si="392"/>
        <v>516.34516129187523</v>
      </c>
      <c r="AD1254" s="56">
        <f>AB1254/AVERAGE(AB1105:AB1116)*100</f>
        <v>89.553732706512989</v>
      </c>
      <c r="AE1254" s="56">
        <f>AC1254/AVERAGE(AC1105:AC1116)*100</f>
        <v>96.865918221081444</v>
      </c>
      <c r="AF1254" s="65">
        <v>0</v>
      </c>
      <c r="AG1254" s="45">
        <v>5.2166249999999996</v>
      </c>
      <c r="AH1254" s="45">
        <v>302.72590000000002</v>
      </c>
      <c r="AI1254" s="43">
        <f t="shared" si="387"/>
        <v>0.10433249999999999</v>
      </c>
      <c r="AJ1254" s="50">
        <f t="shared" si="388"/>
        <v>616.70813935286787</v>
      </c>
      <c r="AK1254" s="50">
        <f t="shared" si="393"/>
        <v>667.06320761195502</v>
      </c>
      <c r="AL1254" s="51">
        <f>AJ1254/AVERAGE(AJ1105:AJ1116)*100</f>
        <v>91.195410193611735</v>
      </c>
      <c r="AM1254" s="51">
        <f>AK1254/AVERAGE(AK1105:AK1116)*100</f>
        <v>98.641640934191017</v>
      </c>
      <c r="AN1254" s="45">
        <v>29.607279476032097</v>
      </c>
      <c r="AO1254" s="137"/>
    </row>
    <row r="1255" spans="1:41" ht="30" x14ac:dyDescent="0.25">
      <c r="A1255" s="30">
        <v>1254</v>
      </c>
      <c r="B1255" s="107" t="s">
        <v>1344</v>
      </c>
      <c r="C1255" s="48"/>
      <c r="D1255" s="48" t="s">
        <v>135</v>
      </c>
      <c r="E1255" s="48" t="s">
        <v>205</v>
      </c>
      <c r="F1255" s="48" t="s">
        <v>139</v>
      </c>
      <c r="G1255" s="42" t="s">
        <v>6</v>
      </c>
      <c r="H1255" s="42" t="s">
        <v>714</v>
      </c>
      <c r="I1255" s="42" t="s">
        <v>319</v>
      </c>
      <c r="J1255" s="42">
        <v>25</v>
      </c>
      <c r="K1255" s="42">
        <v>220</v>
      </c>
      <c r="L1255" s="42">
        <v>0.08</v>
      </c>
      <c r="M1255" s="105" t="s">
        <v>140</v>
      </c>
      <c r="N1255" s="105" t="s">
        <v>320</v>
      </c>
      <c r="O1255" s="104" t="s">
        <v>210</v>
      </c>
      <c r="P1255" s="81">
        <v>200</v>
      </c>
      <c r="Q1255" s="118">
        <v>69</v>
      </c>
      <c r="R1255" s="42">
        <v>3.5</v>
      </c>
      <c r="S1255" s="81">
        <v>7.6053152389030254</v>
      </c>
      <c r="T1255" s="134">
        <v>460</v>
      </c>
      <c r="U1255" s="93">
        <f t="shared" si="394"/>
        <v>0.47533220243143909</v>
      </c>
      <c r="V1255" s="134">
        <v>50</v>
      </c>
      <c r="W1255" s="135">
        <f t="shared" si="391"/>
        <v>453.54134824407362</v>
      </c>
      <c r="X1255" s="51">
        <f t="shared" si="389"/>
        <v>168.45736985273101</v>
      </c>
      <c r="Y1255" s="100">
        <v>0.14302100000000001</v>
      </c>
      <c r="Z1255" s="81">
        <v>236.53190000000001</v>
      </c>
      <c r="AA1255" s="49">
        <f t="shared" si="386"/>
        <v>2.8604200000000002E-3</v>
      </c>
      <c r="AB1255" s="50">
        <f t="shared" si="390"/>
        <v>481.85882987414885</v>
      </c>
      <c r="AC1255" s="50">
        <f t="shared" si="392"/>
        <v>521.52224028912622</v>
      </c>
      <c r="AD1255" s="56">
        <f>AB1255/AVERAGE(AB1105:AB1116)*100</f>
        <v>90.396311436161298</v>
      </c>
      <c r="AE1255" s="56">
        <f>AC1255/AVERAGE(AC1105:AC1116)*100</f>
        <v>97.83713388913786</v>
      </c>
      <c r="AF1255" s="65">
        <v>0.47552999999999995</v>
      </c>
      <c r="AG1255" s="45">
        <v>4.7418690000000003</v>
      </c>
      <c r="AH1255" s="45">
        <v>303.28660000000002</v>
      </c>
      <c r="AI1255" s="43">
        <f t="shared" si="387"/>
        <v>9.4837380000000013E-2</v>
      </c>
      <c r="AJ1255" s="50">
        <f t="shared" si="388"/>
        <v>617.85038801324072</v>
      </c>
      <c r="AK1255" s="50">
        <f t="shared" si="393"/>
        <v>668.70771799352269</v>
      </c>
      <c r="AL1255" s="51">
        <f>AJ1255/AVERAGE(AJ1105:AJ1116)*100</f>
        <v>91.364319647660963</v>
      </c>
      <c r="AM1255" s="51">
        <f>AK1255/AVERAGE(AK1105:AK1116)*100</f>
        <v>98.884822091118963</v>
      </c>
      <c r="AN1255" s="45">
        <v>33.155054152886642</v>
      </c>
      <c r="AO1255" s="137"/>
    </row>
    <row r="1256" spans="1:41" ht="30" x14ac:dyDescent="0.25">
      <c r="A1256" s="30">
        <v>1255</v>
      </c>
      <c r="B1256" s="107" t="s">
        <v>1345</v>
      </c>
      <c r="C1256" s="48"/>
      <c r="D1256" s="48" t="s">
        <v>135</v>
      </c>
      <c r="E1256" s="48" t="s">
        <v>205</v>
      </c>
      <c r="F1256" s="48" t="s">
        <v>139</v>
      </c>
      <c r="G1256" s="42" t="s">
        <v>6</v>
      </c>
      <c r="H1256" s="42" t="s">
        <v>714</v>
      </c>
      <c r="I1256" s="42" t="s">
        <v>319</v>
      </c>
      <c r="J1256" s="42">
        <v>25</v>
      </c>
      <c r="K1256" s="42">
        <v>220</v>
      </c>
      <c r="L1256" s="42">
        <v>0.08</v>
      </c>
      <c r="M1256" s="105" t="s">
        <v>140</v>
      </c>
      <c r="N1256" s="105" t="s">
        <v>320</v>
      </c>
      <c r="O1256" s="104" t="s">
        <v>210</v>
      </c>
      <c r="P1256" s="81">
        <v>200</v>
      </c>
      <c r="Q1256" s="118">
        <v>69</v>
      </c>
      <c r="R1256" s="42">
        <v>3.5</v>
      </c>
      <c r="S1256" s="81">
        <v>8.9058524173027998</v>
      </c>
      <c r="T1256" s="134">
        <v>460</v>
      </c>
      <c r="U1256" s="93">
        <f t="shared" si="394"/>
        <v>0.55661577608142498</v>
      </c>
      <c r="V1256" s="134">
        <v>50</v>
      </c>
      <c r="W1256" s="135">
        <f t="shared" si="391"/>
        <v>447.15735129816557</v>
      </c>
      <c r="X1256" s="51">
        <f t="shared" si="389"/>
        <v>171.96842276364532</v>
      </c>
      <c r="Y1256" s="100">
        <v>0.14301999999999998</v>
      </c>
      <c r="Z1256" s="81">
        <v>241.46010000000001</v>
      </c>
      <c r="AA1256" s="49">
        <f t="shared" si="386"/>
        <v>2.8603999999999995E-3</v>
      </c>
      <c r="AB1256" s="50">
        <f t="shared" si="390"/>
        <v>491.89847647313098</v>
      </c>
      <c r="AC1256" s="50">
        <f t="shared" si="392"/>
        <v>539.98910964787842</v>
      </c>
      <c r="AD1256" s="56">
        <f>AB1256/AVERAGE(AB1105:AB1116)*100</f>
        <v>92.279740698851427</v>
      </c>
      <c r="AE1256" s="56">
        <f>AC1256/AVERAGE(AC1105:AC1116)*100</f>
        <v>101.30150305767766</v>
      </c>
      <c r="AF1256" s="65">
        <v>0.57595399999999997</v>
      </c>
      <c r="AG1256" s="45">
        <v>4.2498179999999994</v>
      </c>
      <c r="AH1256" s="45">
        <v>303.38850000000002</v>
      </c>
      <c r="AI1256" s="43">
        <f t="shared" si="387"/>
        <v>8.4996359999999993E-2</v>
      </c>
      <c r="AJ1256" s="50">
        <f t="shared" si="388"/>
        <v>618.05797698861431</v>
      </c>
      <c r="AK1256" s="50">
        <f t="shared" si="393"/>
        <v>678.48263954336699</v>
      </c>
      <c r="AL1256" s="51">
        <f>AJ1256/AVERAGE(AJ1105:AJ1116)*100</f>
        <v>91.39501676442147</v>
      </c>
      <c r="AM1256" s="51">
        <f>AK1256/AVERAGE(AK1105:AK1116)*100</f>
        <v>100.33028376652967</v>
      </c>
      <c r="AN1256" s="45">
        <v>29.714851069780451</v>
      </c>
      <c r="AO1256" s="137"/>
    </row>
    <row r="1257" spans="1:41" ht="30" x14ac:dyDescent="0.25">
      <c r="A1257" s="30">
        <v>1256</v>
      </c>
      <c r="B1257" s="107" t="s">
        <v>1346</v>
      </c>
      <c r="C1257" s="48"/>
      <c r="D1257" s="48" t="s">
        <v>135</v>
      </c>
      <c r="E1257" s="48" t="s">
        <v>205</v>
      </c>
      <c r="F1257" s="48" t="s">
        <v>139</v>
      </c>
      <c r="G1257" s="42" t="s">
        <v>6</v>
      </c>
      <c r="H1257" s="42" t="s">
        <v>714</v>
      </c>
      <c r="I1257" s="42" t="s">
        <v>319</v>
      </c>
      <c r="J1257" s="42">
        <v>25</v>
      </c>
      <c r="K1257" s="42">
        <v>220</v>
      </c>
      <c r="L1257" s="42">
        <v>0.08</v>
      </c>
      <c r="M1257" s="105" t="s">
        <v>140</v>
      </c>
      <c r="N1257" s="105" t="s">
        <v>320</v>
      </c>
      <c r="O1257" s="104" t="s">
        <v>210</v>
      </c>
      <c r="P1257" s="81">
        <v>200</v>
      </c>
      <c r="Q1257" s="118">
        <v>69</v>
      </c>
      <c r="R1257" s="42">
        <v>3.5</v>
      </c>
      <c r="S1257" s="81">
        <v>11.676562058241448</v>
      </c>
      <c r="T1257" s="134">
        <v>460</v>
      </c>
      <c r="U1257" s="93">
        <f t="shared" si="394"/>
        <v>0.72978512864009049</v>
      </c>
      <c r="V1257" s="134">
        <v>50</v>
      </c>
      <c r="W1257" s="135">
        <f t="shared" si="391"/>
        <v>433.55666215253541</v>
      </c>
      <c r="X1257" s="51">
        <f t="shared" si="389"/>
        <v>142.38507720082768</v>
      </c>
      <c r="Y1257" s="100">
        <v>0.15399200000000002</v>
      </c>
      <c r="Z1257" s="81">
        <v>215.25960000000001</v>
      </c>
      <c r="AA1257" s="49">
        <f t="shared" si="386"/>
        <v>3.0798400000000004E-3</v>
      </c>
      <c r="AB1257" s="50">
        <f t="shared" si="390"/>
        <v>438.5232561661972</v>
      </c>
      <c r="AC1257" s="50">
        <f t="shared" si="392"/>
        <v>496.49704131236859</v>
      </c>
      <c r="AD1257" s="56">
        <f>AB1257/AVERAGE(AB1105:AB1116)*100</f>
        <v>82.266594236225686</v>
      </c>
      <c r="AE1257" s="56">
        <f>AC1257/AVERAGE(AC1105:AC1116)*100</f>
        <v>93.142427597160776</v>
      </c>
      <c r="AF1257" s="65">
        <v>0</v>
      </c>
      <c r="AG1257" s="45">
        <v>3.4162219999999999</v>
      </c>
      <c r="AH1257" s="45">
        <v>275.01569999999998</v>
      </c>
      <c r="AI1257" s="43">
        <f t="shared" si="387"/>
        <v>6.832444E-2</v>
      </c>
      <c r="AJ1257" s="50">
        <f t="shared" si="388"/>
        <v>560.25738346083529</v>
      </c>
      <c r="AK1257" s="50">
        <f t="shared" si="393"/>
        <v>634.32470080056805</v>
      </c>
      <c r="AL1257" s="51">
        <f>AJ1257/AVERAGE(AJ1105:AJ1116)*100</f>
        <v>82.847782668028287</v>
      </c>
      <c r="AM1257" s="51">
        <f>AK1257/AVERAGE(AK1105:AK1116)*100</f>
        <v>93.800450479134469</v>
      </c>
      <c r="AN1257" s="45">
        <v>22.184412177255957</v>
      </c>
      <c r="AO1257" s="137"/>
    </row>
    <row r="1258" spans="1:41" ht="30" x14ac:dyDescent="0.25">
      <c r="A1258" s="30">
        <v>1257</v>
      </c>
      <c r="B1258" s="107" t="s">
        <v>1347</v>
      </c>
      <c r="C1258" s="48"/>
      <c r="D1258" s="48" t="s">
        <v>135</v>
      </c>
      <c r="E1258" s="48" t="s">
        <v>205</v>
      </c>
      <c r="F1258" s="48" t="s">
        <v>139</v>
      </c>
      <c r="G1258" s="42" t="s">
        <v>6</v>
      </c>
      <c r="H1258" s="42" t="s">
        <v>714</v>
      </c>
      <c r="I1258" s="42" t="s">
        <v>319</v>
      </c>
      <c r="J1258" s="42">
        <v>25</v>
      </c>
      <c r="K1258" s="42">
        <v>220</v>
      </c>
      <c r="L1258" s="42">
        <v>0.08</v>
      </c>
      <c r="M1258" s="105" t="s">
        <v>140</v>
      </c>
      <c r="N1258" s="105" t="s">
        <v>320</v>
      </c>
      <c r="O1258" s="104" t="s">
        <v>210</v>
      </c>
      <c r="P1258" s="81">
        <v>200</v>
      </c>
      <c r="Q1258" s="118">
        <v>69</v>
      </c>
      <c r="R1258" s="42">
        <v>3.5</v>
      </c>
      <c r="S1258" s="81">
        <v>5.9655074922250497</v>
      </c>
      <c r="T1258" s="134">
        <v>460</v>
      </c>
      <c r="U1258" s="93">
        <f t="shared" si="394"/>
        <v>0.37284421826406561</v>
      </c>
      <c r="V1258" s="134">
        <v>50</v>
      </c>
      <c r="W1258" s="135">
        <f t="shared" si="391"/>
        <v>461.59073569760977</v>
      </c>
      <c r="X1258" s="51">
        <f t="shared" si="389"/>
        <v>187.80031614470559</v>
      </c>
      <c r="Y1258" s="100">
        <v>0.13179099999999999</v>
      </c>
      <c r="Z1258" s="81">
        <v>242.9864</v>
      </c>
      <c r="AA1258" s="49">
        <f t="shared" si="386"/>
        <v>2.6358199999999997E-3</v>
      </c>
      <c r="AB1258" s="50">
        <f t="shared" si="390"/>
        <v>495.00782930053782</v>
      </c>
      <c r="AC1258" s="50">
        <f t="shared" si="392"/>
        <v>526.41091167648892</v>
      </c>
      <c r="AD1258" s="56">
        <f>AB1258/AVERAGE(AB1105:AB1116)*100</f>
        <v>92.863052675565811</v>
      </c>
      <c r="AE1258" s="56">
        <f>AC1258/AVERAGE(AC1105:AC1116)*100</f>
        <v>98.754244532013317</v>
      </c>
      <c r="AF1258" s="65">
        <v>0.36568199999999995</v>
      </c>
      <c r="AG1258" s="45">
        <v>5.1931330000000004</v>
      </c>
      <c r="AH1258" s="45">
        <v>314.03829999999999</v>
      </c>
      <c r="AI1258" s="43">
        <f t="shared" si="387"/>
        <v>0.10386266000000001</v>
      </c>
      <c r="AJ1258" s="50">
        <f t="shared" si="388"/>
        <v>639.75357139424716</v>
      </c>
      <c r="AK1258" s="50">
        <f t="shared" si="393"/>
        <v>680.33926098059283</v>
      </c>
      <c r="AL1258" s="51">
        <f>AJ1258/AVERAGE(AJ1105:AJ1116)*100</f>
        <v>94.60324202522645</v>
      </c>
      <c r="AM1258" s="51">
        <f>AK1258/AVERAGE(AK1105:AK1116)*100</f>
        <v>100.60483074059709</v>
      </c>
      <c r="AN1258" s="45">
        <v>39.404306819130298</v>
      </c>
      <c r="AO1258" s="137"/>
    </row>
    <row r="1259" spans="1:41" ht="30" x14ac:dyDescent="0.25">
      <c r="A1259" s="30">
        <v>1258</v>
      </c>
      <c r="B1259" s="107" t="s">
        <v>1348</v>
      </c>
      <c r="C1259" s="48"/>
      <c r="D1259" s="48" t="s">
        <v>135</v>
      </c>
      <c r="E1259" s="48" t="s">
        <v>205</v>
      </c>
      <c r="F1259" s="48" t="s">
        <v>139</v>
      </c>
      <c r="G1259" s="42" t="s">
        <v>6</v>
      </c>
      <c r="H1259" s="42" t="s">
        <v>714</v>
      </c>
      <c r="I1259" s="42" t="s">
        <v>319</v>
      </c>
      <c r="J1259" s="42">
        <v>25</v>
      </c>
      <c r="K1259" s="42">
        <v>220</v>
      </c>
      <c r="L1259" s="42">
        <v>0.08</v>
      </c>
      <c r="M1259" s="105" t="s">
        <v>140</v>
      </c>
      <c r="N1259" s="105" t="s">
        <v>320</v>
      </c>
      <c r="O1259" s="104" t="s">
        <v>210</v>
      </c>
      <c r="P1259" s="81">
        <v>200</v>
      </c>
      <c r="Q1259" s="118">
        <v>69</v>
      </c>
      <c r="R1259" s="42">
        <v>3.5</v>
      </c>
      <c r="S1259" s="81">
        <v>4.3822448402601077</v>
      </c>
      <c r="T1259" s="134">
        <v>460</v>
      </c>
      <c r="U1259" s="93">
        <f t="shared" si="394"/>
        <v>0.27389030251625673</v>
      </c>
      <c r="V1259" s="134">
        <v>50</v>
      </c>
      <c r="W1259" s="135">
        <f t="shared" si="391"/>
        <v>469.36255806654117</v>
      </c>
      <c r="X1259" s="51">
        <f t="shared" si="389"/>
        <v>177.5162335082542</v>
      </c>
      <c r="Y1259" s="100">
        <v>0.13927699999999998</v>
      </c>
      <c r="Z1259" s="81">
        <v>242.72659999999999</v>
      </c>
      <c r="AA1259" s="49">
        <f t="shared" si="386"/>
        <v>2.7855399999999995E-3</v>
      </c>
      <c r="AB1259" s="50">
        <f t="shared" si="390"/>
        <v>494.4785690865823</v>
      </c>
      <c r="AC1259" s="50">
        <f t="shared" si="392"/>
        <v>517.1409517620466</v>
      </c>
      <c r="AD1259" s="56">
        <f>AB1259/AVERAGE(AB1105:AB1116)*100</f>
        <v>92.763763904321365</v>
      </c>
      <c r="AE1259" s="56">
        <f>AC1259/AVERAGE(AC1105:AC1116)*100</f>
        <v>97.015207844347913</v>
      </c>
      <c r="AF1259" s="65">
        <v>0.36232699999999995</v>
      </c>
      <c r="AG1259" s="45">
        <v>5.2477340000000003</v>
      </c>
      <c r="AH1259" s="45">
        <v>316.01909999999998</v>
      </c>
      <c r="AI1259" s="43">
        <f t="shared" si="387"/>
        <v>0.10495468000000001</v>
      </c>
      <c r="AJ1259" s="50">
        <f t="shared" si="388"/>
        <v>643.78882401858539</v>
      </c>
      <c r="AK1259" s="50">
        <f t="shared" si="393"/>
        <v>673.29422547419767</v>
      </c>
      <c r="AL1259" s="51">
        <f>AJ1259/AVERAGE(AJ1105:AJ1116)*100</f>
        <v>95.199953005395329</v>
      </c>
      <c r="AM1259" s="51">
        <f>AK1259/AVERAGE(AK1105:AK1116)*100</f>
        <v>99.563049609723038</v>
      </c>
      <c r="AN1259" s="45">
        <v>37.67839628940888</v>
      </c>
      <c r="AO1259" s="137"/>
    </row>
    <row r="1260" spans="1:41" ht="30" x14ac:dyDescent="0.25">
      <c r="A1260" s="30">
        <v>1259</v>
      </c>
      <c r="B1260" s="107" t="s">
        <v>1349</v>
      </c>
      <c r="C1260" s="48"/>
      <c r="D1260" s="48" t="s">
        <v>135</v>
      </c>
      <c r="E1260" s="48" t="s">
        <v>205</v>
      </c>
      <c r="F1260" s="48" t="s">
        <v>139</v>
      </c>
      <c r="G1260" s="42" t="s">
        <v>6</v>
      </c>
      <c r="H1260" s="42" t="s">
        <v>714</v>
      </c>
      <c r="I1260" s="42" t="s">
        <v>319</v>
      </c>
      <c r="J1260" s="42">
        <v>25</v>
      </c>
      <c r="K1260" s="42">
        <v>220</v>
      </c>
      <c r="L1260" s="42">
        <v>0.08</v>
      </c>
      <c r="M1260" s="105" t="s">
        <v>140</v>
      </c>
      <c r="N1260" s="105" t="s">
        <v>320</v>
      </c>
      <c r="O1260" s="104" t="s">
        <v>210</v>
      </c>
      <c r="P1260" s="81">
        <v>200</v>
      </c>
      <c r="Q1260" s="118">
        <v>69</v>
      </c>
      <c r="R1260" s="42">
        <v>3.5</v>
      </c>
      <c r="S1260" s="81">
        <v>8.283856375459429</v>
      </c>
      <c r="T1260" s="134">
        <v>460</v>
      </c>
      <c r="U1260" s="93">
        <f t="shared" si="394"/>
        <v>0.51774102346621431</v>
      </c>
      <c r="V1260" s="134">
        <v>50</v>
      </c>
      <c r="W1260" s="135">
        <f t="shared" si="391"/>
        <v>450.21056722881707</v>
      </c>
      <c r="X1260" s="51">
        <f t="shared" si="389"/>
        <v>170.18133694811348</v>
      </c>
      <c r="Y1260" s="100">
        <v>0.146506</v>
      </c>
      <c r="Z1260" s="81">
        <v>244.77510000000001</v>
      </c>
      <c r="AA1260" s="49">
        <f t="shared" si="386"/>
        <v>2.93012E-3</v>
      </c>
      <c r="AB1260" s="50">
        <f t="shared" si="390"/>
        <v>498.65173901840632</v>
      </c>
      <c r="AC1260" s="50">
        <f t="shared" si="392"/>
        <v>543.69025921951402</v>
      </c>
      <c r="AD1260" s="56">
        <f>AB1260/AVERAGE(AB1105:AB1116)*100</f>
        <v>93.546647075584858</v>
      </c>
      <c r="AE1260" s="56">
        <f>AC1260/AVERAGE(AC1105:AC1116)*100</f>
        <v>101.99583560614786</v>
      </c>
      <c r="AF1260" s="65">
        <v>0</v>
      </c>
      <c r="AG1260" s="45">
        <v>2.7890239999999999</v>
      </c>
      <c r="AH1260" s="45">
        <v>291.96839999999997</v>
      </c>
      <c r="AI1260" s="43">
        <f t="shared" si="387"/>
        <v>5.578048E-2</v>
      </c>
      <c r="AJ1260" s="50">
        <f t="shared" si="388"/>
        <v>594.79314030888622</v>
      </c>
      <c r="AK1260" s="50">
        <f t="shared" si="393"/>
        <v>648.51520877698238</v>
      </c>
      <c r="AL1260" s="51">
        <f>AJ1260/AVERAGE(AJ1105:AJ1116)*100</f>
        <v>87.954740580744854</v>
      </c>
      <c r="AM1260" s="51">
        <f>AK1260/AVERAGE(AK1105:AK1116)*100</f>
        <v>95.898864807057521</v>
      </c>
      <c r="AN1260" s="45">
        <v>19.036926815284016</v>
      </c>
      <c r="AO1260" s="137"/>
    </row>
    <row r="1261" spans="1:41" ht="30" x14ac:dyDescent="0.25">
      <c r="A1261" s="30">
        <v>1260</v>
      </c>
      <c r="B1261" s="107" t="s">
        <v>1350</v>
      </c>
      <c r="C1261" s="48"/>
      <c r="D1261" s="48" t="s">
        <v>135</v>
      </c>
      <c r="E1261" s="48" t="s">
        <v>205</v>
      </c>
      <c r="F1261" s="48" t="s">
        <v>139</v>
      </c>
      <c r="G1261" s="42" t="s">
        <v>6</v>
      </c>
      <c r="H1261" s="42" t="s">
        <v>714</v>
      </c>
      <c r="I1261" s="42" t="s">
        <v>319</v>
      </c>
      <c r="J1261" s="42">
        <v>25</v>
      </c>
      <c r="K1261" s="42">
        <v>220</v>
      </c>
      <c r="L1261" s="42">
        <v>0.08</v>
      </c>
      <c r="M1261" s="105" t="s">
        <v>140</v>
      </c>
      <c r="N1261" s="105" t="s">
        <v>320</v>
      </c>
      <c r="O1261" s="104" t="s">
        <v>210</v>
      </c>
      <c r="P1261" s="81">
        <v>200</v>
      </c>
      <c r="Q1261" s="118">
        <v>69</v>
      </c>
      <c r="R1261" s="42">
        <v>3.5</v>
      </c>
      <c r="S1261" s="81">
        <v>8.9058524173027998</v>
      </c>
      <c r="T1261" s="134">
        <v>460</v>
      </c>
      <c r="U1261" s="93">
        <f t="shared" si="394"/>
        <v>0.55661577608142498</v>
      </c>
      <c r="V1261" s="134">
        <v>50</v>
      </c>
      <c r="W1261" s="135">
        <f t="shared" si="391"/>
        <v>447.15735129816557</v>
      </c>
      <c r="X1261" s="51">
        <f t="shared" si="389"/>
        <v>168.461999985272</v>
      </c>
      <c r="Y1261" s="100">
        <v>0.142375</v>
      </c>
      <c r="Z1261" s="81">
        <v>235.47</v>
      </c>
      <c r="AA1261" s="49">
        <f t="shared" si="386"/>
        <v>2.8475000000000002E-3</v>
      </c>
      <c r="AB1261" s="50">
        <f t="shared" si="390"/>
        <v>479.69554495806204</v>
      </c>
      <c r="AC1261" s="50">
        <f t="shared" si="392"/>
        <v>526.59315410200657</v>
      </c>
      <c r="AD1261" s="56">
        <f>AB1261/AVERAGE(AB1105:AB1116)*100</f>
        <v>89.990481004350386</v>
      </c>
      <c r="AE1261" s="56">
        <f>AC1261/AVERAGE(AC1105:AC1116)*100</f>
        <v>98.788433057848295</v>
      </c>
      <c r="AF1261" s="65">
        <v>0.56085099999999999</v>
      </c>
      <c r="AG1261" s="45">
        <v>3.4734039999999999</v>
      </c>
      <c r="AH1261" s="45">
        <v>296.52069999999998</v>
      </c>
      <c r="AI1261" s="43">
        <f t="shared" si="387"/>
        <v>6.9468080000000001E-2</v>
      </c>
      <c r="AJ1261" s="50">
        <f t="shared" si="388"/>
        <v>604.06700971608279</v>
      </c>
      <c r="AK1261" s="50">
        <f t="shared" si="393"/>
        <v>663.1238402749176</v>
      </c>
      <c r="AL1261" s="51">
        <f>AJ1261/AVERAGE(AJ1105:AJ1116)*100</f>
        <v>89.326109419104498</v>
      </c>
      <c r="AM1261" s="51">
        <f>AK1261/AVERAGE(AK1105:AK1116)*100</f>
        <v>98.059108943318606</v>
      </c>
      <c r="AN1261" s="45">
        <v>24.396165057067602</v>
      </c>
      <c r="AO1261" s="137"/>
    </row>
    <row r="1262" spans="1:41" ht="30" x14ac:dyDescent="0.25">
      <c r="A1262" s="30">
        <v>1261</v>
      </c>
      <c r="B1262" s="107" t="s">
        <v>1351</v>
      </c>
      <c r="C1262" s="48"/>
      <c r="D1262" s="48" t="s">
        <v>135</v>
      </c>
      <c r="E1262" s="48" t="s">
        <v>205</v>
      </c>
      <c r="F1262" s="48" t="s">
        <v>139</v>
      </c>
      <c r="G1262" s="42" t="s">
        <v>6</v>
      </c>
      <c r="H1262" s="42" t="s">
        <v>714</v>
      </c>
      <c r="I1262" s="42" t="s">
        <v>319</v>
      </c>
      <c r="J1262" s="42">
        <v>25</v>
      </c>
      <c r="K1262" s="42">
        <v>220</v>
      </c>
      <c r="L1262" s="42">
        <v>0.08</v>
      </c>
      <c r="M1262" s="105" t="s">
        <v>140</v>
      </c>
      <c r="N1262" s="105" t="s">
        <v>320</v>
      </c>
      <c r="O1262" s="104" t="s">
        <v>210</v>
      </c>
      <c r="P1262" s="81">
        <v>200</v>
      </c>
      <c r="Q1262" s="118">
        <v>69</v>
      </c>
      <c r="R1262" s="42">
        <v>3.5</v>
      </c>
      <c r="S1262" s="81">
        <v>6.8136839129205544</v>
      </c>
      <c r="T1262" s="134">
        <v>460</v>
      </c>
      <c r="U1262" s="93">
        <f t="shared" si="394"/>
        <v>0.42585524455753465</v>
      </c>
      <c r="V1262" s="134">
        <v>50</v>
      </c>
      <c r="W1262" s="135">
        <f t="shared" si="391"/>
        <v>457.42725942853929</v>
      </c>
      <c r="X1262" s="51">
        <f t="shared" si="389"/>
        <v>172.51185857352991</v>
      </c>
      <c r="Y1262" s="100">
        <v>0.14379500000000001</v>
      </c>
      <c r="Z1262" s="81">
        <v>243.53569999999999</v>
      </c>
      <c r="AA1262" s="49">
        <f t="shared" si="386"/>
        <v>2.8759000000000002E-3</v>
      </c>
      <c r="AB1262" s="50">
        <f t="shared" si="390"/>
        <v>496.12685407161467</v>
      </c>
      <c r="AC1262" s="50">
        <f t="shared" si="392"/>
        <v>532.40311979711805</v>
      </c>
      <c r="AD1262" s="56">
        <f>AB1262/AVERAGE(AB1105:AB1116)*100</f>
        <v>93.072980781972959</v>
      </c>
      <c r="AE1262" s="56">
        <f>AC1262/AVERAGE(AC1105:AC1116)*100</f>
        <v>99.878377738421833</v>
      </c>
      <c r="AF1262" s="65">
        <v>0.694577</v>
      </c>
      <c r="AG1262" s="45">
        <v>5.3014299999999999</v>
      </c>
      <c r="AH1262" s="45">
        <v>304.27390000000003</v>
      </c>
      <c r="AI1262" s="43">
        <f t="shared" si="387"/>
        <v>0.1060286</v>
      </c>
      <c r="AJ1262" s="50">
        <f t="shared" si="388"/>
        <v>619.86169905726797</v>
      </c>
      <c r="AK1262" s="50">
        <f t="shared" si="393"/>
        <v>665.18532450411305</v>
      </c>
      <c r="AL1262" s="51">
        <f>AJ1262/AVERAGE(AJ1105:AJ1116)*100</f>
        <v>91.661741270601567</v>
      </c>
      <c r="AM1262" s="51">
        <f>AK1262/AVERAGE(AK1105:AK1116)*100</f>
        <v>98.363949901127938</v>
      </c>
      <c r="AN1262" s="45">
        <v>36.867971765360409</v>
      </c>
      <c r="AO1262" s="137"/>
    </row>
    <row r="1263" spans="1:41" ht="30" x14ac:dyDescent="0.25">
      <c r="A1263" s="30">
        <v>1262</v>
      </c>
      <c r="B1263" s="107" t="s">
        <v>1352</v>
      </c>
      <c r="C1263" s="48"/>
      <c r="D1263" s="48" t="s">
        <v>135</v>
      </c>
      <c r="E1263" s="48" t="s">
        <v>205</v>
      </c>
      <c r="F1263" s="48" t="s">
        <v>139</v>
      </c>
      <c r="G1263" s="42" t="s">
        <v>6</v>
      </c>
      <c r="H1263" s="42" t="s">
        <v>714</v>
      </c>
      <c r="I1263" s="42" t="s">
        <v>319</v>
      </c>
      <c r="J1263" s="42">
        <v>25</v>
      </c>
      <c r="K1263" s="42">
        <v>220</v>
      </c>
      <c r="L1263" s="42">
        <v>0.08</v>
      </c>
      <c r="M1263" s="105" t="s">
        <v>140</v>
      </c>
      <c r="N1263" s="105" t="s">
        <v>320</v>
      </c>
      <c r="O1263" s="104" t="s">
        <v>210</v>
      </c>
      <c r="P1263" s="81">
        <v>200</v>
      </c>
      <c r="Q1263" s="118">
        <v>69</v>
      </c>
      <c r="R1263" s="42">
        <v>3.5</v>
      </c>
      <c r="S1263" s="81">
        <v>6.5309584393553859</v>
      </c>
      <c r="T1263" s="134">
        <v>460</v>
      </c>
      <c r="U1263" s="93">
        <f t="shared" si="394"/>
        <v>0.40818490245971162</v>
      </c>
      <c r="V1263" s="134">
        <v>50</v>
      </c>
      <c r="W1263" s="135">
        <f t="shared" si="391"/>
        <v>458.8150848515628</v>
      </c>
      <c r="X1263" s="51">
        <f t="shared" si="389"/>
        <v>205.93792945611966</v>
      </c>
      <c r="Y1263" s="100">
        <v>0.11927</v>
      </c>
      <c r="Z1263" s="81">
        <v>241.13900000000001</v>
      </c>
      <c r="AA1263" s="49">
        <f t="shared" si="386"/>
        <v>2.3854000000000002E-3</v>
      </c>
      <c r="AB1263" s="50">
        <f t="shared" si="390"/>
        <v>491.24433692462787</v>
      </c>
      <c r="AC1263" s="50">
        <f t="shared" si="392"/>
        <v>525.56903197290035</v>
      </c>
      <c r="AD1263" s="56">
        <f>AB1263/AVERAGE(AB1105:AB1116)*100</f>
        <v>92.157024669418803</v>
      </c>
      <c r="AE1263" s="56">
        <f>AC1263/AVERAGE(AC1105:AC1116)*100</f>
        <v>98.596308607300145</v>
      </c>
      <c r="AF1263" s="65">
        <v>0.49966699999999997</v>
      </c>
      <c r="AG1263" s="45">
        <v>3.8417969999999997</v>
      </c>
      <c r="AH1263" s="45">
        <v>302.07299999999998</v>
      </c>
      <c r="AI1263" s="43">
        <f t="shared" si="387"/>
        <v>7.6835939999999991E-2</v>
      </c>
      <c r="AJ1263" s="50">
        <f t="shared" si="388"/>
        <v>615.37806239485565</v>
      </c>
      <c r="AK1263" s="50">
        <f t="shared" si="393"/>
        <v>658.37634806128381</v>
      </c>
      <c r="AL1263" s="51">
        <f>AJ1263/AVERAGE(AJ1105:AJ1116)*100</f>
        <v>90.998725723219835</v>
      </c>
      <c r="AM1263" s="51">
        <f>AK1263/AVERAGE(AK1105:AK1116)*100</f>
        <v>97.35707588718347</v>
      </c>
      <c r="AN1263" s="45">
        <v>32.210924792487631</v>
      </c>
      <c r="AO1263" s="137"/>
    </row>
    <row r="1264" spans="1:41" ht="30" x14ac:dyDescent="0.25">
      <c r="A1264" s="30">
        <v>1263</v>
      </c>
      <c r="B1264" s="107" t="s">
        <v>1353</v>
      </c>
      <c r="C1264" s="48"/>
      <c r="D1264" s="48" t="s">
        <v>135</v>
      </c>
      <c r="E1264" s="48" t="s">
        <v>205</v>
      </c>
      <c r="F1264" s="48" t="s">
        <v>139</v>
      </c>
      <c r="G1264" s="42" t="s">
        <v>6</v>
      </c>
      <c r="H1264" s="42" t="s">
        <v>714</v>
      </c>
      <c r="I1264" s="42" t="s">
        <v>319</v>
      </c>
      <c r="J1264" s="42">
        <v>25</v>
      </c>
      <c r="K1264" s="42">
        <v>220</v>
      </c>
      <c r="L1264" s="42">
        <v>0.08</v>
      </c>
      <c r="M1264" s="105" t="s">
        <v>140</v>
      </c>
      <c r="N1264" s="105" t="s">
        <v>320</v>
      </c>
      <c r="O1264" s="104" t="s">
        <v>210</v>
      </c>
      <c r="P1264" s="81">
        <v>200</v>
      </c>
      <c r="Q1264" s="118">
        <v>69</v>
      </c>
      <c r="R1264" s="42">
        <v>3.5</v>
      </c>
      <c r="S1264" s="81">
        <v>7.3225897653378569</v>
      </c>
      <c r="T1264" s="134">
        <v>460</v>
      </c>
      <c r="U1264" s="93">
        <f t="shared" si="394"/>
        <v>0.45766186033361606</v>
      </c>
      <c r="V1264" s="134">
        <v>50</v>
      </c>
      <c r="W1264" s="135">
        <f t="shared" si="391"/>
        <v>454.92917366709702</v>
      </c>
      <c r="X1264" s="51">
        <f t="shared" si="389"/>
        <v>187.25608697933043</v>
      </c>
      <c r="Y1264" s="100">
        <v>0.13101599999999999</v>
      </c>
      <c r="Z1264" s="81">
        <v>240.85749999999999</v>
      </c>
      <c r="AA1264" s="49">
        <f t="shared" si="386"/>
        <v>2.6203199999999998E-3</v>
      </c>
      <c r="AB1264" s="50">
        <f t="shared" si="390"/>
        <v>490.67086983367909</v>
      </c>
      <c r="AC1264" s="50">
        <f t="shared" si="392"/>
        <v>529.43955662041583</v>
      </c>
      <c r="AD1264" s="56">
        <f>AB1264/AVERAGE(AB1105:AB1116)*100</f>
        <v>92.049442725210511</v>
      </c>
      <c r="AE1264" s="56">
        <f>AC1264/AVERAGE(AC1105:AC1116)*100</f>
        <v>99.32241577762953</v>
      </c>
      <c r="AF1264" s="65">
        <v>0.33599499999999999</v>
      </c>
      <c r="AG1264" s="45">
        <v>4.1056359999999996</v>
      </c>
      <c r="AH1264" s="45">
        <v>308.70679999999999</v>
      </c>
      <c r="AI1264" s="43">
        <f t="shared" si="387"/>
        <v>8.2112719999999986E-2</v>
      </c>
      <c r="AJ1264" s="50">
        <f t="shared" si="388"/>
        <v>628.89232878183827</v>
      </c>
      <c r="AK1264" s="50">
        <f t="shared" si="393"/>
        <v>678.58211314867663</v>
      </c>
      <c r="AL1264" s="51">
        <f>AJ1264/AVERAGE(AJ1105:AJ1116)*100</f>
        <v>92.997141161549962</v>
      </c>
      <c r="AM1264" s="51">
        <f>AK1264/AVERAGE(AK1105:AK1116)*100</f>
        <v>100.34499337657176</v>
      </c>
      <c r="AN1264" s="45">
        <v>31.336905416132378</v>
      </c>
      <c r="AO1264" s="137"/>
    </row>
    <row r="1265" spans="1:41" ht="30" x14ac:dyDescent="0.25">
      <c r="A1265" s="30">
        <v>1264</v>
      </c>
      <c r="B1265" s="107" t="s">
        <v>1354</v>
      </c>
      <c r="C1265" s="48"/>
      <c r="D1265" s="48" t="s">
        <v>135</v>
      </c>
      <c r="E1265" s="48" t="s">
        <v>205</v>
      </c>
      <c r="F1265" s="48" t="s">
        <v>139</v>
      </c>
      <c r="G1265" s="42" t="s">
        <v>6</v>
      </c>
      <c r="H1265" s="42" t="s">
        <v>714</v>
      </c>
      <c r="I1265" s="42" t="s">
        <v>319</v>
      </c>
      <c r="J1265" s="42">
        <v>25</v>
      </c>
      <c r="K1265" s="42">
        <v>220</v>
      </c>
      <c r="L1265" s="42">
        <v>0.08</v>
      </c>
      <c r="M1265" s="105" t="s">
        <v>140</v>
      </c>
      <c r="N1265" s="105" t="s">
        <v>320</v>
      </c>
      <c r="O1265" s="104" t="s">
        <v>210</v>
      </c>
      <c r="P1265" s="81">
        <v>200</v>
      </c>
      <c r="Q1265" s="118">
        <v>69</v>
      </c>
      <c r="R1265" s="42">
        <v>3.5</v>
      </c>
      <c r="S1265" s="81">
        <v>7.6618603336160591</v>
      </c>
      <c r="T1265" s="134">
        <v>460</v>
      </c>
      <c r="U1265" s="93">
        <f t="shared" si="394"/>
        <v>0.47886627085100369</v>
      </c>
      <c r="V1265" s="134">
        <v>50</v>
      </c>
      <c r="W1265" s="135">
        <f t="shared" si="391"/>
        <v>453.26378315946886</v>
      </c>
      <c r="X1265" s="51">
        <f t="shared" si="389"/>
        <v>172.60804660403247</v>
      </c>
      <c r="Y1265" s="100">
        <v>0.13811500000000002</v>
      </c>
      <c r="Z1265" s="81">
        <v>234.0463</v>
      </c>
      <c r="AA1265" s="49">
        <f t="shared" si="386"/>
        <v>2.7623000000000005E-3</v>
      </c>
      <c r="AB1265" s="50">
        <f t="shared" si="390"/>
        <v>476.7952071343189</v>
      </c>
      <c r="AC1265" s="50">
        <f t="shared" si="392"/>
        <v>516.35782230069992</v>
      </c>
      <c r="AD1265" s="56">
        <f>AB1265/AVERAGE(AB1105:AB1116)*100</f>
        <v>89.446380066626276</v>
      </c>
      <c r="AE1265" s="56">
        <f>AC1265/AVERAGE(AC1105:AC1116)*100</f>
        <v>96.868293415694168</v>
      </c>
      <c r="AF1265" s="65">
        <v>0.22914600000000002</v>
      </c>
      <c r="AG1265" s="45">
        <v>3.6235239999999997</v>
      </c>
      <c r="AH1265" s="45">
        <v>303.39980000000003</v>
      </c>
      <c r="AI1265" s="43">
        <f t="shared" si="387"/>
        <v>7.247047999999999E-2</v>
      </c>
      <c r="AJ1265" s="50">
        <f t="shared" si="388"/>
        <v>618.08099715958315</v>
      </c>
      <c r="AK1265" s="50">
        <f t="shared" si="393"/>
        <v>669.36695865077934</v>
      </c>
      <c r="AL1265" s="51">
        <f>AJ1265/AVERAGE(AJ1105:AJ1116)*100</f>
        <v>91.398420860784498</v>
      </c>
      <c r="AM1265" s="51">
        <f>AK1265/AVERAGE(AK1105:AK1116)*100</f>
        <v>98.982306976299682</v>
      </c>
      <c r="AN1265" s="45">
        <v>26.235557325417219</v>
      </c>
      <c r="AO1265" s="137"/>
    </row>
    <row r="1266" spans="1:41" ht="30" x14ac:dyDescent="0.25">
      <c r="A1266" s="30">
        <v>1265</v>
      </c>
      <c r="B1266" s="107" t="s">
        <v>1355</v>
      </c>
      <c r="C1266" s="48"/>
      <c r="D1266" s="48" t="s">
        <v>135</v>
      </c>
      <c r="E1266" s="48" t="s">
        <v>205</v>
      </c>
      <c r="F1266" s="48" t="s">
        <v>139</v>
      </c>
      <c r="G1266" s="42" t="s">
        <v>6</v>
      </c>
      <c r="H1266" s="42" t="s">
        <v>714</v>
      </c>
      <c r="I1266" s="42" t="s">
        <v>319</v>
      </c>
      <c r="J1266" s="42">
        <v>25</v>
      </c>
      <c r="K1266" s="42">
        <v>220</v>
      </c>
      <c r="L1266" s="42">
        <v>0.08</v>
      </c>
      <c r="M1266" s="105" t="s">
        <v>140</v>
      </c>
      <c r="N1266" s="105" t="s">
        <v>320</v>
      </c>
      <c r="O1266" s="104" t="s">
        <v>210</v>
      </c>
      <c r="P1266" s="81">
        <v>200</v>
      </c>
      <c r="Q1266" s="118">
        <v>69</v>
      </c>
      <c r="R1266" s="42">
        <v>3.5</v>
      </c>
      <c r="S1266" s="81">
        <v>7.9445858071812276</v>
      </c>
      <c r="T1266" s="134">
        <v>460</v>
      </c>
      <c r="U1266" s="93">
        <f t="shared" si="394"/>
        <v>0.49653661294882673</v>
      </c>
      <c r="V1266" s="134">
        <v>50</v>
      </c>
      <c r="W1266" s="135">
        <f t="shared" si="391"/>
        <v>451.87595773644534</v>
      </c>
      <c r="X1266" s="51">
        <f t="shared" si="389"/>
        <v>191.88957349571982</v>
      </c>
      <c r="Y1266" s="100">
        <v>0.125337</v>
      </c>
      <c r="Z1266" s="81">
        <v>236.11879999999999</v>
      </c>
      <c r="AA1266" s="49">
        <f t="shared" si="386"/>
        <v>2.5067399999999999E-3</v>
      </c>
      <c r="AB1266" s="50">
        <f t="shared" si="390"/>
        <v>481.01726946466067</v>
      </c>
      <c r="AC1266" s="50">
        <f t="shared" si="392"/>
        <v>522.53012349401263</v>
      </c>
      <c r="AD1266" s="56">
        <f>AB1266/AVERAGE(AB1105:AB1116)*100</f>
        <v>90.238435410752984</v>
      </c>
      <c r="AE1266" s="56">
        <f>AC1266/AVERAGE(AC1105:AC1116)*100</f>
        <v>98.026211931152744</v>
      </c>
      <c r="AF1266" s="65">
        <v>0.50160400000000005</v>
      </c>
      <c r="AG1266" s="45">
        <v>3.3336109999999999</v>
      </c>
      <c r="AH1266" s="45">
        <v>298.78840000000002</v>
      </c>
      <c r="AI1266" s="43">
        <f t="shared" si="387"/>
        <v>6.6672220000000004E-2</v>
      </c>
      <c r="AJ1266" s="50">
        <f t="shared" si="388"/>
        <v>608.68673022103633</v>
      </c>
      <c r="AK1266" s="50">
        <f t="shared" si="393"/>
        <v>661.21774102942436</v>
      </c>
      <c r="AL1266" s="51">
        <f>AJ1266/AVERAGE(AJ1105:AJ1116)*100</f>
        <v>90.009248297198681</v>
      </c>
      <c r="AM1266" s="51">
        <f>AK1266/AVERAGE(AK1105:AK1116)*100</f>
        <v>97.777245462896744</v>
      </c>
      <c r="AN1266" s="45">
        <v>26.597181997335184</v>
      </c>
      <c r="AO1266" s="137"/>
    </row>
    <row r="1267" spans="1:41" ht="30" x14ac:dyDescent="0.25">
      <c r="A1267" s="30">
        <v>1266</v>
      </c>
      <c r="B1267" s="107" t="s">
        <v>1356</v>
      </c>
      <c r="C1267" s="48"/>
      <c r="D1267" s="48" t="s">
        <v>135</v>
      </c>
      <c r="E1267" s="48" t="s">
        <v>205</v>
      </c>
      <c r="F1267" s="48" t="s">
        <v>139</v>
      </c>
      <c r="G1267" s="42" t="s">
        <v>6</v>
      </c>
      <c r="H1267" s="42" t="s">
        <v>714</v>
      </c>
      <c r="I1267" s="42" t="s">
        <v>319</v>
      </c>
      <c r="J1267" s="42">
        <v>25</v>
      </c>
      <c r="K1267" s="42">
        <v>220</v>
      </c>
      <c r="L1267" s="42">
        <v>0.08</v>
      </c>
      <c r="M1267" s="105" t="s">
        <v>140</v>
      </c>
      <c r="N1267" s="105" t="s">
        <v>320</v>
      </c>
      <c r="O1267" s="104" t="s">
        <v>210</v>
      </c>
      <c r="P1267" s="81">
        <v>200</v>
      </c>
      <c r="Q1267" s="118">
        <v>69</v>
      </c>
      <c r="R1267" s="42">
        <v>3.5</v>
      </c>
      <c r="S1267" s="81">
        <v>7.3225897653378569</v>
      </c>
      <c r="T1267" s="134">
        <v>460</v>
      </c>
      <c r="U1267" s="93">
        <f t="shared" si="394"/>
        <v>0.45766186033361606</v>
      </c>
      <c r="V1267" s="134">
        <v>50</v>
      </c>
      <c r="W1267" s="135">
        <f t="shared" si="391"/>
        <v>454.92917366709702</v>
      </c>
      <c r="X1267" s="51">
        <f t="shared" si="389"/>
        <v>166.43189676014325</v>
      </c>
      <c r="Y1267" s="100">
        <v>0.14715100000000003</v>
      </c>
      <c r="Z1267" s="81">
        <v>240.43610000000001</v>
      </c>
      <c r="AA1267" s="49">
        <f t="shared" si="386"/>
        <v>2.9430200000000006E-3</v>
      </c>
      <c r="AB1267" s="50">
        <f t="shared" si="390"/>
        <v>489.81240080303689</v>
      </c>
      <c r="AC1267" s="50">
        <f t="shared" si="392"/>
        <v>528.513258584607</v>
      </c>
      <c r="AD1267" s="56">
        <f>AB1267/AVERAGE(AB1105:AB1116)*100</f>
        <v>91.888394656686998</v>
      </c>
      <c r="AE1267" s="56">
        <f>AC1267/AVERAGE(AC1105:AC1116)*100</f>
        <v>99.148643044753499</v>
      </c>
      <c r="AF1267" s="65">
        <v>0.66682600000000003</v>
      </c>
      <c r="AG1267" s="45">
        <v>5.7291999999999996</v>
      </c>
      <c r="AH1267" s="45">
        <v>299.8981</v>
      </c>
      <c r="AI1267" s="43">
        <f t="shared" si="387"/>
        <v>0.11458399999999999</v>
      </c>
      <c r="AJ1267" s="50">
        <f t="shared" si="388"/>
        <v>610.94739249750444</v>
      </c>
      <c r="AK1267" s="50">
        <f t="shared" si="393"/>
        <v>659.21931887238361</v>
      </c>
      <c r="AL1267" s="51">
        <f>AJ1267/AVERAGE(AJ1105:AJ1116)*100</f>
        <v>90.343542609947775</v>
      </c>
      <c r="AM1267" s="51">
        <f>AK1267/AVERAGE(AK1105:AK1116)*100</f>
        <v>97.481729777725846</v>
      </c>
      <c r="AN1267" s="45">
        <v>38.934156070974701</v>
      </c>
      <c r="AO1267" s="137"/>
    </row>
    <row r="1268" spans="1:41" ht="30" x14ac:dyDescent="0.25">
      <c r="A1268" s="30">
        <v>1267</v>
      </c>
      <c r="B1268" s="107" t="s">
        <v>1357</v>
      </c>
      <c r="C1268" s="48"/>
      <c r="D1268" s="48" t="s">
        <v>135</v>
      </c>
      <c r="E1268" s="48" t="s">
        <v>205</v>
      </c>
      <c r="F1268" s="48" t="s">
        <v>139</v>
      </c>
      <c r="G1268" s="42" t="s">
        <v>6</v>
      </c>
      <c r="H1268" s="42" t="s">
        <v>714</v>
      </c>
      <c r="I1268" s="42" t="s">
        <v>319</v>
      </c>
      <c r="J1268" s="42">
        <v>25</v>
      </c>
      <c r="K1268" s="42">
        <v>220</v>
      </c>
      <c r="L1268" s="42">
        <v>0.08</v>
      </c>
      <c r="M1268" s="105" t="s">
        <v>140</v>
      </c>
      <c r="N1268" s="105" t="s">
        <v>320</v>
      </c>
      <c r="O1268" s="104" t="s">
        <v>210</v>
      </c>
      <c r="P1268" s="81">
        <v>200</v>
      </c>
      <c r="Q1268" s="118">
        <v>69</v>
      </c>
      <c r="R1268" s="42">
        <v>3.5</v>
      </c>
      <c r="S1268" s="81">
        <v>9.4147582697201013</v>
      </c>
      <c r="T1268" s="134">
        <v>460</v>
      </c>
      <c r="U1268" s="93">
        <f t="shared" si="394"/>
        <v>0.58842239185750633</v>
      </c>
      <c r="V1268" s="134">
        <v>50</v>
      </c>
      <c r="W1268" s="135">
        <f t="shared" si="391"/>
        <v>444.6592655367233</v>
      </c>
      <c r="X1268" s="51">
        <f t="shared" si="389"/>
        <v>114.35929625054314</v>
      </c>
      <c r="Y1268" s="100">
        <v>0.20949600000000002</v>
      </c>
      <c r="Z1268" s="81">
        <v>235.20529999999999</v>
      </c>
      <c r="AA1268" s="49">
        <f t="shared" si="386"/>
        <v>4.1899200000000006E-3</v>
      </c>
      <c r="AB1268" s="50">
        <f t="shared" si="390"/>
        <v>479.15630254607578</v>
      </c>
      <c r="AC1268" s="50">
        <f t="shared" si="392"/>
        <v>528.95625533878581</v>
      </c>
      <c r="AD1268" s="56">
        <f>AB1268/AVERAGE(AB1105:AB1116)*100</f>
        <v>89.889319581146353</v>
      </c>
      <c r="AE1268" s="56">
        <f>AC1268/AVERAGE(AC1105:AC1116)*100</f>
        <v>99.231748863456488</v>
      </c>
      <c r="AF1268" s="65">
        <v>0</v>
      </c>
      <c r="AG1268" s="45">
        <v>5.6048960000000001</v>
      </c>
      <c r="AH1268" s="45">
        <v>291.68369999999999</v>
      </c>
      <c r="AI1268" s="43">
        <f t="shared" si="387"/>
        <v>0.11209792</v>
      </c>
      <c r="AJ1268" s="50">
        <f t="shared" si="388"/>
        <v>594.21315423146848</v>
      </c>
      <c r="AK1268" s="50">
        <f t="shared" si="393"/>
        <v>655.97126295777264</v>
      </c>
      <c r="AL1268" s="51">
        <f>AJ1268/AVERAGE(AJ1105:AJ1116)*100</f>
        <v>87.868975427244209</v>
      </c>
      <c r="AM1268" s="51">
        <f>AK1268/AVERAGE(AK1105:AK1116)*100</f>
        <v>97.001425120525184</v>
      </c>
      <c r="AN1268" s="45">
        <v>26.754191010806888</v>
      </c>
      <c r="AO1268" s="137"/>
    </row>
    <row r="1269" spans="1:41" ht="30" x14ac:dyDescent="0.25">
      <c r="A1269" s="30">
        <v>1268</v>
      </c>
      <c r="B1269" s="107" t="s">
        <v>1358</v>
      </c>
      <c r="C1269" s="48"/>
      <c r="D1269" s="48" t="s">
        <v>135</v>
      </c>
      <c r="E1269" s="48" t="s">
        <v>205</v>
      </c>
      <c r="F1269" s="48" t="s">
        <v>139</v>
      </c>
      <c r="G1269" s="42" t="s">
        <v>6</v>
      </c>
      <c r="H1269" s="42" t="s">
        <v>714</v>
      </c>
      <c r="I1269" s="42" t="s">
        <v>319</v>
      </c>
      <c r="J1269" s="42">
        <v>25</v>
      </c>
      <c r="K1269" s="42">
        <v>220</v>
      </c>
      <c r="L1269" s="42">
        <v>0.08</v>
      </c>
      <c r="M1269" s="105" t="s">
        <v>140</v>
      </c>
      <c r="N1269" s="105" t="s">
        <v>320</v>
      </c>
      <c r="O1269" s="104" t="s">
        <v>210</v>
      </c>
      <c r="P1269" s="81">
        <v>200</v>
      </c>
      <c r="Q1269" s="118">
        <v>69</v>
      </c>
      <c r="R1269" s="42">
        <v>3.5</v>
      </c>
      <c r="S1269" s="81">
        <v>8.9623975120158317</v>
      </c>
      <c r="T1269" s="134">
        <v>460</v>
      </c>
      <c r="U1269" s="93">
        <f t="shared" si="394"/>
        <v>0.56014984450098948</v>
      </c>
      <c r="V1269" s="134">
        <v>50</v>
      </c>
      <c r="W1269" s="135">
        <f t="shared" si="391"/>
        <v>446.87978621356086</v>
      </c>
      <c r="X1269" s="51">
        <f t="shared" si="389"/>
        <v>173.62857244804005</v>
      </c>
      <c r="Y1269" s="100">
        <v>0.133855</v>
      </c>
      <c r="Z1269" s="81">
        <v>228.16849999999999</v>
      </c>
      <c r="AA1269" s="49">
        <f t="shared" si="386"/>
        <v>2.6771E-3</v>
      </c>
      <c r="AB1269" s="50">
        <f t="shared" si="390"/>
        <v>464.82105130064798</v>
      </c>
      <c r="AC1269" s="50">
        <f t="shared" si="392"/>
        <v>510.58138461192283</v>
      </c>
      <c r="AD1269" s="56">
        <f>AB1269/AVERAGE(AB1105:AB1116)*100</f>
        <v>87.200038497647768</v>
      </c>
      <c r="AE1269" s="56">
        <f>AC1269/AVERAGE(AC1105:AC1116)*100</f>
        <v>95.784638560925501</v>
      </c>
      <c r="AF1269" s="65">
        <v>0.53400300000000001</v>
      </c>
      <c r="AG1269" s="45">
        <v>5.8328509999999998</v>
      </c>
      <c r="AH1269" s="45">
        <v>288.02069999999998</v>
      </c>
      <c r="AI1269" s="43">
        <f t="shared" si="387"/>
        <v>0.11665702</v>
      </c>
      <c r="AJ1269" s="50">
        <f t="shared" si="388"/>
        <v>586.75095190768457</v>
      </c>
      <c r="AK1269" s="50">
        <f t="shared" si="393"/>
        <v>644.5149431358634</v>
      </c>
      <c r="AL1269" s="51">
        <f>AJ1269/AVERAGE(AJ1105:AJ1116)*100</f>
        <v>86.765505960181088</v>
      </c>
      <c r="AM1269" s="51">
        <f>AK1269/AVERAGE(AK1105:AK1116)*100</f>
        <v>95.307327509677179</v>
      </c>
      <c r="AN1269" s="45">
        <v>43.575891823241562</v>
      </c>
      <c r="AO1269" s="137"/>
    </row>
    <row r="1270" spans="1:41" ht="30" x14ac:dyDescent="0.25">
      <c r="A1270" s="30">
        <v>1269</v>
      </c>
      <c r="B1270" s="107" t="s">
        <v>1359</v>
      </c>
      <c r="C1270" s="48"/>
      <c r="D1270" s="48" t="s">
        <v>135</v>
      </c>
      <c r="E1270" s="48" t="s">
        <v>205</v>
      </c>
      <c r="F1270" s="48" t="s">
        <v>139</v>
      </c>
      <c r="G1270" s="42" t="s">
        <v>6</v>
      </c>
      <c r="H1270" s="42" t="s">
        <v>714</v>
      </c>
      <c r="I1270" s="42" t="s">
        <v>319</v>
      </c>
      <c r="J1270" s="42">
        <v>25</v>
      </c>
      <c r="K1270" s="42">
        <v>220</v>
      </c>
      <c r="L1270" s="42">
        <v>0.08</v>
      </c>
      <c r="M1270" s="105" t="s">
        <v>140</v>
      </c>
      <c r="N1270" s="105" t="s">
        <v>320</v>
      </c>
      <c r="O1270" s="104" t="s">
        <v>210</v>
      </c>
      <c r="P1270" s="81">
        <v>200</v>
      </c>
      <c r="Q1270" s="118">
        <v>69</v>
      </c>
      <c r="R1270" s="42">
        <v>3.5</v>
      </c>
      <c r="S1270" s="81">
        <v>7.8314956177551602</v>
      </c>
      <c r="T1270" s="134">
        <v>460</v>
      </c>
      <c r="U1270" s="93">
        <f t="shared" si="394"/>
        <v>0.48946847610969751</v>
      </c>
      <c r="V1270" s="134">
        <v>50</v>
      </c>
      <c r="W1270" s="135">
        <f t="shared" si="391"/>
        <v>452.43108790565469</v>
      </c>
      <c r="X1270" s="51">
        <f t="shared" si="389"/>
        <v>164.18841446983569</v>
      </c>
      <c r="Y1270" s="100">
        <v>0.15140999999999999</v>
      </c>
      <c r="Z1270" s="81">
        <v>244.06020000000001</v>
      </c>
      <c r="AA1270" s="49">
        <f t="shared" si="386"/>
        <v>3.0282E-3</v>
      </c>
      <c r="AB1270" s="50">
        <f t="shared" si="390"/>
        <v>497.19535669755646</v>
      </c>
      <c r="AC1270" s="50">
        <f t="shared" si="392"/>
        <v>539.44171062553903</v>
      </c>
      <c r="AD1270" s="56">
        <f>AB1270/AVERAGE(AB1105:AB1116)*100</f>
        <v>93.273430976421437</v>
      </c>
      <c r="AE1270" s="56">
        <f>AC1270/AVERAGE(AC1105:AC1116)*100</f>
        <v>101.19881146122781</v>
      </c>
      <c r="AF1270" s="65">
        <v>0.76234399999999991</v>
      </c>
      <c r="AG1270" s="45">
        <v>3.8987220000000002</v>
      </c>
      <c r="AH1270" s="45">
        <v>304.35700000000003</v>
      </c>
      <c r="AI1270" s="43">
        <f t="shared" si="387"/>
        <v>7.7974440000000006E-2</v>
      </c>
      <c r="AJ1270" s="50">
        <f t="shared" si="388"/>
        <v>620.03098898713597</v>
      </c>
      <c r="AK1270" s="50">
        <f t="shared" si="393"/>
        <v>672.71460369555211</v>
      </c>
      <c r="AL1270" s="51">
        <f>AJ1270/AVERAGE(AJ1105:AJ1116)*100</f>
        <v>91.686774935005872</v>
      </c>
      <c r="AM1270" s="51">
        <f>AK1270/AVERAGE(AK1105:AK1116)*100</f>
        <v>99.477338326722617</v>
      </c>
      <c r="AN1270" s="45">
        <v>25.749435308103827</v>
      </c>
      <c r="AO1270" s="137"/>
    </row>
    <row r="1271" spans="1:41" ht="30" x14ac:dyDescent="0.25">
      <c r="A1271" s="30">
        <v>1270</v>
      </c>
      <c r="B1271" s="107" t="s">
        <v>1360</v>
      </c>
      <c r="C1271" s="48"/>
      <c r="D1271" s="48" t="s">
        <v>135</v>
      </c>
      <c r="E1271" s="48" t="s">
        <v>205</v>
      </c>
      <c r="F1271" s="48" t="s">
        <v>139</v>
      </c>
      <c r="G1271" s="42" t="s">
        <v>6</v>
      </c>
      <c r="H1271" s="42" t="s">
        <v>714</v>
      </c>
      <c r="I1271" s="42" t="s">
        <v>319</v>
      </c>
      <c r="J1271" s="42">
        <v>25</v>
      </c>
      <c r="K1271" s="42">
        <v>220</v>
      </c>
      <c r="L1271" s="42">
        <v>0.08</v>
      </c>
      <c r="M1271" s="105" t="s">
        <v>140</v>
      </c>
      <c r="N1271" s="105" t="s">
        <v>320</v>
      </c>
      <c r="O1271" s="104" t="s">
        <v>210</v>
      </c>
      <c r="P1271" s="81">
        <v>200</v>
      </c>
      <c r="Q1271" s="118">
        <v>69</v>
      </c>
      <c r="R1271" s="42">
        <v>3.5</v>
      </c>
      <c r="S1271" s="81">
        <v>8.7362171331636986</v>
      </c>
      <c r="T1271" s="134">
        <v>460</v>
      </c>
      <c r="U1271" s="93">
        <f t="shared" si="394"/>
        <v>0.54601357082273116</v>
      </c>
      <c r="V1271" s="134">
        <v>50</v>
      </c>
      <c r="W1271" s="135">
        <f t="shared" si="391"/>
        <v>447.99004655197962</v>
      </c>
      <c r="X1271" s="51">
        <f t="shared" si="389"/>
        <v>174.81193640819629</v>
      </c>
      <c r="Y1271" s="100">
        <v>0.139019</v>
      </c>
      <c r="Z1271" s="81">
        <v>238.58609999999999</v>
      </c>
      <c r="AA1271" s="49">
        <f t="shared" si="386"/>
        <v>2.7803800000000003E-3</v>
      </c>
      <c r="AB1271" s="50">
        <f t="shared" si="390"/>
        <v>486.04361175062081</v>
      </c>
      <c r="AC1271" s="50">
        <f t="shared" si="392"/>
        <v>532.57009131410962</v>
      </c>
      <c r="AD1271" s="56">
        <f>AB1271/AVERAGE(AB1105:AB1116)*100</f>
        <v>91.181372998479802</v>
      </c>
      <c r="AE1271" s="56">
        <f>AC1271/AVERAGE(AC1105:AC1116)*100</f>
        <v>99.909701454653984</v>
      </c>
      <c r="AF1271" s="65">
        <v>0.48340300000000003</v>
      </c>
      <c r="AG1271" s="45">
        <v>5.8426609999999997</v>
      </c>
      <c r="AH1271" s="45">
        <v>298.72770000000003</v>
      </c>
      <c r="AI1271" s="43">
        <f t="shared" si="387"/>
        <v>0.11685321999999999</v>
      </c>
      <c r="AJ1271" s="50">
        <f t="shared" si="388"/>
        <v>608.56307319645168</v>
      </c>
      <c r="AK1271" s="50">
        <f t="shared" si="393"/>
        <v>666.81771682027556</v>
      </c>
      <c r="AL1271" s="51">
        <f>AJ1271/AVERAGE(AJ1105:AJ1116)*100</f>
        <v>89.990962576027329</v>
      </c>
      <c r="AM1271" s="51">
        <f>AK1271/AVERAGE(AK1105:AK1116)*100</f>
        <v>98.605339105145177</v>
      </c>
      <c r="AN1271" s="45">
        <v>42.027787568605724</v>
      </c>
      <c r="AO1271" s="137"/>
    </row>
    <row r="1272" spans="1:41" ht="30" x14ac:dyDescent="0.25">
      <c r="A1272" s="30">
        <v>1271</v>
      </c>
      <c r="B1272" s="107" t="s">
        <v>1361</v>
      </c>
      <c r="C1272" s="48"/>
      <c r="D1272" s="48" t="s">
        <v>135</v>
      </c>
      <c r="E1272" s="48" t="s">
        <v>205</v>
      </c>
      <c r="F1272" s="48" t="s">
        <v>139</v>
      </c>
      <c r="G1272" s="42" t="s">
        <v>6</v>
      </c>
      <c r="H1272" s="42" t="s">
        <v>714</v>
      </c>
      <c r="I1272" s="42" t="s">
        <v>319</v>
      </c>
      <c r="J1272" s="42">
        <v>25</v>
      </c>
      <c r="K1272" s="42">
        <v>220</v>
      </c>
      <c r="L1272" s="42">
        <v>0.08</v>
      </c>
      <c r="M1272" s="105" t="s">
        <v>140</v>
      </c>
      <c r="N1272" s="105" t="s">
        <v>320</v>
      </c>
      <c r="O1272" s="104" t="s">
        <v>210</v>
      </c>
      <c r="P1272" s="81">
        <v>200</v>
      </c>
      <c r="Q1272" s="118">
        <v>69</v>
      </c>
      <c r="R1272" s="42">
        <v>3.5</v>
      </c>
      <c r="S1272" s="81">
        <v>8.4534916595985301</v>
      </c>
      <c r="T1272" s="134">
        <v>460</v>
      </c>
      <c r="U1272" s="93">
        <f t="shared" si="394"/>
        <v>0.52834322872490813</v>
      </c>
      <c r="V1272" s="134">
        <v>50</v>
      </c>
      <c r="W1272" s="135">
        <f t="shared" si="391"/>
        <v>449.37787197500307</v>
      </c>
      <c r="X1272" s="51">
        <f t="shared" si="389"/>
        <v>159.31069086994594</v>
      </c>
      <c r="Y1272" s="100">
        <v>0.152701</v>
      </c>
      <c r="Z1272" s="81">
        <v>238.8288</v>
      </c>
      <c r="AA1272" s="49">
        <f t="shared" si="386"/>
        <v>3.0540200000000002E-3</v>
      </c>
      <c r="AB1272" s="50">
        <f t="shared" si="390"/>
        <v>486.53803613063235</v>
      </c>
      <c r="AC1272" s="50">
        <f t="shared" si="392"/>
        <v>531.46542118407865</v>
      </c>
      <c r="AD1272" s="56">
        <f>AB1272/AVERAGE(AB1105:AB1116)*100</f>
        <v>91.274126596559199</v>
      </c>
      <c r="AE1272" s="56">
        <f>AC1272/AVERAGE(AC1105:AC1116)*100</f>
        <v>99.702466266840617</v>
      </c>
      <c r="AF1272" s="65">
        <v>0.64372000000000007</v>
      </c>
      <c r="AG1272" s="45">
        <v>3.7917149999999999</v>
      </c>
      <c r="AH1272" s="45">
        <v>304.459</v>
      </c>
      <c r="AI1272" s="43">
        <f t="shared" si="387"/>
        <v>7.5834299999999993E-2</v>
      </c>
      <c r="AJ1272" s="50">
        <f t="shared" si="388"/>
        <v>620.23878168083661</v>
      </c>
      <c r="AK1272" s="50">
        <f t="shared" si="393"/>
        <v>677.5122207551326</v>
      </c>
      <c r="AL1272" s="51">
        <f>AJ1272/AVERAGE(AJ1105:AJ1116)*100</f>
        <v>91.717502176512923</v>
      </c>
      <c r="AM1272" s="51">
        <f>AK1272/AVERAGE(AK1105:AK1116)*100</f>
        <v>100.1867835695881</v>
      </c>
      <c r="AN1272" s="45">
        <v>24.830976876379328</v>
      </c>
      <c r="AO1272" s="137"/>
    </row>
    <row r="1273" spans="1:41" ht="30" x14ac:dyDescent="0.25">
      <c r="A1273" s="30">
        <v>1272</v>
      </c>
      <c r="B1273" s="107" t="s">
        <v>1362</v>
      </c>
      <c r="C1273" s="48"/>
      <c r="D1273" s="48" t="s">
        <v>135</v>
      </c>
      <c r="E1273" s="48" t="s">
        <v>205</v>
      </c>
      <c r="F1273" s="48" t="s">
        <v>139</v>
      </c>
      <c r="G1273" s="42" t="s">
        <v>6</v>
      </c>
      <c r="H1273" s="42" t="s">
        <v>714</v>
      </c>
      <c r="I1273" s="42" t="s">
        <v>319</v>
      </c>
      <c r="J1273" s="42">
        <v>25</v>
      </c>
      <c r="K1273" s="42">
        <v>220</v>
      </c>
      <c r="L1273" s="42">
        <v>0.08</v>
      </c>
      <c r="M1273" s="105" t="s">
        <v>140</v>
      </c>
      <c r="N1273" s="105" t="s">
        <v>320</v>
      </c>
      <c r="O1273" s="104" t="s">
        <v>210</v>
      </c>
      <c r="P1273" s="81">
        <v>200</v>
      </c>
      <c r="Q1273" s="118">
        <v>69</v>
      </c>
      <c r="R1273" s="42">
        <v>3.5</v>
      </c>
      <c r="S1273" s="81">
        <v>9.471303364433135</v>
      </c>
      <c r="T1273" s="134">
        <v>460</v>
      </c>
      <c r="U1273" s="93">
        <f t="shared" si="394"/>
        <v>0.59195646027707094</v>
      </c>
      <c r="V1273" s="134">
        <v>50</v>
      </c>
      <c r="W1273" s="135">
        <f t="shared" si="391"/>
        <v>444.38170045211859</v>
      </c>
      <c r="X1273" s="51">
        <f t="shared" si="389"/>
        <v>177.16172530013279</v>
      </c>
      <c r="Y1273" s="100">
        <v>0.13992199999999999</v>
      </c>
      <c r="Z1273" s="81">
        <v>243.36369999999999</v>
      </c>
      <c r="AA1273" s="49">
        <f t="shared" si="386"/>
        <v>2.7984399999999997E-3</v>
      </c>
      <c r="AB1273" s="50">
        <f t="shared" si="390"/>
        <v>495.77645854890352</v>
      </c>
      <c r="AC1273" s="50">
        <f t="shared" si="392"/>
        <v>547.64563831588748</v>
      </c>
      <c r="AD1273" s="56">
        <f>AB1273/AVERAGE(AB1105:AB1116)*100</f>
        <v>93.007246876453152</v>
      </c>
      <c r="AE1273" s="56">
        <f>AC1273/AVERAGE(AC1105:AC1116)*100</f>
        <v>102.73786139975478</v>
      </c>
      <c r="AF1273" s="65">
        <v>0.48508200000000001</v>
      </c>
      <c r="AG1273" s="45">
        <v>2.6860179999999998</v>
      </c>
      <c r="AH1273" s="45">
        <v>288.4384</v>
      </c>
      <c r="AI1273" s="43">
        <f t="shared" si="387"/>
        <v>5.3720359999999995E-2</v>
      </c>
      <c r="AJ1273" s="50">
        <f t="shared" si="388"/>
        <v>587.60188336022202</v>
      </c>
      <c r="AK1273" s="50">
        <f t="shared" si="393"/>
        <v>649.07803293101347</v>
      </c>
      <c r="AL1273" s="51">
        <f>AJ1273/AVERAGE(AJ1105:AJ1116)*100</f>
        <v>86.891337026627241</v>
      </c>
      <c r="AM1273" s="51">
        <f>AK1273/AVERAGE(AK1105:AK1116)*100</f>
        <v>95.982092149650398</v>
      </c>
      <c r="AN1273" s="45">
        <v>19.196538071211105</v>
      </c>
      <c r="AO1273" s="137"/>
    </row>
    <row r="1274" spans="1:41" ht="30" x14ac:dyDescent="0.25">
      <c r="A1274" s="30">
        <v>1273</v>
      </c>
      <c r="B1274" s="107" t="s">
        <v>1363</v>
      </c>
      <c r="C1274" s="48"/>
      <c r="D1274" s="48" t="s">
        <v>135</v>
      </c>
      <c r="E1274" s="48" t="s">
        <v>205</v>
      </c>
      <c r="F1274" s="48" t="s">
        <v>139</v>
      </c>
      <c r="G1274" s="42" t="s">
        <v>6</v>
      </c>
      <c r="H1274" s="42" t="s">
        <v>714</v>
      </c>
      <c r="I1274" s="42" t="s">
        <v>319</v>
      </c>
      <c r="J1274" s="42">
        <v>25</v>
      </c>
      <c r="K1274" s="42">
        <v>220</v>
      </c>
      <c r="L1274" s="42">
        <v>0.08</v>
      </c>
      <c r="M1274" s="105" t="s">
        <v>140</v>
      </c>
      <c r="N1274" s="105" t="s">
        <v>320</v>
      </c>
      <c r="O1274" s="104" t="s">
        <v>210</v>
      </c>
      <c r="P1274" s="81">
        <v>200</v>
      </c>
      <c r="Q1274" s="118">
        <v>69</v>
      </c>
      <c r="R1274" s="42">
        <v>3.5</v>
      </c>
      <c r="S1274" s="81">
        <v>10.48911506926774</v>
      </c>
      <c r="T1274" s="134">
        <v>460</v>
      </c>
      <c r="U1274" s="93">
        <f t="shared" si="394"/>
        <v>0.65556969182923375</v>
      </c>
      <c r="V1274" s="134">
        <v>50</v>
      </c>
      <c r="W1274" s="135">
        <f t="shared" si="391"/>
        <v>439.38552892923394</v>
      </c>
      <c r="X1274" s="51">
        <f t="shared" si="389"/>
        <v>173.39224382897333</v>
      </c>
      <c r="Y1274" s="100">
        <v>0.13256400000000002</v>
      </c>
      <c r="Z1274" s="81">
        <v>225.66030000000001</v>
      </c>
      <c r="AA1274" s="49">
        <f t="shared" si="386"/>
        <v>2.6512800000000002E-3</v>
      </c>
      <c r="AB1274" s="50">
        <f t="shared" si="390"/>
        <v>459.71138821888042</v>
      </c>
      <c r="AC1274" s="50">
        <f t="shared" si="392"/>
        <v>513.58154773536967</v>
      </c>
      <c r="AD1274" s="56">
        <f>AB1274/AVERAGE(AB1105:AB1116)*100</f>
        <v>86.241469998666531</v>
      </c>
      <c r="AE1274" s="56">
        <f>AC1274/AVERAGE(AC1105:AC1116)*100</f>
        <v>96.347466640961343</v>
      </c>
      <c r="AF1274" s="65">
        <v>0</v>
      </c>
      <c r="AG1274" s="45">
        <v>2.712221</v>
      </c>
      <c r="AH1274" s="45">
        <v>284.31130000000002</v>
      </c>
      <c r="AI1274" s="43">
        <f t="shared" si="387"/>
        <v>5.4244420000000002E-2</v>
      </c>
      <c r="AJ1274" s="50">
        <f t="shared" si="388"/>
        <v>579.19422428009966</v>
      </c>
      <c r="AK1274" s="50">
        <f t="shared" si="393"/>
        <v>647.06568896990302</v>
      </c>
      <c r="AL1274" s="51">
        <f>AJ1274/AVERAGE(AJ1105:AJ1116)*100</f>
        <v>85.64805861070694</v>
      </c>
      <c r="AM1274" s="51">
        <f>AK1274/AVERAGE(AK1105:AK1116)*100</f>
        <v>95.684517784608488</v>
      </c>
      <c r="AN1274" s="45">
        <v>20.45971002685495</v>
      </c>
      <c r="AO1274" s="137"/>
    </row>
    <row r="1275" spans="1:41" ht="30" x14ac:dyDescent="0.25">
      <c r="A1275" s="30">
        <v>1274</v>
      </c>
      <c r="B1275" s="107" t="s">
        <v>1364</v>
      </c>
      <c r="C1275" s="48"/>
      <c r="D1275" s="48" t="s">
        <v>135</v>
      </c>
      <c r="E1275" s="48" t="s">
        <v>205</v>
      </c>
      <c r="F1275" s="48" t="s">
        <v>139</v>
      </c>
      <c r="G1275" s="42" t="s">
        <v>6</v>
      </c>
      <c r="H1275" s="42" t="s">
        <v>714</v>
      </c>
      <c r="I1275" s="42" t="s">
        <v>319</v>
      </c>
      <c r="J1275" s="42">
        <v>25</v>
      </c>
      <c r="K1275" s="42">
        <v>220</v>
      </c>
      <c r="L1275" s="42">
        <v>0.08</v>
      </c>
      <c r="M1275" s="105" t="s">
        <v>140</v>
      </c>
      <c r="N1275" s="105" t="s">
        <v>320</v>
      </c>
      <c r="O1275" s="104" t="s">
        <v>210</v>
      </c>
      <c r="P1275" s="81">
        <v>200</v>
      </c>
      <c r="Q1275" s="118">
        <v>69</v>
      </c>
      <c r="R1275" s="42">
        <v>3.5</v>
      </c>
      <c r="S1275" s="81">
        <v>10.036754311563472</v>
      </c>
      <c r="T1275" s="134">
        <v>460</v>
      </c>
      <c r="U1275" s="93">
        <f t="shared" si="394"/>
        <v>0.62729714447271701</v>
      </c>
      <c r="V1275" s="134">
        <v>50</v>
      </c>
      <c r="W1275" s="135">
        <f t="shared" si="391"/>
        <v>441.60604960607151</v>
      </c>
      <c r="X1275" s="51">
        <f t="shared" si="389"/>
        <v>162.95168566643133</v>
      </c>
      <c r="Y1275" s="100">
        <v>0.14895800000000001</v>
      </c>
      <c r="Z1275" s="81">
        <v>238.29920000000001</v>
      </c>
      <c r="AA1275" s="49">
        <f t="shared" si="386"/>
        <v>2.9791600000000002E-3</v>
      </c>
      <c r="AB1275" s="50">
        <f t="shared" si="390"/>
        <v>485.45914387000562</v>
      </c>
      <c r="AC1275" s="50">
        <f t="shared" si="392"/>
        <v>539.61941919176934</v>
      </c>
      <c r="AD1275" s="56">
        <f>AB1275/AVERAGE(AB1105:AB1116)*100</f>
        <v>91.071727315377302</v>
      </c>
      <c r="AE1275" s="56">
        <f>AC1275/AVERAGE(AC1105:AC1116)*100</f>
        <v>101.23214943887164</v>
      </c>
      <c r="AF1275" s="65">
        <v>0.47320600000000002</v>
      </c>
      <c r="AG1275" s="45">
        <v>4.4274319999999996</v>
      </c>
      <c r="AH1275" s="45">
        <v>295.10649999999998</v>
      </c>
      <c r="AI1275" s="43">
        <f t="shared" si="387"/>
        <v>8.8548639999999998E-2</v>
      </c>
      <c r="AJ1275" s="50">
        <f t="shared" si="388"/>
        <v>601.18602513341966</v>
      </c>
      <c r="AK1275" s="50">
        <f t="shared" si="393"/>
        <v>668.25737614610489</v>
      </c>
      <c r="AL1275" s="51">
        <f>AJ1275/AVERAGE(AJ1105:AJ1116)*100</f>
        <v>88.900085253032785</v>
      </c>
      <c r="AM1275" s="51">
        <f>AK1275/AVERAGE(AK1105:AK1116)*100</f>
        <v>98.818228013820573</v>
      </c>
      <c r="AN1275" s="45">
        <v>29.722686931886837</v>
      </c>
      <c r="AO1275" s="137"/>
    </row>
    <row r="1276" spans="1:41" ht="30" x14ac:dyDescent="0.25">
      <c r="A1276" s="30">
        <v>1275</v>
      </c>
      <c r="B1276" s="107" t="s">
        <v>1365</v>
      </c>
      <c r="C1276" s="48"/>
      <c r="D1276" s="48" t="s">
        <v>135</v>
      </c>
      <c r="E1276" s="48" t="s">
        <v>205</v>
      </c>
      <c r="F1276" s="48" t="s">
        <v>139</v>
      </c>
      <c r="G1276" s="42" t="s">
        <v>6</v>
      </c>
      <c r="H1276" s="42" t="s">
        <v>714</v>
      </c>
      <c r="I1276" s="42" t="s">
        <v>319</v>
      </c>
      <c r="J1276" s="42">
        <v>25</v>
      </c>
      <c r="K1276" s="42">
        <v>220</v>
      </c>
      <c r="L1276" s="42">
        <v>0.08</v>
      </c>
      <c r="M1276" s="105" t="s">
        <v>140</v>
      </c>
      <c r="N1276" s="105" t="s">
        <v>320</v>
      </c>
      <c r="O1276" s="104" t="s">
        <v>210</v>
      </c>
      <c r="P1276" s="81">
        <v>200</v>
      </c>
      <c r="Q1276" s="118">
        <v>69</v>
      </c>
      <c r="R1276" s="42">
        <v>3.5</v>
      </c>
      <c r="S1276" s="81">
        <v>7.7184054283290919</v>
      </c>
      <c r="T1276" s="134">
        <v>460</v>
      </c>
      <c r="U1276" s="93">
        <f t="shared" si="394"/>
        <v>0.48240033927056825</v>
      </c>
      <c r="V1276" s="134">
        <v>50</v>
      </c>
      <c r="W1276" s="135">
        <f t="shared" si="391"/>
        <v>452.98621807486421</v>
      </c>
      <c r="X1276" s="51">
        <f t="shared" si="389"/>
        <v>168.36020645665215</v>
      </c>
      <c r="Y1276" s="100">
        <v>0.14818300000000001</v>
      </c>
      <c r="Z1276" s="81">
        <v>244.92760000000001</v>
      </c>
      <c r="AA1276" s="49">
        <f t="shared" si="386"/>
        <v>2.9636600000000003E-3</v>
      </c>
      <c r="AB1276" s="50">
        <f t="shared" si="390"/>
        <v>498.96240946732172</v>
      </c>
      <c r="AC1276" s="50">
        <f t="shared" si="392"/>
        <v>540.69547864151855</v>
      </c>
      <c r="AD1276" s="56">
        <f>AB1276/AVERAGE(AB1105:AB1116)*100</f>
        <v>93.604928590653287</v>
      </c>
      <c r="AE1276" s="56">
        <f>AC1276/AVERAGE(AC1105:AC1116)*100</f>
        <v>101.43401728711416</v>
      </c>
      <c r="AF1276" s="65">
        <v>0.50470199999999998</v>
      </c>
      <c r="AG1276" s="45">
        <v>6.1466430000000001</v>
      </c>
      <c r="AH1276" s="45">
        <v>305.80599999999998</v>
      </c>
      <c r="AI1276" s="43">
        <f t="shared" si="387"/>
        <v>0.12293286</v>
      </c>
      <c r="AJ1276" s="50">
        <f t="shared" si="388"/>
        <v>622.9828675476499</v>
      </c>
      <c r="AK1276" s="50">
        <f t="shared" si="393"/>
        <v>675.08897135908001</v>
      </c>
      <c r="AL1276" s="51">
        <f>AJ1276/AVERAGE(AJ1105:AJ1116)*100</f>
        <v>92.123282512885851</v>
      </c>
      <c r="AM1276" s="51">
        <f>AK1276/AVERAGE(AK1105:AK1116)*100</f>
        <v>99.828446767180509</v>
      </c>
      <c r="AN1276" s="45">
        <v>41.480082060695217</v>
      </c>
      <c r="AO1276" s="137"/>
    </row>
    <row r="1277" spans="1:41" ht="30" x14ac:dyDescent="0.25">
      <c r="A1277" s="30">
        <v>1276</v>
      </c>
      <c r="B1277" s="107" t="s">
        <v>1366</v>
      </c>
      <c r="C1277" s="48"/>
      <c r="D1277" s="48" t="s">
        <v>135</v>
      </c>
      <c r="E1277" s="48" t="s">
        <v>205</v>
      </c>
      <c r="F1277" s="48" t="s">
        <v>139</v>
      </c>
      <c r="G1277" s="42" t="s">
        <v>6</v>
      </c>
      <c r="H1277" s="42" t="s">
        <v>714</v>
      </c>
      <c r="I1277" s="42" t="s">
        <v>319</v>
      </c>
      <c r="J1277" s="42">
        <v>25</v>
      </c>
      <c r="K1277" s="42">
        <v>220</v>
      </c>
      <c r="L1277" s="42">
        <v>0.08</v>
      </c>
      <c r="M1277" s="105" t="s">
        <v>140</v>
      </c>
      <c r="N1277" s="105" t="s">
        <v>320</v>
      </c>
      <c r="O1277" s="104" t="s">
        <v>210</v>
      </c>
      <c r="P1277" s="81">
        <v>200</v>
      </c>
      <c r="Q1277" s="118">
        <v>69</v>
      </c>
      <c r="R1277" s="42">
        <v>3.5</v>
      </c>
      <c r="S1277" s="81">
        <v>8.7362171331636986</v>
      </c>
      <c r="T1277" s="134">
        <v>460</v>
      </c>
      <c r="U1277" s="93">
        <f t="shared" si="394"/>
        <v>0.54601357082273116</v>
      </c>
      <c r="V1277" s="134">
        <v>50</v>
      </c>
      <c r="W1277" s="135">
        <f t="shared" si="391"/>
        <v>447.99004655197962</v>
      </c>
      <c r="X1277" s="51">
        <f t="shared" si="389"/>
        <v>135.91192878640183</v>
      </c>
      <c r="Y1277" s="100">
        <v>0.17761300000000002</v>
      </c>
      <c r="Z1277" s="81">
        <v>236.99119999999999</v>
      </c>
      <c r="AA1277" s="49">
        <f t="shared" si="386"/>
        <v>3.5522600000000002E-3</v>
      </c>
      <c r="AB1277" s="50">
        <f t="shared" si="390"/>
        <v>482.79450815078383</v>
      </c>
      <c r="AC1277" s="50">
        <f t="shared" si="392"/>
        <v>529.00996757413952</v>
      </c>
      <c r="AD1277" s="56">
        <f>AB1277/AVERAGE(AB1105:AB1116)*100</f>
        <v>90.571843894331337</v>
      </c>
      <c r="AE1277" s="56">
        <f>AC1277/AVERAGE(AC1105:AC1116)*100</f>
        <v>99.241825233658602</v>
      </c>
      <c r="AF1277" s="65">
        <v>0</v>
      </c>
      <c r="AG1277" s="45">
        <v>4.9943489999999997</v>
      </c>
      <c r="AH1277" s="45">
        <v>295.75889999999998</v>
      </c>
      <c r="AI1277" s="43">
        <f t="shared" si="387"/>
        <v>9.988698E-2</v>
      </c>
      <c r="AJ1277" s="50">
        <f t="shared" si="388"/>
        <v>602.51508349979599</v>
      </c>
      <c r="AK1277" s="50">
        <f t="shared" si="393"/>
        <v>660.1907838719884</v>
      </c>
      <c r="AL1277" s="51">
        <f>AJ1277/AVERAGE(AJ1105:AJ1116)*100</f>
        <v>89.096619099691807</v>
      </c>
      <c r="AM1277" s="51">
        <f>AK1277/AVERAGE(AK1105:AK1116)*100</f>
        <v>97.625384682654882</v>
      </c>
      <c r="AN1277" s="45">
        <v>28.119276179108507</v>
      </c>
      <c r="AO1277" s="137"/>
    </row>
    <row r="1278" spans="1:41" ht="30" x14ac:dyDescent="0.25">
      <c r="A1278" s="30">
        <v>1277</v>
      </c>
      <c r="B1278" s="107" t="s">
        <v>1367</v>
      </c>
      <c r="C1278" s="48"/>
      <c r="D1278" s="48" t="s">
        <v>135</v>
      </c>
      <c r="E1278" s="48" t="s">
        <v>205</v>
      </c>
      <c r="F1278" s="48" t="s">
        <v>139</v>
      </c>
      <c r="G1278" s="42" t="s">
        <v>6</v>
      </c>
      <c r="H1278" s="42" t="s">
        <v>714</v>
      </c>
      <c r="I1278" s="42" t="s">
        <v>319</v>
      </c>
      <c r="J1278" s="42">
        <v>25</v>
      </c>
      <c r="K1278" s="42">
        <v>220</v>
      </c>
      <c r="L1278" s="42">
        <v>0.08</v>
      </c>
      <c r="M1278" s="105" t="s">
        <v>140</v>
      </c>
      <c r="N1278" s="105" t="s">
        <v>320</v>
      </c>
      <c r="O1278" s="104" t="s">
        <v>210</v>
      </c>
      <c r="P1278" s="81">
        <v>200</v>
      </c>
      <c r="Q1278" s="118">
        <v>69</v>
      </c>
      <c r="R1278" s="42">
        <v>3.5</v>
      </c>
      <c r="S1278" s="81">
        <v>9.3016680802940339</v>
      </c>
      <c r="T1278" s="134">
        <v>460</v>
      </c>
      <c r="U1278" s="93">
        <f t="shared" si="394"/>
        <v>0.58135425501837712</v>
      </c>
      <c r="V1278" s="134">
        <v>50</v>
      </c>
      <c r="W1278" s="135">
        <f t="shared" si="391"/>
        <v>445.21439570593265</v>
      </c>
      <c r="X1278" s="51">
        <f t="shared" si="389"/>
        <v>183.84973983416643</v>
      </c>
      <c r="Y1278" s="100">
        <v>0.133081</v>
      </c>
      <c r="Z1278" s="81">
        <v>240.20330000000001</v>
      </c>
      <c r="AA1278" s="49">
        <f t="shared" si="386"/>
        <v>2.66162E-3</v>
      </c>
      <c r="AB1278" s="50">
        <f t="shared" si="390"/>
        <v>489.338144537414</v>
      </c>
      <c r="AC1278" s="50">
        <f t="shared" si="392"/>
        <v>539.52276098155653</v>
      </c>
      <c r="AD1278" s="56">
        <f>AB1278/AVERAGE(AB1105:AB1116)*100</f>
        <v>91.799424579913691</v>
      </c>
      <c r="AE1278" s="56">
        <f>AC1278/AVERAGE(AC1105:AC1116)*100</f>
        <v>101.21401643988615</v>
      </c>
      <c r="AF1278" s="65">
        <v>0.28759000000000001</v>
      </c>
      <c r="AG1278" s="45">
        <v>4.7228950000000003</v>
      </c>
      <c r="AH1278" s="45">
        <v>298.09899999999999</v>
      </c>
      <c r="AI1278" s="43">
        <f t="shared" si="387"/>
        <v>9.4457900000000011E-2</v>
      </c>
      <c r="AJ1278" s="50">
        <f t="shared" si="388"/>
        <v>607.28229607361163</v>
      </c>
      <c r="AK1278" s="50">
        <f t="shared" si="393"/>
        <v>669.56280586420337</v>
      </c>
      <c r="AL1278" s="51">
        <f>AJ1278/AVERAGE(AJ1105:AJ1116)*100</f>
        <v>89.801568294306705</v>
      </c>
      <c r="AM1278" s="51">
        <f>AK1278/AVERAGE(AK1105:AK1116)*100</f>
        <v>99.011267785836296</v>
      </c>
      <c r="AN1278" s="45">
        <v>35.488875196309017</v>
      </c>
      <c r="AO1278" s="137"/>
    </row>
    <row r="1279" spans="1:41" ht="30" x14ac:dyDescent="0.25">
      <c r="A1279" s="30">
        <v>1278</v>
      </c>
      <c r="B1279" s="107" t="s">
        <v>1368</v>
      </c>
      <c r="C1279" s="48"/>
      <c r="D1279" s="48" t="s">
        <v>135</v>
      </c>
      <c r="E1279" s="48" t="s">
        <v>205</v>
      </c>
      <c r="F1279" s="48" t="s">
        <v>139</v>
      </c>
      <c r="G1279" s="42" t="s">
        <v>6</v>
      </c>
      <c r="H1279" s="42" t="s">
        <v>714</v>
      </c>
      <c r="I1279" s="42" t="s">
        <v>319</v>
      </c>
      <c r="J1279" s="42">
        <v>25</v>
      </c>
      <c r="K1279" s="42">
        <v>220</v>
      </c>
      <c r="L1279" s="42">
        <v>0.08</v>
      </c>
      <c r="M1279" s="105" t="s">
        <v>140</v>
      </c>
      <c r="N1279" s="105" t="s">
        <v>320</v>
      </c>
      <c r="O1279" s="104" t="s">
        <v>210</v>
      </c>
      <c r="P1279" s="81">
        <v>200</v>
      </c>
      <c r="Q1279" s="118">
        <v>69</v>
      </c>
      <c r="R1279" s="42">
        <v>3.5</v>
      </c>
      <c r="S1279" s="81">
        <v>10.658750353406841</v>
      </c>
      <c r="T1279" s="134">
        <v>460</v>
      </c>
      <c r="U1279" s="93">
        <f t="shared" si="394"/>
        <v>0.66617189708792757</v>
      </c>
      <c r="V1279" s="134">
        <v>50</v>
      </c>
      <c r="W1279" s="135">
        <f t="shared" si="391"/>
        <v>438.55283367541989</v>
      </c>
      <c r="X1279" s="51">
        <f t="shared" si="389"/>
        <v>110.02791220340781</v>
      </c>
      <c r="Y1279" s="100">
        <v>0.20549400000000001</v>
      </c>
      <c r="Z1279" s="81">
        <v>221.97389999999999</v>
      </c>
      <c r="AA1279" s="49">
        <f t="shared" si="386"/>
        <v>4.1098799999999998E-3</v>
      </c>
      <c r="AB1279" s="50">
        <f t="shared" si="390"/>
        <v>452.20151580654164</v>
      </c>
      <c r="AC1279" s="50">
        <f t="shared" si="392"/>
        <v>506.15087386320818</v>
      </c>
      <c r="AD1279" s="56">
        <f>AB1279/AVERAGE(AB1105:AB1116)*100</f>
        <v>84.83262424687463</v>
      </c>
      <c r="AE1279" s="56">
        <f>AC1279/AVERAGE(AC1105:AC1116)*100</f>
        <v>94.953478468732783</v>
      </c>
      <c r="AF1279" s="65">
        <v>0</v>
      </c>
      <c r="AG1279" s="45">
        <v>5.7874160000000003</v>
      </c>
      <c r="AH1279" s="45">
        <v>288.142</v>
      </c>
      <c r="AI1279" s="43">
        <f t="shared" si="387"/>
        <v>0.11574832</v>
      </c>
      <c r="AJ1279" s="50">
        <f t="shared" si="388"/>
        <v>586.99806223852681</v>
      </c>
      <c r="AK1279" s="50">
        <f t="shared" si="393"/>
        <v>657.02916017014854</v>
      </c>
      <c r="AL1279" s="51">
        <f>AJ1279/AVERAGE(AJ1105:AJ1116)*100</f>
        <v>86.802047277777262</v>
      </c>
      <c r="AM1279" s="51">
        <f>AK1279/AVERAGE(AK1105:AK1116)*100</f>
        <v>97.157861146043729</v>
      </c>
      <c r="AN1279" s="45">
        <v>28.163430562449513</v>
      </c>
      <c r="AO1279" s="137"/>
    </row>
    <row r="1280" spans="1:41" ht="30" x14ac:dyDescent="0.25">
      <c r="A1280" s="30">
        <v>1279</v>
      </c>
      <c r="B1280" s="107" t="s">
        <v>1369</v>
      </c>
      <c r="C1280" s="48"/>
      <c r="D1280" s="48" t="s">
        <v>135</v>
      </c>
      <c r="E1280" s="48" t="s">
        <v>205</v>
      </c>
      <c r="F1280" s="48" t="s">
        <v>139</v>
      </c>
      <c r="G1280" s="42" t="s">
        <v>6</v>
      </c>
      <c r="H1280" s="42" t="s">
        <v>714</v>
      </c>
      <c r="I1280" s="42" t="s">
        <v>319</v>
      </c>
      <c r="J1280" s="42">
        <v>25</v>
      </c>
      <c r="K1280" s="42">
        <v>220</v>
      </c>
      <c r="L1280" s="42">
        <v>0.08</v>
      </c>
      <c r="M1280" s="105" t="s">
        <v>140</v>
      </c>
      <c r="N1280" s="105" t="s">
        <v>320</v>
      </c>
      <c r="O1280" s="104" t="s">
        <v>210</v>
      </c>
      <c r="P1280" s="81">
        <v>200</v>
      </c>
      <c r="Q1280" s="118">
        <v>69</v>
      </c>
      <c r="R1280" s="42">
        <v>3.5</v>
      </c>
      <c r="S1280" s="81">
        <v>7.6618603336160591</v>
      </c>
      <c r="T1280" s="134">
        <v>460</v>
      </c>
      <c r="U1280" s="93">
        <f t="shared" si="394"/>
        <v>0.47886627085100369</v>
      </c>
      <c r="V1280" s="134">
        <v>50</v>
      </c>
      <c r="W1280" s="135">
        <f t="shared" si="391"/>
        <v>453.26378315946886</v>
      </c>
      <c r="X1280" s="51">
        <f t="shared" si="389"/>
        <v>184.31067625506512</v>
      </c>
      <c r="Y1280" s="100">
        <v>0.13527600000000001</v>
      </c>
      <c r="Z1280" s="81">
        <v>244.7773</v>
      </c>
      <c r="AA1280" s="49">
        <f t="shared" si="386"/>
        <v>2.7055200000000003E-3</v>
      </c>
      <c r="AB1280" s="50">
        <f t="shared" si="390"/>
        <v>498.65622082160377</v>
      </c>
      <c r="AC1280" s="50">
        <f t="shared" si="392"/>
        <v>540.03277803000992</v>
      </c>
      <c r="AD1280" s="56">
        <f>AB1280/AVERAGE(AB1105:AB1116)*100</f>
        <v>93.547487858097313</v>
      </c>
      <c r="AE1280" s="56">
        <f>AC1280/AVERAGE(AC1105:AC1116)*100</f>
        <v>101.30969520945811</v>
      </c>
      <c r="AF1280" s="65">
        <v>0.748533</v>
      </c>
      <c r="AG1280" s="45">
        <v>5.3259550000000004</v>
      </c>
      <c r="AH1280" s="45">
        <v>306.66730000000001</v>
      </c>
      <c r="AI1280" s="43">
        <f t="shared" si="387"/>
        <v>0.10651910000000001</v>
      </c>
      <c r="AJ1280" s="50">
        <f t="shared" si="388"/>
        <v>624.73749349945854</v>
      </c>
      <c r="AK1280" s="50">
        <f t="shared" si="393"/>
        <v>676.57578521358994</v>
      </c>
      <c r="AL1280" s="51">
        <f>AJ1280/AVERAGE(AJ1105:AJ1116)*100</f>
        <v>92.382746955141229</v>
      </c>
      <c r="AM1280" s="51">
        <f>AK1280/AVERAGE(AK1105:AK1116)*100</f>
        <v>100.04830862839391</v>
      </c>
      <c r="AN1280" s="45">
        <v>39.371026641828557</v>
      </c>
      <c r="AO1280" s="137"/>
    </row>
    <row r="1281" spans="1:41" ht="30" x14ac:dyDescent="0.25">
      <c r="A1281" s="30">
        <v>1280</v>
      </c>
      <c r="B1281" s="107" t="s">
        <v>1370</v>
      </c>
      <c r="C1281" s="48"/>
      <c r="D1281" s="48" t="s">
        <v>135</v>
      </c>
      <c r="E1281" s="48" t="s">
        <v>205</v>
      </c>
      <c r="F1281" s="48" t="s">
        <v>139</v>
      </c>
      <c r="G1281" s="42" t="s">
        <v>6</v>
      </c>
      <c r="H1281" s="42" t="s">
        <v>714</v>
      </c>
      <c r="I1281" s="42" t="s">
        <v>319</v>
      </c>
      <c r="J1281" s="42">
        <v>25</v>
      </c>
      <c r="K1281" s="42">
        <v>220</v>
      </c>
      <c r="L1281" s="42">
        <v>0.08</v>
      </c>
      <c r="M1281" s="105" t="s">
        <v>140</v>
      </c>
      <c r="N1281" s="105" t="s">
        <v>320</v>
      </c>
      <c r="O1281" s="104" t="s">
        <v>210</v>
      </c>
      <c r="P1281" s="81">
        <v>200</v>
      </c>
      <c r="Q1281" s="118">
        <v>69</v>
      </c>
      <c r="R1281" s="42">
        <v>3.5</v>
      </c>
      <c r="S1281" s="81">
        <v>7.6618603336160591</v>
      </c>
      <c r="T1281" s="134">
        <v>460</v>
      </c>
      <c r="U1281" s="93">
        <f t="shared" si="394"/>
        <v>0.47886627085100369</v>
      </c>
      <c r="V1281" s="134">
        <v>50</v>
      </c>
      <c r="W1281" s="135">
        <f t="shared" si="391"/>
        <v>453.26378315946886</v>
      </c>
      <c r="X1281" s="51">
        <f t="shared" si="389"/>
        <v>165.7469875766796</v>
      </c>
      <c r="Y1281" s="100">
        <v>0.14779599999999998</v>
      </c>
      <c r="Z1281" s="81">
        <v>240.49619999999999</v>
      </c>
      <c r="AA1281" s="49">
        <f t="shared" si="386"/>
        <v>2.9559199999999995E-3</v>
      </c>
      <c r="AB1281" s="50">
        <f t="shared" si="390"/>
        <v>489.9348355176586</v>
      </c>
      <c r="AC1281" s="50">
        <f t="shared" si="392"/>
        <v>530.58772603366765</v>
      </c>
      <c r="AD1281" s="56">
        <f>AB1281/AVERAGE(AB1105:AB1116)*100</f>
        <v>91.911363306231991</v>
      </c>
      <c r="AE1281" s="56">
        <f>AC1281/AVERAGE(AC1105:AC1116)*100</f>
        <v>99.537811394409857</v>
      </c>
      <c r="AF1281" s="65">
        <v>0.68076599999999998</v>
      </c>
      <c r="AG1281" s="45">
        <v>5.7471420000000002</v>
      </c>
      <c r="AH1281" s="45">
        <v>301.52260000000001</v>
      </c>
      <c r="AI1281" s="43">
        <f t="shared" si="387"/>
        <v>0.11494284</v>
      </c>
      <c r="AJ1281" s="50">
        <f t="shared" si="388"/>
        <v>614.25679672218018</v>
      </c>
      <c r="AK1281" s="50">
        <f t="shared" si="393"/>
        <v>665.22544090825204</v>
      </c>
      <c r="AL1281" s="51">
        <f>AJ1281/AVERAGE(AJ1105:AJ1116)*100</f>
        <v>90.832919118067906</v>
      </c>
      <c r="AM1281" s="51">
        <f>AK1281/AVERAGE(AK1105:AK1116)*100</f>
        <v>98.369882094490563</v>
      </c>
      <c r="AN1281" s="45">
        <v>38.885639665484867</v>
      </c>
      <c r="AO1281" s="137"/>
    </row>
    <row r="1282" spans="1:41" ht="30" x14ac:dyDescent="0.25">
      <c r="A1282" s="30">
        <v>1281</v>
      </c>
      <c r="B1282" s="107" t="s">
        <v>1371</v>
      </c>
      <c r="C1282" s="48"/>
      <c r="D1282" s="48" t="s">
        <v>135</v>
      </c>
      <c r="E1282" s="48" t="s">
        <v>205</v>
      </c>
      <c r="F1282" s="48" t="s">
        <v>139</v>
      </c>
      <c r="G1282" s="42" t="s">
        <v>6</v>
      </c>
      <c r="H1282" s="42" t="s">
        <v>714</v>
      </c>
      <c r="I1282" s="42" t="s">
        <v>319</v>
      </c>
      <c r="J1282" s="42">
        <v>25</v>
      </c>
      <c r="K1282" s="42">
        <v>220</v>
      </c>
      <c r="L1282" s="42">
        <v>0.08</v>
      </c>
      <c r="M1282" s="105" t="s">
        <v>140</v>
      </c>
      <c r="N1282" s="105" t="s">
        <v>320</v>
      </c>
      <c r="O1282" s="104" t="s">
        <v>210</v>
      </c>
      <c r="P1282" s="81">
        <v>200</v>
      </c>
      <c r="Q1282" s="118">
        <v>69</v>
      </c>
      <c r="R1282" s="42">
        <v>3.5</v>
      </c>
      <c r="S1282" s="81">
        <v>6.3047780605032511</v>
      </c>
      <c r="T1282" s="134">
        <v>460</v>
      </c>
      <c r="U1282" s="93">
        <f t="shared" si="394"/>
        <v>0.39404862878145319</v>
      </c>
      <c r="V1282" s="134">
        <v>50</v>
      </c>
      <c r="W1282" s="135">
        <f t="shared" si="391"/>
        <v>459.92534518998156</v>
      </c>
      <c r="X1282" s="51">
        <f t="shared" si="389"/>
        <v>185.9096061736559</v>
      </c>
      <c r="Y1282" s="100">
        <v>0.12998300000000002</v>
      </c>
      <c r="Z1282" s="81">
        <v>237.24019999999999</v>
      </c>
      <c r="AA1282" s="49">
        <f t="shared" si="386"/>
        <v>2.5996600000000002E-3</v>
      </c>
      <c r="AB1282" s="50">
        <f t="shared" si="390"/>
        <v>483.3017667854063</v>
      </c>
      <c r="AC1282" s="50">
        <f t="shared" si="392"/>
        <v>515.82327975859448</v>
      </c>
      <c r="AD1282" s="56">
        <f>AB1282/AVERAGE(AB1105:AB1116)*100</f>
        <v>90.667005187787325</v>
      </c>
      <c r="AE1282" s="56">
        <f>AC1282/AVERAGE(AC1105:AC1116)*100</f>
        <v>96.768013684129102</v>
      </c>
      <c r="AF1282" s="65">
        <v>0.37600900000000004</v>
      </c>
      <c r="AG1282" s="45">
        <v>5.8185229999999999</v>
      </c>
      <c r="AH1282" s="45">
        <v>309.5403</v>
      </c>
      <c r="AI1282" s="43">
        <f t="shared" si="387"/>
        <v>0.11637046</v>
      </c>
      <c r="AJ1282" s="50">
        <f t="shared" si="388"/>
        <v>630.59032103869708</v>
      </c>
      <c r="AK1282" s="50">
        <f t="shared" si="393"/>
        <v>673.02292260527202</v>
      </c>
      <c r="AL1282" s="51">
        <f>AJ1282/AVERAGE(AJ1105:AJ1116)*100</f>
        <v>93.248230924257342</v>
      </c>
      <c r="AM1282" s="51">
        <f>AK1282/AVERAGE(AK1105:AK1116)*100</f>
        <v>99.522930832558288</v>
      </c>
      <c r="AN1282" s="45">
        <v>44.763722948385549</v>
      </c>
      <c r="AO1282" s="137"/>
    </row>
    <row r="1283" spans="1:41" ht="30" x14ac:dyDescent="0.25">
      <c r="A1283" s="30">
        <v>1282</v>
      </c>
      <c r="B1283" s="107" t="s">
        <v>1372</v>
      </c>
      <c r="C1283" s="48"/>
      <c r="D1283" s="48" t="s">
        <v>135</v>
      </c>
      <c r="E1283" s="48" t="s">
        <v>205</v>
      </c>
      <c r="F1283" s="48" t="s">
        <v>139</v>
      </c>
      <c r="G1283" s="42" t="s">
        <v>6</v>
      </c>
      <c r="H1283" s="42" t="s">
        <v>714</v>
      </c>
      <c r="I1283" s="42" t="s">
        <v>319</v>
      </c>
      <c r="J1283" s="42">
        <v>25</v>
      </c>
      <c r="K1283" s="42">
        <v>220</v>
      </c>
      <c r="L1283" s="42">
        <v>0.08</v>
      </c>
      <c r="M1283" s="105" t="s">
        <v>140</v>
      </c>
      <c r="N1283" s="105" t="s">
        <v>320</v>
      </c>
      <c r="O1283" s="104" t="s">
        <v>210</v>
      </c>
      <c r="P1283" s="81">
        <v>200</v>
      </c>
      <c r="Q1283" s="118">
        <v>69</v>
      </c>
      <c r="R1283" s="42">
        <v>3.5</v>
      </c>
      <c r="S1283" s="81">
        <v>6.4744133446423522</v>
      </c>
      <c r="T1283" s="134">
        <v>460</v>
      </c>
      <c r="U1283" s="93">
        <f t="shared" si="394"/>
        <v>0.40465083404014701</v>
      </c>
      <c r="V1283" s="134">
        <v>50</v>
      </c>
      <c r="W1283" s="135">
        <f t="shared" si="391"/>
        <v>459.09264993616739</v>
      </c>
      <c r="X1283" s="51">
        <f t="shared" si="389"/>
        <v>137.81188192339997</v>
      </c>
      <c r="Y1283" s="100">
        <v>0.17219299999999998</v>
      </c>
      <c r="Z1283" s="81">
        <v>232.97110000000001</v>
      </c>
      <c r="AA1283" s="49">
        <f t="shared" si="386"/>
        <v>3.4438599999999995E-3</v>
      </c>
      <c r="AB1283" s="50">
        <f t="shared" si="390"/>
        <v>474.60482768072012</v>
      </c>
      <c r="AC1283" s="50">
        <f t="shared" si="392"/>
        <v>507.45987772270479</v>
      </c>
      <c r="AD1283" s="56">
        <f>AB1283/AVERAGE(AB1105:AB1116)*100</f>
        <v>89.035466722353647</v>
      </c>
      <c r="AE1283" s="56">
        <f>AC1283/AVERAGE(AC1105:AC1116)*100</f>
        <v>95.199046492431961</v>
      </c>
      <c r="AF1283" s="65">
        <v>0.28049000000000002</v>
      </c>
      <c r="AG1283" s="45">
        <v>4.0239279999999997</v>
      </c>
      <c r="AH1283" s="45">
        <v>305.61070000000001</v>
      </c>
      <c r="AI1283" s="43">
        <f t="shared" si="387"/>
        <v>8.0478559999999991E-2</v>
      </c>
      <c r="AJ1283" s="50">
        <f t="shared" si="388"/>
        <v>622.58500565471104</v>
      </c>
      <c r="AK1283" s="50">
        <f t="shared" si="393"/>
        <v>665.68414903286373</v>
      </c>
      <c r="AL1283" s="51">
        <f>AJ1283/AVERAGE(AJ1105:AJ1116)*100</f>
        <v>92.064448882823754</v>
      </c>
      <c r="AM1283" s="51">
        <f>AK1283/AVERAGE(AK1105:AK1116)*100</f>
        <v>98.437713330878978</v>
      </c>
      <c r="AN1283" s="45">
        <v>23.36870836793598</v>
      </c>
      <c r="AO1283" s="137"/>
    </row>
    <row r="1284" spans="1:41" ht="30" x14ac:dyDescent="0.25">
      <c r="A1284" s="30">
        <v>1283</v>
      </c>
      <c r="B1284" s="107" t="s">
        <v>1373</v>
      </c>
      <c r="C1284" s="48"/>
      <c r="D1284" s="48" t="s">
        <v>135</v>
      </c>
      <c r="E1284" s="48" t="s">
        <v>205</v>
      </c>
      <c r="F1284" s="48" t="s">
        <v>139</v>
      </c>
      <c r="G1284" s="42" t="s">
        <v>6</v>
      </c>
      <c r="H1284" s="42" t="s">
        <v>714</v>
      </c>
      <c r="I1284" s="42" t="s">
        <v>319</v>
      </c>
      <c r="J1284" s="42">
        <v>25</v>
      </c>
      <c r="K1284" s="42">
        <v>220</v>
      </c>
      <c r="L1284" s="42">
        <v>0.08</v>
      </c>
      <c r="M1284" s="105" t="s">
        <v>140</v>
      </c>
      <c r="N1284" s="105" t="s">
        <v>320</v>
      </c>
      <c r="O1284" s="104" t="s">
        <v>210</v>
      </c>
      <c r="P1284" s="81">
        <v>200</v>
      </c>
      <c r="Q1284" s="118">
        <v>69</v>
      </c>
      <c r="R1284" s="42">
        <v>3.5</v>
      </c>
      <c r="S1284" s="81">
        <v>9.9802092168504384</v>
      </c>
      <c r="T1284" s="134">
        <v>460</v>
      </c>
      <c r="U1284" s="93">
        <f t="shared" si="394"/>
        <v>0.6237630760531524</v>
      </c>
      <c r="V1284" s="134">
        <v>50</v>
      </c>
      <c r="W1284" s="135">
        <f t="shared" si="391"/>
        <v>441.88361469067621</v>
      </c>
      <c r="X1284" s="51">
        <f t="shared" si="389"/>
        <v>195.71900986688269</v>
      </c>
      <c r="Y1284" s="100">
        <v>0.122109</v>
      </c>
      <c r="Z1284" s="81">
        <v>234.6284</v>
      </c>
      <c r="AA1284" s="49">
        <f t="shared" si="386"/>
        <v>2.44218E-3</v>
      </c>
      <c r="AB1284" s="50">
        <f t="shared" si="390"/>
        <v>477.98105151670347</v>
      </c>
      <c r="AC1284" s="50">
        <f t="shared" si="392"/>
        <v>530.97329749201651</v>
      </c>
      <c r="AD1284" s="56">
        <f>AB1284/AVERAGE(AB1105:AB1116)*100</f>
        <v>89.668843475946503</v>
      </c>
      <c r="AE1284" s="56">
        <f>AC1284/AVERAGE(AC1105:AC1116)*100</f>
        <v>99.610144275886583</v>
      </c>
      <c r="AF1284" s="65">
        <v>0.59970400000000001</v>
      </c>
      <c r="AG1284" s="45">
        <v>5.968127</v>
      </c>
      <c r="AH1284" s="45">
        <v>290.41370000000001</v>
      </c>
      <c r="AI1284" s="43">
        <f t="shared" si="387"/>
        <v>0.11936254</v>
      </c>
      <c r="AJ1284" s="50">
        <f t="shared" si="388"/>
        <v>591.62593147656662</v>
      </c>
      <c r="AK1284" s="50">
        <f t="shared" si="393"/>
        <v>657.2176255127564</v>
      </c>
      <c r="AL1284" s="51">
        <f>AJ1284/AVERAGE(AJ1105:AJ1116)*100</f>
        <v>87.486391145734473</v>
      </c>
      <c r="AM1284" s="51">
        <f>AK1284/AVERAGE(AK1105:AK1116)*100</f>
        <v>97.185730365095125</v>
      </c>
      <c r="AN1284" s="45">
        <v>48.875406399200713</v>
      </c>
      <c r="AO1284" s="137"/>
    </row>
    <row r="1285" spans="1:41" ht="30" x14ac:dyDescent="0.25">
      <c r="A1285" s="30">
        <v>1284</v>
      </c>
      <c r="B1285" s="107" t="s">
        <v>1374</v>
      </c>
      <c r="C1285" s="48"/>
      <c r="D1285" s="48" t="s">
        <v>135</v>
      </c>
      <c r="E1285" s="48" t="s">
        <v>205</v>
      </c>
      <c r="F1285" s="48" t="s">
        <v>139</v>
      </c>
      <c r="G1285" s="42" t="s">
        <v>6</v>
      </c>
      <c r="H1285" s="42" t="s">
        <v>714</v>
      </c>
      <c r="I1285" s="42" t="s">
        <v>319</v>
      </c>
      <c r="J1285" s="42">
        <v>25</v>
      </c>
      <c r="K1285" s="42">
        <v>220</v>
      </c>
      <c r="L1285" s="42">
        <v>0.08</v>
      </c>
      <c r="M1285" s="105" t="s">
        <v>140</v>
      </c>
      <c r="N1285" s="105" t="s">
        <v>320</v>
      </c>
      <c r="O1285" s="104" t="s">
        <v>210</v>
      </c>
      <c r="P1285" s="81">
        <v>200</v>
      </c>
      <c r="Q1285" s="118">
        <v>69</v>
      </c>
      <c r="R1285" s="42">
        <v>3.5</v>
      </c>
      <c r="S1285" s="81">
        <v>8.3969465648854964</v>
      </c>
      <c r="T1285" s="134">
        <v>460</v>
      </c>
      <c r="U1285" s="93">
        <f t="shared" si="394"/>
        <v>0.52480916030534353</v>
      </c>
      <c r="V1285" s="134">
        <v>50</v>
      </c>
      <c r="W1285" s="135">
        <f t="shared" si="391"/>
        <v>449.65543705960772</v>
      </c>
      <c r="X1285" s="51">
        <f t="shared" si="389"/>
        <v>193.28223234005</v>
      </c>
      <c r="Y1285" s="100">
        <v>0.12882100000000002</v>
      </c>
      <c r="Z1285" s="81">
        <v>244.4435</v>
      </c>
      <c r="AA1285" s="49">
        <f t="shared" si="386"/>
        <v>2.5764200000000003E-3</v>
      </c>
      <c r="AB1285" s="50">
        <f t="shared" si="390"/>
        <v>497.97620904555163</v>
      </c>
      <c r="AC1285" s="50">
        <f t="shared" si="392"/>
        <v>543.62402820806051</v>
      </c>
      <c r="AD1285" s="56">
        <f>AB1285/AVERAGE(AB1105:AB1116)*100</f>
        <v>93.419918220524579</v>
      </c>
      <c r="AE1285" s="56">
        <f>AC1285/AVERAGE(AC1105:AC1116)*100</f>
        <v>101.98341072407267</v>
      </c>
      <c r="AF1285" s="65">
        <v>0.64203530000000009</v>
      </c>
      <c r="AG1285" s="45">
        <v>5.8656369999999995</v>
      </c>
      <c r="AH1285" s="45">
        <v>304.62430000000001</v>
      </c>
      <c r="AI1285" s="43">
        <f t="shared" si="387"/>
        <v>0.11731273999999998</v>
      </c>
      <c r="AJ1285" s="50">
        <f t="shared" si="388"/>
        <v>620.5755280756282</v>
      </c>
      <c r="AK1285" s="50">
        <f t="shared" si="393"/>
        <v>677.46161814922755</v>
      </c>
      <c r="AL1285" s="51">
        <f>AJ1285/AVERAGE(AJ1105:AJ1116)*100</f>
        <v>91.767298382602348</v>
      </c>
      <c r="AM1285" s="51">
        <f>AK1285/AVERAGE(AK1105:AK1116)*100</f>
        <v>100.17930073434091</v>
      </c>
      <c r="AN1285" s="45">
        <v>45.533236040707635</v>
      </c>
      <c r="AO1285" s="137"/>
    </row>
    <row r="1286" spans="1:41" ht="30" x14ac:dyDescent="0.25">
      <c r="A1286" s="30">
        <v>1285</v>
      </c>
      <c r="B1286" s="107" t="s">
        <v>1375</v>
      </c>
      <c r="C1286" s="48"/>
      <c r="D1286" s="48" t="s">
        <v>135</v>
      </c>
      <c r="E1286" s="48" t="s">
        <v>205</v>
      </c>
      <c r="F1286" s="48" t="s">
        <v>139</v>
      </c>
      <c r="G1286" s="42" t="s">
        <v>6</v>
      </c>
      <c r="H1286" s="42" t="s">
        <v>714</v>
      </c>
      <c r="I1286" s="42" t="s">
        <v>319</v>
      </c>
      <c r="J1286" s="42">
        <v>25</v>
      </c>
      <c r="K1286" s="42">
        <v>220</v>
      </c>
      <c r="L1286" s="42">
        <v>0.08</v>
      </c>
      <c r="M1286" s="105" t="s">
        <v>140</v>
      </c>
      <c r="N1286" s="105" t="s">
        <v>320</v>
      </c>
      <c r="O1286" s="104" t="s">
        <v>210</v>
      </c>
      <c r="P1286" s="81">
        <v>200</v>
      </c>
      <c r="Q1286" s="118">
        <v>69</v>
      </c>
      <c r="R1286" s="42">
        <v>3.5</v>
      </c>
      <c r="S1286" s="81">
        <v>10.77184054283291</v>
      </c>
      <c r="T1286" s="134">
        <v>460</v>
      </c>
      <c r="U1286" s="93">
        <f t="shared" si="394"/>
        <v>0.67324003392705689</v>
      </c>
      <c r="V1286" s="134">
        <v>50</v>
      </c>
      <c r="W1286" s="135">
        <f t="shared" si="391"/>
        <v>437.99770350621054</v>
      </c>
      <c r="X1286" s="51">
        <f t="shared" si="389"/>
        <v>174.64748536522822</v>
      </c>
      <c r="Y1286" s="100">
        <v>0.134631</v>
      </c>
      <c r="Z1286" s="81">
        <v>230.83799999999999</v>
      </c>
      <c r="AA1286" s="49">
        <f t="shared" si="386"/>
        <v>2.6926200000000002E-3</v>
      </c>
      <c r="AB1286" s="50">
        <f t="shared" si="390"/>
        <v>470.2593120441208</v>
      </c>
      <c r="AC1286" s="50">
        <f t="shared" si="392"/>
        <v>527.03016055134833</v>
      </c>
      <c r="AD1286" s="56">
        <f>AB1286/AVERAGE(AB1105:AB1116)*100</f>
        <v>88.220251641747282</v>
      </c>
      <c r="AE1286" s="56">
        <f>AC1286/AVERAGE(AC1105:AC1116)*100</f>
        <v>98.870415100399285</v>
      </c>
      <c r="AF1286" s="65">
        <v>0</v>
      </c>
      <c r="AG1286" s="45">
        <v>3.8206289999999998</v>
      </c>
      <c r="AH1286" s="45">
        <v>289.69279999999998</v>
      </c>
      <c r="AI1286" s="43">
        <f t="shared" si="387"/>
        <v>7.6412579999999994E-2</v>
      </c>
      <c r="AJ1286" s="50">
        <f t="shared" si="388"/>
        <v>590.15732605608719</v>
      </c>
      <c r="AK1286" s="50">
        <f t="shared" si="393"/>
        <v>661.40255458186971</v>
      </c>
      <c r="AL1286" s="51">
        <f>AJ1286/AVERAGE(AJ1105:AJ1116)*100</f>
        <v>87.26922184767119</v>
      </c>
      <c r="AM1286" s="51">
        <f>AK1286/AVERAGE(AK1105:AK1116)*100</f>
        <v>97.804574675289302</v>
      </c>
      <c r="AN1286" s="45">
        <v>28.378523519843124</v>
      </c>
      <c r="AO1286" s="137"/>
    </row>
    <row r="1287" spans="1:41" ht="30" x14ac:dyDescent="0.25">
      <c r="A1287" s="30">
        <v>1286</v>
      </c>
      <c r="B1287" s="107" t="s">
        <v>1376</v>
      </c>
      <c r="C1287" s="48"/>
      <c r="D1287" s="48" t="s">
        <v>135</v>
      </c>
      <c r="E1287" s="48" t="s">
        <v>205</v>
      </c>
      <c r="F1287" s="48" t="s">
        <v>139</v>
      </c>
      <c r="G1287" s="42" t="s">
        <v>6</v>
      </c>
      <c r="H1287" s="42" t="s">
        <v>714</v>
      </c>
      <c r="I1287" s="42" t="s">
        <v>319</v>
      </c>
      <c r="J1287" s="42">
        <v>25</v>
      </c>
      <c r="K1287" s="42">
        <v>220</v>
      </c>
      <c r="L1287" s="42">
        <v>0.08</v>
      </c>
      <c r="M1287" s="105" t="s">
        <v>140</v>
      </c>
      <c r="N1287" s="105" t="s">
        <v>320</v>
      </c>
      <c r="O1287" s="104" t="s">
        <v>210</v>
      </c>
      <c r="P1287" s="81">
        <v>200</v>
      </c>
      <c r="Q1287" s="118">
        <v>69</v>
      </c>
      <c r="R1287" s="42">
        <v>3.5</v>
      </c>
      <c r="S1287" s="81">
        <v>7.2660446706248232</v>
      </c>
      <c r="T1287" s="134">
        <v>460</v>
      </c>
      <c r="U1287" s="93">
        <f t="shared" si="394"/>
        <v>0.45412779191405145</v>
      </c>
      <c r="V1287" s="134">
        <v>50</v>
      </c>
      <c r="W1287" s="135">
        <f t="shared" si="391"/>
        <v>455.20673875170166</v>
      </c>
      <c r="X1287" s="51">
        <f t="shared" si="389"/>
        <v>150.95752690689349</v>
      </c>
      <c r="Y1287" s="100">
        <v>0.16431799999999999</v>
      </c>
      <c r="Z1287" s="81">
        <v>243.52289999999999</v>
      </c>
      <c r="AA1287" s="49">
        <f t="shared" si="386"/>
        <v>3.2863599999999999E-3</v>
      </c>
      <c r="AB1287" s="50">
        <f t="shared" si="390"/>
        <v>496.10077812573849</v>
      </c>
      <c r="AC1287" s="50">
        <f t="shared" si="392"/>
        <v>534.97208909473693</v>
      </c>
      <c r="AD1287" s="56">
        <f>AB1287/AVERAGE(AB1105:AB1116)*100</f>
        <v>93.068088956445905</v>
      </c>
      <c r="AE1287" s="56">
        <f>AC1287/AVERAGE(AC1105:AC1116)*100</f>
        <v>100.36031421919182</v>
      </c>
      <c r="AF1287" s="65">
        <v>0.35522699999999996</v>
      </c>
      <c r="AG1287" s="45">
        <v>5.9022960000000007</v>
      </c>
      <c r="AH1287" s="45">
        <v>305.53899999999999</v>
      </c>
      <c r="AI1287" s="43">
        <f t="shared" si="387"/>
        <v>0.11804592000000001</v>
      </c>
      <c r="AJ1287" s="50">
        <f t="shared" si="388"/>
        <v>622.43893961413903</v>
      </c>
      <c r="AK1287" s="50">
        <f t="shared" si="393"/>
        <v>671.20930774853957</v>
      </c>
      <c r="AL1287" s="51">
        <f>AJ1287/AVERAGE(AJ1105:AJ1116)*100</f>
        <v>92.042849439529078</v>
      </c>
      <c r="AM1287" s="51">
        <f>AK1287/AVERAGE(AK1105:AK1116)*100</f>
        <v>99.254743435248287</v>
      </c>
      <c r="AN1287" s="45">
        <v>35.919960077410877</v>
      </c>
      <c r="AO1287" s="137"/>
    </row>
    <row r="1288" spans="1:41" ht="30" x14ac:dyDescent="0.25">
      <c r="A1288" s="30">
        <v>1287</v>
      </c>
      <c r="B1288" s="107" t="s">
        <v>1377</v>
      </c>
      <c r="C1288" s="48"/>
      <c r="D1288" s="48" t="s">
        <v>135</v>
      </c>
      <c r="E1288" s="48" t="s">
        <v>205</v>
      </c>
      <c r="F1288" s="48" t="s">
        <v>139</v>
      </c>
      <c r="G1288" s="42" t="s">
        <v>6</v>
      </c>
      <c r="H1288" s="42" t="s">
        <v>714</v>
      </c>
      <c r="I1288" s="42" t="s">
        <v>319</v>
      </c>
      <c r="J1288" s="42">
        <v>25</v>
      </c>
      <c r="K1288" s="42">
        <v>220</v>
      </c>
      <c r="L1288" s="42">
        <v>0.08</v>
      </c>
      <c r="M1288" s="105" t="s">
        <v>140</v>
      </c>
      <c r="N1288" s="105" t="s">
        <v>320</v>
      </c>
      <c r="O1288" s="104" t="s">
        <v>210</v>
      </c>
      <c r="P1288" s="81">
        <v>200</v>
      </c>
      <c r="Q1288" s="118">
        <v>69</v>
      </c>
      <c r="R1288" s="42">
        <v>3.5</v>
      </c>
      <c r="S1288" s="81">
        <v>11.054566016398077</v>
      </c>
      <c r="T1288" s="134">
        <v>460</v>
      </c>
      <c r="U1288" s="93">
        <f t="shared" si="394"/>
        <v>0.69091037602487981</v>
      </c>
      <c r="V1288" s="134">
        <v>50</v>
      </c>
      <c r="W1288" s="135">
        <f t="shared" si="391"/>
        <v>436.60987808318697</v>
      </c>
      <c r="X1288" s="51">
        <f t="shared" si="389"/>
        <v>149.67728548028231</v>
      </c>
      <c r="Y1288" s="100">
        <v>0.155025</v>
      </c>
      <c r="Z1288" s="81">
        <v>227.80199999999999</v>
      </c>
      <c r="AA1288" s="49">
        <f t="shared" si="386"/>
        <v>3.1005E-3</v>
      </c>
      <c r="AB1288" s="50">
        <f t="shared" si="390"/>
        <v>464.07442363161528</v>
      </c>
      <c r="AC1288" s="50">
        <f t="shared" si="392"/>
        <v>521.75182339002652</v>
      </c>
      <c r="AD1288" s="56">
        <f>AB1288/AVERAGE(AB1105:AB1116)*100</f>
        <v>87.059971774548885</v>
      </c>
      <c r="AE1288" s="56">
        <f>AC1288/AVERAGE(AC1105:AC1116)*100</f>
        <v>97.880203485880301</v>
      </c>
      <c r="AF1288" s="65">
        <v>0</v>
      </c>
      <c r="AG1288" s="45">
        <v>3.4774059999999998</v>
      </c>
      <c r="AH1288" s="45">
        <v>283.81490000000002</v>
      </c>
      <c r="AI1288" s="43">
        <f t="shared" si="387"/>
        <v>6.9548119999999991E-2</v>
      </c>
      <c r="AJ1288" s="50">
        <f t="shared" si="388"/>
        <v>578.18296650408922</v>
      </c>
      <c r="AK1288" s="50">
        <f t="shared" si="393"/>
        <v>650.0423243881005</v>
      </c>
      <c r="AL1288" s="51">
        <f>AJ1288/AVERAGE(AJ1105:AJ1116)*100</f>
        <v>85.4985193687058</v>
      </c>
      <c r="AM1288" s="51">
        <f>AK1288/AVERAGE(AK1105:AK1116)*100</f>
        <v>96.124686270537993</v>
      </c>
      <c r="AN1288" s="45">
        <v>22.431259474278342</v>
      </c>
      <c r="AO1288" s="137"/>
    </row>
    <row r="1289" spans="1:41" ht="30" x14ac:dyDescent="0.25">
      <c r="A1289" s="30">
        <v>1288</v>
      </c>
      <c r="B1289" s="107" t="s">
        <v>1513</v>
      </c>
      <c r="C1289" s="48"/>
      <c r="D1289" s="48" t="s">
        <v>135</v>
      </c>
      <c r="E1289" s="48" t="s">
        <v>205</v>
      </c>
      <c r="F1289" s="48" t="s">
        <v>139</v>
      </c>
      <c r="G1289" s="42" t="s">
        <v>6</v>
      </c>
      <c r="H1289" s="42" t="s">
        <v>714</v>
      </c>
      <c r="I1289" s="42" t="s">
        <v>319</v>
      </c>
      <c r="J1289" s="42">
        <v>25</v>
      </c>
      <c r="K1289" s="42">
        <v>220</v>
      </c>
      <c r="L1289" s="42">
        <v>0.08</v>
      </c>
      <c r="M1289" s="105" t="s">
        <v>140</v>
      </c>
      <c r="N1289" s="105" t="s">
        <v>320</v>
      </c>
      <c r="O1289" s="104" t="s">
        <v>210</v>
      </c>
      <c r="P1289" s="81">
        <v>200</v>
      </c>
      <c r="Q1289" s="118">
        <v>69</v>
      </c>
      <c r="R1289" s="42">
        <v>3.5</v>
      </c>
      <c r="S1289" s="81">
        <v>5.4566016398077473</v>
      </c>
      <c r="T1289" s="134">
        <v>462</v>
      </c>
      <c r="U1289" s="93">
        <f t="shared" si="394"/>
        <v>0.3410376024879842</v>
      </c>
      <c r="V1289" s="134">
        <v>50</v>
      </c>
      <c r="W1289" s="135">
        <f t="shared" si="391"/>
        <v>464.08882145905193</v>
      </c>
      <c r="X1289" s="51">
        <f t="shared" si="389"/>
        <v>181.50500354491081</v>
      </c>
      <c r="Y1289" s="100">
        <v>0.140568</v>
      </c>
      <c r="Z1289" s="81">
        <v>250.4811</v>
      </c>
      <c r="AA1289" s="49">
        <f t="shared" si="386"/>
        <v>2.8113600000000002E-3</v>
      </c>
      <c r="AB1289" s="50">
        <f t="shared" si="390"/>
        <v>510.27590676602046</v>
      </c>
      <c r="AC1289" s="50">
        <f t="shared" si="392"/>
        <v>539.72663942326983</v>
      </c>
      <c r="AD1289" s="56">
        <f>AB1289/AVERAGE(AB1105:AB1116)*100</f>
        <v>95.727331173817419</v>
      </c>
      <c r="AE1289" s="56">
        <f>AC1289/AVERAGE(AC1105:AC1116)*100</f>
        <v>101.25226386417232</v>
      </c>
      <c r="AF1289" s="65">
        <v>0.56381999999999999</v>
      </c>
      <c r="AG1289" s="45">
        <v>6.137092</v>
      </c>
      <c r="AH1289" s="45">
        <v>308.05619999999999</v>
      </c>
      <c r="AI1289" s="43">
        <f t="shared" si="387"/>
        <v>0.12274184</v>
      </c>
      <c r="AJ1289" s="50">
        <f t="shared" si="388"/>
        <v>627.56693734535077</v>
      </c>
      <c r="AK1289" s="50">
        <f t="shared" si="393"/>
        <v>663.78715831055797</v>
      </c>
      <c r="AL1289" s="51">
        <f>AJ1289/AVERAGE(AJ1105:AJ1116)*100</f>
        <v>92.801149560329307</v>
      </c>
      <c r="AM1289" s="51">
        <f>AK1289/AVERAGE(AK1105:AK1116)*100</f>
        <v>98.157196768805264</v>
      </c>
      <c r="AN1289" s="45">
        <v>43.659239656251778</v>
      </c>
      <c r="AO1289" s="137"/>
    </row>
    <row r="1290" spans="1:41" ht="30" x14ac:dyDescent="0.25">
      <c r="A1290" s="30">
        <v>1289</v>
      </c>
      <c r="B1290" s="107" t="s">
        <v>1514</v>
      </c>
      <c r="C1290" s="48"/>
      <c r="D1290" s="48" t="s">
        <v>135</v>
      </c>
      <c r="E1290" s="48" t="s">
        <v>205</v>
      </c>
      <c r="F1290" s="48" t="s">
        <v>139</v>
      </c>
      <c r="G1290" s="42" t="s">
        <v>6</v>
      </c>
      <c r="H1290" s="42" t="s">
        <v>714</v>
      </c>
      <c r="I1290" s="42" t="s">
        <v>319</v>
      </c>
      <c r="J1290" s="42">
        <v>25</v>
      </c>
      <c r="K1290" s="42">
        <v>220</v>
      </c>
      <c r="L1290" s="42">
        <v>0.08</v>
      </c>
      <c r="M1290" s="105" t="s">
        <v>140</v>
      </c>
      <c r="N1290" s="105" t="s">
        <v>320</v>
      </c>
      <c r="O1290" s="104" t="s">
        <v>210</v>
      </c>
      <c r="P1290" s="81">
        <v>200</v>
      </c>
      <c r="Q1290" s="118">
        <v>69</v>
      </c>
      <c r="R1290" s="42">
        <v>3.5</v>
      </c>
      <c r="S1290" s="81">
        <v>4.7780605032513428</v>
      </c>
      <c r="T1290" s="134">
        <v>463</v>
      </c>
      <c r="U1290" s="93">
        <f t="shared" si="394"/>
        <v>0.29862878145320892</v>
      </c>
      <c r="V1290" s="134">
        <v>50</v>
      </c>
      <c r="W1290" s="135">
        <f t="shared" si="391"/>
        <v>467.41960247430836</v>
      </c>
      <c r="X1290" s="51">
        <f t="shared" si="389"/>
        <v>179.71610453238961</v>
      </c>
      <c r="Y1290" s="100">
        <v>0.139793</v>
      </c>
      <c r="Z1290" s="81">
        <v>246.64500000000001</v>
      </c>
      <c r="AA1290" s="49">
        <f t="shared" si="386"/>
        <v>2.7958599999999998E-3</v>
      </c>
      <c r="AB1290" s="50">
        <f t="shared" si="390"/>
        <v>502.46106801792678</v>
      </c>
      <c r="AC1290" s="50">
        <f t="shared" si="392"/>
        <v>527.67363348557217</v>
      </c>
      <c r="AD1290" s="56">
        <f>AB1290/AVERAGE(AB1105:AB1116)*100</f>
        <v>94.26127399379115</v>
      </c>
      <c r="AE1290" s="56">
        <f>AC1290/AVERAGE(AC1105:AC1116)*100</f>
        <v>98.991130081959412</v>
      </c>
      <c r="AF1290" s="65">
        <v>0.57479100000000005</v>
      </c>
      <c r="AG1290" s="45">
        <v>5.5906980000000006</v>
      </c>
      <c r="AH1290" s="45">
        <v>314.6268</v>
      </c>
      <c r="AI1290" s="43">
        <f t="shared" si="387"/>
        <v>0.11181396000000002</v>
      </c>
      <c r="AJ1290" s="50">
        <f t="shared" si="388"/>
        <v>640.95245374956971</v>
      </c>
      <c r="AK1290" s="50">
        <f t="shared" si="393"/>
        <v>673.11426036586352</v>
      </c>
      <c r="AL1290" s="51">
        <f>AJ1290/AVERAGE(AJ1105:AJ1116)*100</f>
        <v>94.780526158823676</v>
      </c>
      <c r="AM1290" s="51">
        <f>AK1290/AVERAGE(AK1105:AK1116)*100</f>
        <v>99.536437358598391</v>
      </c>
      <c r="AN1290" s="45">
        <v>39.99268919044588</v>
      </c>
      <c r="AO1290" s="137"/>
    </row>
    <row r="1291" spans="1:41" ht="30" x14ac:dyDescent="0.25">
      <c r="A1291" s="30">
        <v>1290</v>
      </c>
      <c r="B1291" s="107" t="s">
        <v>1515</v>
      </c>
      <c r="C1291" s="48"/>
      <c r="D1291" s="48" t="s">
        <v>135</v>
      </c>
      <c r="E1291" s="48" t="s">
        <v>205</v>
      </c>
      <c r="F1291" s="48" t="s">
        <v>139</v>
      </c>
      <c r="G1291" s="42" t="s">
        <v>6</v>
      </c>
      <c r="H1291" s="42" t="s">
        <v>714</v>
      </c>
      <c r="I1291" s="42" t="s">
        <v>319</v>
      </c>
      <c r="J1291" s="42">
        <v>25</v>
      </c>
      <c r="K1291" s="42">
        <v>220</v>
      </c>
      <c r="L1291" s="42">
        <v>0.08</v>
      </c>
      <c r="M1291" s="105" t="s">
        <v>140</v>
      </c>
      <c r="N1291" s="105" t="s">
        <v>320</v>
      </c>
      <c r="O1291" s="104" t="s">
        <v>210</v>
      </c>
      <c r="P1291" s="81">
        <v>200</v>
      </c>
      <c r="Q1291" s="118">
        <v>69</v>
      </c>
      <c r="R1291" s="42">
        <v>3.5</v>
      </c>
      <c r="S1291" s="81">
        <v>4.6649703138252754</v>
      </c>
      <c r="T1291" s="134">
        <v>464</v>
      </c>
      <c r="U1291" s="93">
        <f t="shared" si="394"/>
        <v>0.29156064461407971</v>
      </c>
      <c r="V1291" s="134">
        <v>50</v>
      </c>
      <c r="W1291" s="135">
        <f t="shared" si="391"/>
        <v>467.97473264351777</v>
      </c>
      <c r="X1291" s="51">
        <f t="shared" si="389"/>
        <v>152.87727943606788</v>
      </c>
      <c r="Y1291" s="100">
        <v>0.16302700000000001</v>
      </c>
      <c r="Z1291" s="81">
        <v>244.68219999999999</v>
      </c>
      <c r="AA1291" s="49">
        <f t="shared" si="386"/>
        <v>3.2605400000000001E-3</v>
      </c>
      <c r="AB1291" s="50">
        <f t="shared" si="390"/>
        <v>498.46248469247683</v>
      </c>
      <c r="AC1291" s="50">
        <f t="shared" si="392"/>
        <v>522.85344257333645</v>
      </c>
      <c r="AD1291" s="56">
        <f>AB1291/AVERAGE(AB1105:AB1116)*100</f>
        <v>93.511143123126757</v>
      </c>
      <c r="AE1291" s="56">
        <f>AC1291/AVERAGE(AC1105:AC1116)*100</f>
        <v>98.086866318653435</v>
      </c>
      <c r="AF1291" s="65">
        <v>0.21194899999999994</v>
      </c>
      <c r="AG1291" s="45">
        <v>6.2655259999999995</v>
      </c>
      <c r="AH1291" s="45">
        <v>313.45179999999999</v>
      </c>
      <c r="AI1291" s="43">
        <f t="shared" si="387"/>
        <v>0.12531051999999998</v>
      </c>
      <c r="AJ1291" s="50">
        <f t="shared" si="388"/>
        <v>638.55876340546763</v>
      </c>
      <c r="AK1291" s="50">
        <f t="shared" si="393"/>
        <v>669.80496624114437</v>
      </c>
      <c r="AL1291" s="51">
        <f>AJ1291/AVERAGE(AJ1105:AJ1116)*100</f>
        <v>94.426560386560737</v>
      </c>
      <c r="AM1291" s="51">
        <f>AK1291/AVERAGE(AK1105:AK1116)*100</f>
        <v>99.047077131454714</v>
      </c>
      <c r="AN1291" s="45">
        <v>38.432443705643848</v>
      </c>
      <c r="AO1291" s="137"/>
    </row>
    <row r="1292" spans="1:41" ht="30" x14ac:dyDescent="0.25">
      <c r="A1292" s="30">
        <v>1291</v>
      </c>
      <c r="B1292" s="107" t="s">
        <v>1516</v>
      </c>
      <c r="C1292" s="48"/>
      <c r="D1292" s="48" t="s">
        <v>135</v>
      </c>
      <c r="E1292" s="48" t="s">
        <v>205</v>
      </c>
      <c r="F1292" s="48" t="s">
        <v>139</v>
      </c>
      <c r="G1292" s="42" t="s">
        <v>6</v>
      </c>
      <c r="H1292" s="42" t="s">
        <v>714</v>
      </c>
      <c r="I1292" s="42" t="s">
        <v>319</v>
      </c>
      <c r="J1292" s="42">
        <v>25</v>
      </c>
      <c r="K1292" s="42">
        <v>220</v>
      </c>
      <c r="L1292" s="42">
        <v>0.08</v>
      </c>
      <c r="M1292" s="105" t="s">
        <v>140</v>
      </c>
      <c r="N1292" s="105" t="s">
        <v>320</v>
      </c>
      <c r="O1292" s="104" t="s">
        <v>210</v>
      </c>
      <c r="P1292" s="81">
        <v>200</v>
      </c>
      <c r="Q1292" s="118">
        <v>69</v>
      </c>
      <c r="R1292" s="42">
        <v>3.5</v>
      </c>
      <c r="S1292" s="81">
        <v>6.0785976816511171</v>
      </c>
      <c r="T1292" s="134">
        <v>465</v>
      </c>
      <c r="U1292" s="93">
        <f t="shared" si="394"/>
        <v>0.37991235510319482</v>
      </c>
      <c r="V1292" s="134">
        <v>50</v>
      </c>
      <c r="W1292" s="135">
        <f t="shared" si="391"/>
        <v>461.03560552840042</v>
      </c>
      <c r="X1292" s="51">
        <f t="shared" si="389"/>
        <v>184.17606830920056</v>
      </c>
      <c r="Y1292" s="100">
        <v>0.13747000000000001</v>
      </c>
      <c r="Z1292" s="81">
        <v>248.56559999999999</v>
      </c>
      <c r="AA1292" s="49">
        <f t="shared" si="386"/>
        <v>2.7494000000000004E-3</v>
      </c>
      <c r="AB1292" s="50">
        <f t="shared" si="390"/>
        <v>506.37368220931609</v>
      </c>
      <c r="AC1292" s="50">
        <f t="shared" si="392"/>
        <v>539.14621131076171</v>
      </c>
      <c r="AD1292" s="56">
        <f>AB1292/AVERAGE(AB1105:AB1116)*100</f>
        <v>94.995277127170993</v>
      </c>
      <c r="AE1292" s="56">
        <f>AC1292/AVERAGE(AC1105:AC1116)*100</f>
        <v>101.1433760381709</v>
      </c>
      <c r="AF1292" s="65">
        <v>0.67934600000000001</v>
      </c>
      <c r="AG1292" s="45">
        <v>5.0648280000000003</v>
      </c>
      <c r="AH1292" s="45">
        <v>312.41649999999998</v>
      </c>
      <c r="AI1292" s="43">
        <f t="shared" si="387"/>
        <v>0.10129656000000001</v>
      </c>
      <c r="AJ1292" s="50">
        <f t="shared" si="388"/>
        <v>636.44966756440476</v>
      </c>
      <c r="AK1292" s="50">
        <f t="shared" si="393"/>
        <v>677.64072070297982</v>
      </c>
      <c r="AL1292" s="51">
        <f>AJ1292/AVERAGE(AJ1105:AJ1116)*100</f>
        <v>94.114678885263871</v>
      </c>
      <c r="AM1292" s="51">
        <f>AK1292/AVERAGE(AK1105:AK1116)*100</f>
        <v>100.20578543563461</v>
      </c>
      <c r="AN1292" s="45">
        <v>36.843151232996291</v>
      </c>
      <c r="AO1292" s="137"/>
    </row>
    <row r="1293" spans="1:41" ht="30" x14ac:dyDescent="0.25">
      <c r="A1293" s="30">
        <v>1292</v>
      </c>
      <c r="B1293" s="107" t="s">
        <v>1517</v>
      </c>
      <c r="C1293" s="48"/>
      <c r="D1293" s="48" t="s">
        <v>135</v>
      </c>
      <c r="E1293" s="48" t="s">
        <v>205</v>
      </c>
      <c r="F1293" s="48" t="s">
        <v>139</v>
      </c>
      <c r="G1293" s="42" t="s">
        <v>6</v>
      </c>
      <c r="H1293" s="42" t="s">
        <v>714</v>
      </c>
      <c r="I1293" s="42" t="s">
        <v>319</v>
      </c>
      <c r="J1293" s="42">
        <v>25</v>
      </c>
      <c r="K1293" s="42">
        <v>220</v>
      </c>
      <c r="L1293" s="42">
        <v>0.08</v>
      </c>
      <c r="M1293" s="105" t="s">
        <v>140</v>
      </c>
      <c r="N1293" s="105" t="s">
        <v>320</v>
      </c>
      <c r="O1293" s="104" t="s">
        <v>210</v>
      </c>
      <c r="P1293" s="81">
        <v>200</v>
      </c>
      <c r="Q1293" s="118">
        <v>69</v>
      </c>
      <c r="R1293" s="42">
        <v>3.5</v>
      </c>
      <c r="S1293" s="81">
        <v>5.6827820186598812</v>
      </c>
      <c r="T1293" s="134">
        <v>466</v>
      </c>
      <c r="U1293" s="93">
        <f t="shared" si="394"/>
        <v>0.35517387616624257</v>
      </c>
      <c r="V1293" s="134">
        <v>50</v>
      </c>
      <c r="W1293" s="135">
        <f t="shared" si="391"/>
        <v>462.97856112063323</v>
      </c>
      <c r="X1293" s="51">
        <f t="shared" si="389"/>
        <v>187.75179724048715</v>
      </c>
      <c r="Y1293" s="100">
        <v>0.13617899999999999</v>
      </c>
      <c r="Z1293" s="81">
        <v>251.01179999999999</v>
      </c>
      <c r="AA1293" s="49">
        <f t="shared" si="386"/>
        <v>2.7235799999999998E-3</v>
      </c>
      <c r="AB1293" s="50">
        <f t="shared" si="390"/>
        <v>511.35703992824597</v>
      </c>
      <c r="AC1293" s="50">
        <f t="shared" si="392"/>
        <v>542.16722129082905</v>
      </c>
      <c r="AD1293" s="56">
        <f>AB1293/AVERAGE(AB1105:AB1116)*100</f>
        <v>95.930150846255557</v>
      </c>
      <c r="AE1293" s="56">
        <f>AC1293/AVERAGE(AC1105:AC1116)*100</f>
        <v>101.71011497098496</v>
      </c>
      <c r="AF1293" s="65">
        <v>0.58434399999999997</v>
      </c>
      <c r="AG1293" s="45">
        <v>6.405964</v>
      </c>
      <c r="AH1293" s="45">
        <v>313.39670000000001</v>
      </c>
      <c r="AI1293" s="43">
        <f t="shared" si="387"/>
        <v>0.12811928</v>
      </c>
      <c r="AJ1293" s="50">
        <f t="shared" si="388"/>
        <v>638.44651460720377</v>
      </c>
      <c r="AK1293" s="50">
        <f t="shared" si="393"/>
        <v>676.91406539738603</v>
      </c>
      <c r="AL1293" s="51">
        <f>AJ1293/AVERAGE(AJ1105:AJ1116)*100</f>
        <v>94.409961651197591</v>
      </c>
      <c r="AM1293" s="51">
        <f>AK1293/AVERAGE(AK1105:AK1116)*100</f>
        <v>100.09833164277156</v>
      </c>
      <c r="AN1293" s="45">
        <v>47.040762525793262</v>
      </c>
      <c r="AO1293" s="137"/>
    </row>
    <row r="1294" spans="1:41" ht="30" x14ac:dyDescent="0.25">
      <c r="A1294" s="30">
        <v>1293</v>
      </c>
      <c r="B1294" s="107" t="s">
        <v>1518</v>
      </c>
      <c r="C1294" s="48"/>
      <c r="D1294" s="48" t="s">
        <v>135</v>
      </c>
      <c r="E1294" s="48" t="s">
        <v>205</v>
      </c>
      <c r="F1294" s="48" t="s">
        <v>139</v>
      </c>
      <c r="G1294" s="42" t="s">
        <v>6</v>
      </c>
      <c r="H1294" s="42" t="s">
        <v>714</v>
      </c>
      <c r="I1294" s="42" t="s">
        <v>319</v>
      </c>
      <c r="J1294" s="42">
        <v>25</v>
      </c>
      <c r="K1294" s="42">
        <v>220</v>
      </c>
      <c r="L1294" s="42">
        <v>0.08</v>
      </c>
      <c r="M1294" s="105" t="s">
        <v>140</v>
      </c>
      <c r="N1294" s="105" t="s">
        <v>320</v>
      </c>
      <c r="O1294" s="104" t="s">
        <v>210</v>
      </c>
      <c r="P1294" s="81">
        <v>200</v>
      </c>
      <c r="Q1294" s="118">
        <v>69</v>
      </c>
      <c r="R1294" s="42">
        <v>3.5</v>
      </c>
      <c r="S1294" s="81">
        <v>5.6827820186598812</v>
      </c>
      <c r="T1294" s="134">
        <v>467</v>
      </c>
      <c r="U1294" s="93">
        <f t="shared" si="394"/>
        <v>0.35517387616624257</v>
      </c>
      <c r="V1294" s="134">
        <v>50</v>
      </c>
      <c r="W1294" s="135">
        <f t="shared" si="391"/>
        <v>462.97856112063323</v>
      </c>
      <c r="X1294" s="51">
        <f t="shared" si="389"/>
        <v>178.36072286208554</v>
      </c>
      <c r="Y1294" s="100">
        <v>0.14211699999999999</v>
      </c>
      <c r="Z1294" s="81">
        <v>248.85429999999999</v>
      </c>
      <c r="AA1294" s="49">
        <f t="shared" si="386"/>
        <v>2.8423400000000001E-3</v>
      </c>
      <c r="AB1294" s="50">
        <f t="shared" si="390"/>
        <v>506.96181701982016</v>
      </c>
      <c r="AC1294" s="50">
        <f t="shared" si="392"/>
        <v>537.50717829709345</v>
      </c>
      <c r="AD1294" s="56">
        <f>AB1294/AVERAGE(AB1105:AB1116)*100</f>
        <v>95.105610723238243</v>
      </c>
      <c r="AE1294" s="56">
        <f>AC1294/AVERAGE(AC1105:AC1116)*100</f>
        <v>100.83589482257005</v>
      </c>
      <c r="AF1294" s="65">
        <v>0.40014700000000003</v>
      </c>
      <c r="AG1294" s="45">
        <v>4.6526750000000003</v>
      </c>
      <c r="AH1294" s="45">
        <v>310.28930000000003</v>
      </c>
      <c r="AI1294" s="43">
        <f t="shared" si="387"/>
        <v>9.3053500000000011E-2</v>
      </c>
      <c r="AJ1294" s="50">
        <f t="shared" si="388"/>
        <v>632.11617130910781</v>
      </c>
      <c r="AK1294" s="50">
        <f t="shared" si="393"/>
        <v>670.20230753007013</v>
      </c>
      <c r="AL1294" s="51">
        <f>AJ1294/AVERAGE(AJ1105:AJ1116)*100</f>
        <v>93.47386527610837</v>
      </c>
      <c r="AM1294" s="51">
        <f>AK1294/AVERAGE(AK1105:AK1116)*100</f>
        <v>99.10583377745661</v>
      </c>
      <c r="AN1294" s="45">
        <v>32.738342351724285</v>
      </c>
      <c r="AO1294" s="137"/>
    </row>
    <row r="1295" spans="1:41" ht="30" x14ac:dyDescent="0.25">
      <c r="A1295" s="30">
        <v>1294</v>
      </c>
      <c r="B1295" s="107" t="s">
        <v>1519</v>
      </c>
      <c r="C1295" s="48"/>
      <c r="D1295" s="48" t="s">
        <v>135</v>
      </c>
      <c r="E1295" s="48" t="s">
        <v>205</v>
      </c>
      <c r="F1295" s="48" t="s">
        <v>139</v>
      </c>
      <c r="G1295" s="42" t="s">
        <v>6</v>
      </c>
      <c r="H1295" s="42" t="s">
        <v>714</v>
      </c>
      <c r="I1295" s="42" t="s">
        <v>319</v>
      </c>
      <c r="J1295" s="42">
        <v>25</v>
      </c>
      <c r="K1295" s="42">
        <v>220</v>
      </c>
      <c r="L1295" s="42">
        <v>0.08</v>
      </c>
      <c r="M1295" s="105" t="s">
        <v>140</v>
      </c>
      <c r="N1295" s="105" t="s">
        <v>320</v>
      </c>
      <c r="O1295" s="104" t="s">
        <v>210</v>
      </c>
      <c r="P1295" s="81">
        <v>200</v>
      </c>
      <c r="Q1295" s="118">
        <v>69</v>
      </c>
      <c r="R1295" s="42">
        <v>3.5</v>
      </c>
      <c r="S1295" s="81">
        <v>5.908962397512016</v>
      </c>
      <c r="T1295" s="134">
        <v>468</v>
      </c>
      <c r="U1295" s="93">
        <f t="shared" si="394"/>
        <v>0.369310149844501</v>
      </c>
      <c r="V1295" s="134">
        <v>50</v>
      </c>
      <c r="W1295" s="135">
        <f t="shared" si="391"/>
        <v>461.86830078221436</v>
      </c>
      <c r="X1295" s="51">
        <f t="shared" si="389"/>
        <v>185.55978488380967</v>
      </c>
      <c r="Y1295" s="100">
        <v>0.13850200000000001</v>
      </c>
      <c r="Z1295" s="81">
        <v>252.31309999999999</v>
      </c>
      <c r="AA1295" s="49">
        <f t="shared" si="386"/>
        <v>2.7700400000000001E-3</v>
      </c>
      <c r="AB1295" s="50">
        <f t="shared" si="390"/>
        <v>514.00802651954814</v>
      </c>
      <c r="AC1295" s="50">
        <f t="shared" si="392"/>
        <v>546.28797770421932</v>
      </c>
      <c r="AD1295" s="56">
        <f>AB1295/AVERAGE(AB1105:AB1116)*100</f>
        <v>96.427473702377199</v>
      </c>
      <c r="AE1295" s="56">
        <f>AC1295/AVERAGE(AC1105:AC1116)*100</f>
        <v>102.48316541024884</v>
      </c>
      <c r="AF1295" s="65">
        <v>0</v>
      </c>
      <c r="AG1295" s="45">
        <v>5.3143380000000002</v>
      </c>
      <c r="AH1295" s="45">
        <v>310.93290000000002</v>
      </c>
      <c r="AI1295" s="43">
        <f t="shared" si="387"/>
        <v>0.10628676000000001</v>
      </c>
      <c r="AJ1295" s="50">
        <f t="shared" si="388"/>
        <v>633.42730246269423</v>
      </c>
      <c r="AK1295" s="50">
        <f t="shared" si="393"/>
        <v>673.20684158970846</v>
      </c>
      <c r="AL1295" s="51">
        <f>AJ1295/AVERAGE(AJ1105:AJ1116)*100</f>
        <v>93.667748145068714</v>
      </c>
      <c r="AM1295" s="51">
        <f>AK1295/AVERAGE(AK1105:AK1116)*100</f>
        <v>99.550127761150279</v>
      </c>
      <c r="AN1295" s="45">
        <v>38.370117399026725</v>
      </c>
      <c r="AO1295" s="137"/>
    </row>
    <row r="1296" spans="1:41" ht="30" x14ac:dyDescent="0.25">
      <c r="A1296" s="30">
        <v>1295</v>
      </c>
      <c r="B1296" s="107" t="s">
        <v>1520</v>
      </c>
      <c r="C1296" s="48"/>
      <c r="D1296" s="48" t="s">
        <v>135</v>
      </c>
      <c r="E1296" s="48" t="s">
        <v>205</v>
      </c>
      <c r="F1296" s="48" t="s">
        <v>139</v>
      </c>
      <c r="G1296" s="42" t="s">
        <v>6</v>
      </c>
      <c r="H1296" s="42" t="s">
        <v>714</v>
      </c>
      <c r="I1296" s="42" t="s">
        <v>319</v>
      </c>
      <c r="J1296" s="42">
        <v>25</v>
      </c>
      <c r="K1296" s="42">
        <v>220</v>
      </c>
      <c r="L1296" s="42">
        <v>0.08</v>
      </c>
      <c r="M1296" s="105" t="s">
        <v>140</v>
      </c>
      <c r="N1296" s="105" t="s">
        <v>320</v>
      </c>
      <c r="O1296" s="104" t="s">
        <v>210</v>
      </c>
      <c r="P1296" s="81">
        <v>200</v>
      </c>
      <c r="Q1296" s="118">
        <v>69</v>
      </c>
      <c r="R1296" s="42">
        <v>3.5</v>
      </c>
      <c r="S1296" s="81">
        <v>5.908962397512016</v>
      </c>
      <c r="T1296" s="134">
        <v>469</v>
      </c>
      <c r="U1296" s="93">
        <f t="shared" si="394"/>
        <v>0.369310149844501</v>
      </c>
      <c r="V1296" s="134">
        <v>50</v>
      </c>
      <c r="W1296" s="135">
        <f t="shared" si="391"/>
        <v>461.86830078221436</v>
      </c>
      <c r="X1296" s="51">
        <f t="shared" si="389"/>
        <v>157.35882297756785</v>
      </c>
      <c r="Y1296" s="100">
        <v>0.15967100000000001</v>
      </c>
      <c r="Z1296" s="81">
        <v>246.6704</v>
      </c>
      <c r="AA1296" s="49">
        <f t="shared" si="386"/>
        <v>3.1934200000000002E-3</v>
      </c>
      <c r="AB1296" s="50">
        <f t="shared" si="390"/>
        <v>502.51281247302478</v>
      </c>
      <c r="AC1296" s="50">
        <f t="shared" si="392"/>
        <v>534.07085868902914</v>
      </c>
      <c r="AD1296" s="56">
        <f>AB1296/AVERAGE(AB1105:AB1116)*100</f>
        <v>94.270981210071398</v>
      </c>
      <c r="AE1296" s="56">
        <f>AC1296/AVERAGE(AC1105:AC1116)*100</f>
        <v>100.19124415265101</v>
      </c>
      <c r="AF1296" s="65">
        <v>0.63378099999999993</v>
      </c>
      <c r="AG1296" s="45">
        <v>6.2740450000000001</v>
      </c>
      <c r="AH1296" s="45">
        <v>306.3938</v>
      </c>
      <c r="AI1296" s="43">
        <f t="shared" si="387"/>
        <v>0.12548090000000001</v>
      </c>
      <c r="AJ1296" s="50">
        <f t="shared" si="388"/>
        <v>624.18032387468236</v>
      </c>
      <c r="AK1296" s="50">
        <f t="shared" si="393"/>
        <v>663.37914830070667</v>
      </c>
      <c r="AL1296" s="51">
        <f>AJ1296/AVERAGE(AJ1105:AJ1116)*100</f>
        <v>92.300355773257039</v>
      </c>
      <c r="AM1296" s="51">
        <f>AK1296/AVERAGE(AK1105:AK1116)*100</f>
        <v>98.096862490988627</v>
      </c>
      <c r="AN1296" s="45">
        <v>39.293578671142534</v>
      </c>
      <c r="AO1296" s="137"/>
    </row>
    <row r="1297" spans="1:41" ht="30" x14ac:dyDescent="0.25">
      <c r="A1297" s="30">
        <v>1296</v>
      </c>
      <c r="B1297" s="107" t="s">
        <v>1521</v>
      </c>
      <c r="C1297" s="48"/>
      <c r="D1297" s="48" t="s">
        <v>135</v>
      </c>
      <c r="E1297" s="48" t="s">
        <v>205</v>
      </c>
      <c r="F1297" s="48" t="s">
        <v>139</v>
      </c>
      <c r="G1297" s="42" t="s">
        <v>6</v>
      </c>
      <c r="H1297" s="42" t="s">
        <v>714</v>
      </c>
      <c r="I1297" s="42" t="s">
        <v>319</v>
      </c>
      <c r="J1297" s="42">
        <v>25</v>
      </c>
      <c r="K1297" s="42">
        <v>220</v>
      </c>
      <c r="L1297" s="42">
        <v>0.08</v>
      </c>
      <c r="M1297" s="105" t="s">
        <v>140</v>
      </c>
      <c r="N1297" s="105" t="s">
        <v>320</v>
      </c>
      <c r="O1297" s="104" t="s">
        <v>210</v>
      </c>
      <c r="P1297" s="81">
        <v>200</v>
      </c>
      <c r="Q1297" s="118">
        <v>69</v>
      </c>
      <c r="R1297" s="42">
        <v>3.5</v>
      </c>
      <c r="S1297" s="81">
        <v>5.4000565450947127</v>
      </c>
      <c r="T1297" s="134">
        <v>470</v>
      </c>
      <c r="U1297" s="93">
        <f t="shared" si="394"/>
        <v>0.33750353406841954</v>
      </c>
      <c r="V1297" s="134">
        <v>50</v>
      </c>
      <c r="W1297" s="135">
        <f t="shared" si="391"/>
        <v>464.36638654365663</v>
      </c>
      <c r="X1297" s="51">
        <f t="shared" si="389"/>
        <v>178.42161211334627</v>
      </c>
      <c r="Y1297" s="100">
        <v>0.14108400000000001</v>
      </c>
      <c r="Z1297" s="81">
        <v>247.12979999999999</v>
      </c>
      <c r="AA1297" s="49">
        <f t="shared" ref="AA1297:AA1360" si="395">Y1297/V1297</f>
        <v>2.8216800000000005E-3</v>
      </c>
      <c r="AB1297" s="50">
        <f t="shared" si="390"/>
        <v>503.44869446798691</v>
      </c>
      <c r="AC1297" s="50">
        <f t="shared" si="392"/>
        <v>532.18709872482657</v>
      </c>
      <c r="AD1297" s="56">
        <f>AB1297/AVERAGE(AB1105:AB1116)*100</f>
        <v>94.446551885628352</v>
      </c>
      <c r="AE1297" s="56">
        <f>AC1297/AVERAGE(AC1105:AC1116)*100</f>
        <v>99.837852366846221</v>
      </c>
      <c r="AF1297" s="65">
        <v>0.64526900000000009</v>
      </c>
      <c r="AG1297" s="45">
        <v>5.2547029999999992</v>
      </c>
      <c r="AH1297" s="45">
        <v>307.15480000000002</v>
      </c>
      <c r="AI1297" s="43">
        <f t="shared" ref="AI1297:AI1336" si="396">AG1297/V1297</f>
        <v>0.10509405999999999</v>
      </c>
      <c r="AJ1297" s="50">
        <f t="shared" ref="AJ1297:AJ1360" si="397">AH1297/((J1297^2*PI()/4)*10^-3)</f>
        <v>625.73062034435202</v>
      </c>
      <c r="AK1297" s="50">
        <f t="shared" si="393"/>
        <v>661.44925408188078</v>
      </c>
      <c r="AL1297" s="51">
        <f>AJ1297/AVERAGE(AJ1105:AJ1116)*100</f>
        <v>92.529605094697146</v>
      </c>
      <c r="AM1297" s="51">
        <f>AK1297/AVERAGE(AK1105:AK1116)*100</f>
        <v>97.811480340688519</v>
      </c>
      <c r="AN1297" s="45">
        <v>37.245208528252661</v>
      </c>
      <c r="AO1297" s="137"/>
    </row>
    <row r="1298" spans="1:41" ht="30" x14ac:dyDescent="0.25">
      <c r="A1298" s="30">
        <v>1297</v>
      </c>
      <c r="B1298" s="107" t="s">
        <v>1522</v>
      </c>
      <c r="C1298" s="48"/>
      <c r="D1298" s="48" t="s">
        <v>135</v>
      </c>
      <c r="E1298" s="48" t="s">
        <v>205</v>
      </c>
      <c r="F1298" s="48" t="s">
        <v>139</v>
      </c>
      <c r="G1298" s="42" t="s">
        <v>6</v>
      </c>
      <c r="H1298" s="42" t="s">
        <v>714</v>
      </c>
      <c r="I1298" s="42" t="s">
        <v>319</v>
      </c>
      <c r="J1298" s="42">
        <v>25</v>
      </c>
      <c r="K1298" s="42">
        <v>220</v>
      </c>
      <c r="L1298" s="42">
        <v>0.08</v>
      </c>
      <c r="M1298" s="105" t="s">
        <v>140</v>
      </c>
      <c r="N1298" s="105" t="s">
        <v>320</v>
      </c>
      <c r="O1298" s="104" t="s">
        <v>210</v>
      </c>
      <c r="P1298" s="81">
        <v>200</v>
      </c>
      <c r="Q1298" s="118">
        <v>69</v>
      </c>
      <c r="R1298" s="42">
        <v>3.5</v>
      </c>
      <c r="S1298" s="81">
        <v>5.2304212609556124</v>
      </c>
      <c r="T1298" s="134">
        <v>471</v>
      </c>
      <c r="U1298" s="93">
        <f t="shared" si="394"/>
        <v>0.32690132880972578</v>
      </c>
      <c r="V1298" s="134">
        <v>50</v>
      </c>
      <c r="W1298" s="135">
        <f t="shared" si="391"/>
        <v>465.1990817974708</v>
      </c>
      <c r="X1298" s="51">
        <f t="shared" ref="X1298:X1361" si="398">(AB1298/AA1298)*0.001</f>
        <v>185.21682079068819</v>
      </c>
      <c r="Y1298" s="100">
        <v>0.13191999999999998</v>
      </c>
      <c r="Z1298" s="81">
        <v>239.8783</v>
      </c>
      <c r="AA1298" s="49">
        <f t="shared" si="395"/>
        <v>2.6383999999999995E-3</v>
      </c>
      <c r="AB1298" s="50">
        <f t="shared" ref="AB1298:AB1361" si="399">Z1298/((J1298^2*PI()/4)*10^-3)</f>
        <v>488.67605997415166</v>
      </c>
      <c r="AC1298" s="50">
        <f t="shared" si="392"/>
        <v>515.6465465777369</v>
      </c>
      <c r="AD1298" s="56">
        <f>AB1298/AVERAGE(AB1105:AB1116)*100</f>
        <v>91.675218072390791</v>
      </c>
      <c r="AE1298" s="56">
        <f>AC1298/AVERAGE(AC1105:AC1116)*100</f>
        <v>96.734858687961278</v>
      </c>
      <c r="AF1298" s="65">
        <v>0</v>
      </c>
      <c r="AG1298" s="45">
        <v>4.1603659999999998</v>
      </c>
      <c r="AH1298" s="45">
        <v>310.76670000000001</v>
      </c>
      <c r="AI1298" s="43">
        <f t="shared" si="396"/>
        <v>8.3207320000000001E-2</v>
      </c>
      <c r="AJ1298" s="50">
        <f t="shared" si="397"/>
        <v>633.08872260295823</v>
      </c>
      <c r="AK1298" s="50">
        <f t="shared" si="393"/>
        <v>668.02947847454152</v>
      </c>
      <c r="AL1298" s="51">
        <f>AJ1298/AVERAGE(AJ1105:AJ1116)*100</f>
        <v>93.617680816260119</v>
      </c>
      <c r="AM1298" s="51">
        <f>AK1298/AVERAGE(AK1105:AK1116)*100</f>
        <v>98.784527758684973</v>
      </c>
      <c r="AN1298" s="45">
        <v>31.537037598544575</v>
      </c>
      <c r="AO1298" s="137"/>
    </row>
    <row r="1299" spans="1:41" ht="30" x14ac:dyDescent="0.25">
      <c r="A1299" s="30">
        <v>1298</v>
      </c>
      <c r="B1299" s="107" t="s">
        <v>1523</v>
      </c>
      <c r="C1299" s="48"/>
      <c r="D1299" s="48" t="s">
        <v>135</v>
      </c>
      <c r="E1299" s="48" t="s">
        <v>205</v>
      </c>
      <c r="F1299" s="48" t="s">
        <v>139</v>
      </c>
      <c r="G1299" s="42" t="s">
        <v>6</v>
      </c>
      <c r="H1299" s="42" t="s">
        <v>714</v>
      </c>
      <c r="I1299" s="42" t="s">
        <v>319</v>
      </c>
      <c r="J1299" s="42">
        <v>25</v>
      </c>
      <c r="K1299" s="42">
        <v>220</v>
      </c>
      <c r="L1299" s="42">
        <v>0.08</v>
      </c>
      <c r="M1299" s="105" t="s">
        <v>140</v>
      </c>
      <c r="N1299" s="105" t="s">
        <v>320</v>
      </c>
      <c r="O1299" s="104" t="s">
        <v>210</v>
      </c>
      <c r="P1299" s="81">
        <v>200</v>
      </c>
      <c r="Q1299" s="118">
        <v>69</v>
      </c>
      <c r="R1299" s="42">
        <v>3.5</v>
      </c>
      <c r="S1299" s="81">
        <v>6.3047780605032511</v>
      </c>
      <c r="T1299" s="134">
        <v>472</v>
      </c>
      <c r="U1299" s="93">
        <f t="shared" si="394"/>
        <v>0.39404862878145319</v>
      </c>
      <c r="V1299" s="134">
        <v>50</v>
      </c>
      <c r="W1299" s="135">
        <f t="shared" si="391"/>
        <v>459.92534518998156</v>
      </c>
      <c r="X1299" s="51">
        <f t="shared" si="398"/>
        <v>201.47611006493833</v>
      </c>
      <c r="Y1299" s="100">
        <v>0.117849</v>
      </c>
      <c r="Z1299" s="81">
        <v>233.10380000000001</v>
      </c>
      <c r="AA1299" s="49">
        <f t="shared" si="395"/>
        <v>2.3569799999999998E-3</v>
      </c>
      <c r="AB1299" s="50">
        <f t="shared" si="399"/>
        <v>474.8751619008583</v>
      </c>
      <c r="AC1299" s="50">
        <f t="shared" si="392"/>
        <v>506.82964624119967</v>
      </c>
      <c r="AD1299" s="56">
        <f>AB1299/AVERAGE(AB1105:AB1116)*100</f>
        <v>89.08618119480991</v>
      </c>
      <c r="AE1299" s="56">
        <f>AC1299/AVERAGE(AC1105:AC1116)*100</f>
        <v>95.080815596271179</v>
      </c>
      <c r="AF1299" s="65">
        <v>0</v>
      </c>
      <c r="AG1299" s="45">
        <v>4.1602369999999995</v>
      </c>
      <c r="AH1299" s="45">
        <v>305.46170000000001</v>
      </c>
      <c r="AI1299" s="43">
        <f t="shared" si="396"/>
        <v>8.3204739999999985E-2</v>
      </c>
      <c r="AJ1299" s="50">
        <f t="shared" si="397"/>
        <v>622.28146534724624</v>
      </c>
      <c r="AK1299" s="50">
        <f t="shared" si="393"/>
        <v>664.15496165757691</v>
      </c>
      <c r="AL1299" s="51">
        <f>AJ1299/AVERAGE(AJ1105:AJ1116)*100</f>
        <v>92.019563010426168</v>
      </c>
      <c r="AM1299" s="51">
        <f>AK1299/AVERAGE(AK1105:AK1116)*100</f>
        <v>98.211585506299741</v>
      </c>
      <c r="AN1299" s="45">
        <v>35.301419613233882</v>
      </c>
      <c r="AO1299" s="137"/>
    </row>
    <row r="1300" spans="1:41" ht="30" x14ac:dyDescent="0.25">
      <c r="A1300" s="30">
        <v>1299</v>
      </c>
      <c r="B1300" s="107" t="s">
        <v>1524</v>
      </c>
      <c r="C1300" s="48"/>
      <c r="D1300" s="48" t="s">
        <v>135</v>
      </c>
      <c r="E1300" s="48" t="s">
        <v>205</v>
      </c>
      <c r="F1300" s="48" t="s">
        <v>139</v>
      </c>
      <c r="G1300" s="42" t="s">
        <v>6</v>
      </c>
      <c r="H1300" s="42" t="s">
        <v>714</v>
      </c>
      <c r="I1300" s="42" t="s">
        <v>319</v>
      </c>
      <c r="J1300" s="42">
        <v>25</v>
      </c>
      <c r="K1300" s="42">
        <v>220</v>
      </c>
      <c r="L1300" s="42">
        <v>0.08</v>
      </c>
      <c r="M1300" s="105" t="s">
        <v>140</v>
      </c>
      <c r="N1300" s="105" t="s">
        <v>320</v>
      </c>
      <c r="O1300" s="104" t="s">
        <v>210</v>
      </c>
      <c r="P1300" s="81">
        <v>200</v>
      </c>
      <c r="Q1300" s="118">
        <v>69</v>
      </c>
      <c r="R1300" s="42">
        <v>3.5</v>
      </c>
      <c r="S1300" s="81">
        <v>6.7571388182075198</v>
      </c>
      <c r="T1300" s="134">
        <v>473</v>
      </c>
      <c r="U1300" s="93">
        <f t="shared" si="394"/>
        <v>0.42232117613796999</v>
      </c>
      <c r="V1300" s="134">
        <v>50</v>
      </c>
      <c r="W1300" s="135">
        <f t="shared" ref="W1300:W1363" si="400">(J1300-J1300*(1-SQRT(1-S1300*0.01)))^2*(PI()/4)</f>
        <v>457.70482451314399</v>
      </c>
      <c r="X1300" s="51">
        <f t="shared" si="398"/>
        <v>177.11787134938106</v>
      </c>
      <c r="Y1300" s="100">
        <v>0.13927699999999998</v>
      </c>
      <c r="Z1300" s="81">
        <v>242.18190000000001</v>
      </c>
      <c r="AA1300" s="49">
        <f t="shared" si="395"/>
        <v>2.7855399999999995E-3</v>
      </c>
      <c r="AB1300" s="50">
        <f t="shared" si="399"/>
        <v>493.36891535855477</v>
      </c>
      <c r="AC1300" s="50">
        <f t="shared" si="392"/>
        <v>529.12245410042703</v>
      </c>
      <c r="AD1300" s="56">
        <f>AB1300/AVERAGE(AB1105:AB1116)*100</f>
        <v>92.555593797713016</v>
      </c>
      <c r="AE1300" s="56">
        <f>AC1300/AVERAGE(AC1105:AC1116)*100</f>
        <v>99.262927611434506</v>
      </c>
      <c r="AF1300" s="65">
        <v>0.62216400000000005</v>
      </c>
      <c r="AG1300" s="45">
        <v>3.8938169999999999</v>
      </c>
      <c r="AH1300" s="45">
        <v>306.72219999999999</v>
      </c>
      <c r="AI1300" s="43">
        <f t="shared" si="396"/>
        <v>7.7876340000000002E-2</v>
      </c>
      <c r="AJ1300" s="50">
        <f t="shared" si="397"/>
        <v>624.84933486106797</v>
      </c>
      <c r="AK1300" s="50">
        <f t="shared" si="393"/>
        <v>670.13101801200651</v>
      </c>
      <c r="AL1300" s="51">
        <f>AJ1300/AVERAGE(AJ1105:AJ1116)*100</f>
        <v>92.399285441011202</v>
      </c>
      <c r="AM1300" s="51">
        <f>AK1300/AVERAGE(AK1105:AK1116)*100</f>
        <v>99.095291875335548</v>
      </c>
      <c r="AN1300" s="45">
        <v>27.957358357804953</v>
      </c>
      <c r="AO1300" s="137"/>
    </row>
    <row r="1301" spans="1:41" ht="30" x14ac:dyDescent="0.25">
      <c r="A1301" s="30">
        <v>1300</v>
      </c>
      <c r="B1301" s="107" t="s">
        <v>1525</v>
      </c>
      <c r="C1301" s="48"/>
      <c r="D1301" s="48" t="s">
        <v>135</v>
      </c>
      <c r="E1301" s="48" t="s">
        <v>205</v>
      </c>
      <c r="F1301" s="48" t="s">
        <v>139</v>
      </c>
      <c r="G1301" s="42" t="s">
        <v>6</v>
      </c>
      <c r="H1301" s="42" t="s">
        <v>714</v>
      </c>
      <c r="I1301" s="42" t="s">
        <v>319</v>
      </c>
      <c r="J1301" s="42">
        <v>25</v>
      </c>
      <c r="K1301" s="42">
        <v>220</v>
      </c>
      <c r="L1301" s="42">
        <v>0.08</v>
      </c>
      <c r="M1301" s="105" t="s">
        <v>140</v>
      </c>
      <c r="N1301" s="105" t="s">
        <v>320</v>
      </c>
      <c r="O1301" s="104" t="s">
        <v>210</v>
      </c>
      <c r="P1301" s="81">
        <v>200</v>
      </c>
      <c r="Q1301" s="118">
        <v>69</v>
      </c>
      <c r="R1301" s="42">
        <v>3.5</v>
      </c>
      <c r="S1301" s="81">
        <v>6.2482329657902183</v>
      </c>
      <c r="T1301" s="134">
        <v>475</v>
      </c>
      <c r="U1301" s="93">
        <f t="shared" si="394"/>
        <v>0.39051456036188864</v>
      </c>
      <c r="V1301" s="134">
        <v>50</v>
      </c>
      <c r="W1301" s="135">
        <f t="shared" si="400"/>
        <v>460.20291027458626</v>
      </c>
      <c r="X1301" s="51">
        <f t="shared" si="398"/>
        <v>171.35362645375608</v>
      </c>
      <c r="Y1301" s="100">
        <v>0.14469799999999999</v>
      </c>
      <c r="Z1301" s="81">
        <v>243.41970000000001</v>
      </c>
      <c r="AA1301" s="49">
        <f t="shared" si="395"/>
        <v>2.8939599999999997E-3</v>
      </c>
      <c r="AB1301" s="50">
        <f t="shared" si="399"/>
        <v>495.89054081211185</v>
      </c>
      <c r="AC1301" s="50">
        <f t="shared" ref="AC1301:AC1364" si="401">Z1301/(W1301*10^-3)</f>
        <v>528.93994054657401</v>
      </c>
      <c r="AD1301" s="56">
        <f>AB1301/AVERAGE(AB1105:AB1116)*100</f>
        <v>93.028648613134024</v>
      </c>
      <c r="AE1301" s="56">
        <f>AC1301/AVERAGE(AC1105:AC1116)*100</f>
        <v>99.228688222151689</v>
      </c>
      <c r="AF1301" s="65">
        <v>0.52638700000000005</v>
      </c>
      <c r="AG1301" s="45">
        <v>4.9178059999999997</v>
      </c>
      <c r="AH1301" s="45">
        <v>310.18720000000002</v>
      </c>
      <c r="AI1301" s="43">
        <f t="shared" si="396"/>
        <v>9.8356119999999991E-2</v>
      </c>
      <c r="AJ1301" s="50">
        <f t="shared" si="397"/>
        <v>631.90817489707979</v>
      </c>
      <c r="AK1301" s="50">
        <f t="shared" ref="AK1301:AK1364" si="402">AH1301/(W1301*10^-3)</f>
        <v>674.02268233141479</v>
      </c>
      <c r="AL1301" s="51">
        <f>AJ1301/AVERAGE(AJ1105:AJ1116)*100</f>
        <v>93.443107909854689</v>
      </c>
      <c r="AM1301" s="51">
        <f>AK1301/AVERAGE(AK1105:AK1116)*100</f>
        <v>99.67076980613875</v>
      </c>
      <c r="AN1301" s="45">
        <v>33.986689518859968</v>
      </c>
      <c r="AO1301" s="137"/>
    </row>
    <row r="1302" spans="1:41" ht="30" x14ac:dyDescent="0.25">
      <c r="A1302" s="30">
        <v>1301</v>
      </c>
      <c r="B1302" s="107" t="s">
        <v>1526</v>
      </c>
      <c r="C1302" s="48"/>
      <c r="D1302" s="48" t="s">
        <v>135</v>
      </c>
      <c r="E1302" s="48" t="s">
        <v>205</v>
      </c>
      <c r="F1302" s="48" t="s">
        <v>139</v>
      </c>
      <c r="G1302" s="42" t="s">
        <v>6</v>
      </c>
      <c r="H1302" s="42" t="s">
        <v>714</v>
      </c>
      <c r="I1302" s="42" t="s">
        <v>319</v>
      </c>
      <c r="J1302" s="42">
        <v>25</v>
      </c>
      <c r="K1302" s="42">
        <v>220</v>
      </c>
      <c r="L1302" s="42">
        <v>0.08</v>
      </c>
      <c r="M1302" s="105" t="s">
        <v>140</v>
      </c>
      <c r="N1302" s="105" t="s">
        <v>320</v>
      </c>
      <c r="O1302" s="104" t="s">
        <v>210</v>
      </c>
      <c r="P1302" s="81">
        <v>200</v>
      </c>
      <c r="Q1302" s="118">
        <v>69</v>
      </c>
      <c r="R1302" s="42">
        <v>3.5</v>
      </c>
      <c r="S1302" s="81">
        <v>6.1351427763641508</v>
      </c>
      <c r="T1302" s="134">
        <v>476</v>
      </c>
      <c r="U1302" s="93">
        <f t="shared" si="394"/>
        <v>0.38344642352275943</v>
      </c>
      <c r="V1302" s="134">
        <v>50</v>
      </c>
      <c r="W1302" s="135">
        <f t="shared" si="400"/>
        <v>460.75804044379555</v>
      </c>
      <c r="X1302" s="51">
        <f t="shared" si="398"/>
        <v>187.8255455249402</v>
      </c>
      <c r="Y1302" s="100">
        <v>0.135017</v>
      </c>
      <c r="Z1302" s="81">
        <v>248.96770000000001</v>
      </c>
      <c r="AA1302" s="49">
        <f t="shared" si="395"/>
        <v>2.7003399999999999E-3</v>
      </c>
      <c r="AB1302" s="50">
        <f t="shared" si="399"/>
        <v>507.19283360281696</v>
      </c>
      <c r="AC1302" s="50">
        <f t="shared" si="401"/>
        <v>540.34369049794088</v>
      </c>
      <c r="AD1302" s="56">
        <f>AB1302/AVERAGE(AB1105:AB1116)*100</f>
        <v>95.148949240017018</v>
      </c>
      <c r="AE1302" s="56">
        <f>AC1302/AVERAGE(AC1105:AC1116)*100</f>
        <v>101.36802212709041</v>
      </c>
      <c r="AF1302" s="65">
        <v>0.49773100000000003</v>
      </c>
      <c r="AG1302" s="45">
        <v>5.9132679999999995</v>
      </c>
      <c r="AH1302" s="45">
        <v>308.73790000000002</v>
      </c>
      <c r="AI1302" s="43">
        <f t="shared" si="396"/>
        <v>0.11826535999999999</v>
      </c>
      <c r="AJ1302" s="50">
        <f t="shared" si="397"/>
        <v>628.95568518158439</v>
      </c>
      <c r="AK1302" s="50">
        <f t="shared" si="402"/>
        <v>670.06513809857358</v>
      </c>
      <c r="AL1302" s="51">
        <f>AJ1302/AVERAGE(AJ1105:AJ1116)*100</f>
        <v>93.006509957734977</v>
      </c>
      <c r="AM1302" s="51">
        <f>AK1302/AVERAGE(AK1105:AK1116)*100</f>
        <v>99.085549915815861</v>
      </c>
      <c r="AN1302" s="45">
        <v>43.79647007413881</v>
      </c>
      <c r="AO1302" s="137"/>
    </row>
    <row r="1303" spans="1:41" ht="30" x14ac:dyDescent="0.25">
      <c r="A1303" s="30">
        <v>1302</v>
      </c>
      <c r="B1303" s="107" t="s">
        <v>1527</v>
      </c>
      <c r="C1303" s="48"/>
      <c r="D1303" s="48" t="s">
        <v>135</v>
      </c>
      <c r="E1303" s="48" t="s">
        <v>205</v>
      </c>
      <c r="F1303" s="48" t="s">
        <v>139</v>
      </c>
      <c r="G1303" s="42" t="s">
        <v>6</v>
      </c>
      <c r="H1303" s="42" t="s">
        <v>714</v>
      </c>
      <c r="I1303" s="42" t="s">
        <v>319</v>
      </c>
      <c r="J1303" s="42">
        <v>25</v>
      </c>
      <c r="K1303" s="42">
        <v>220</v>
      </c>
      <c r="L1303" s="42">
        <v>0.08</v>
      </c>
      <c r="M1303" s="105" t="s">
        <v>140</v>
      </c>
      <c r="N1303" s="105" t="s">
        <v>320</v>
      </c>
      <c r="O1303" s="104" t="s">
        <v>210</v>
      </c>
      <c r="P1303" s="81">
        <v>200</v>
      </c>
      <c r="Q1303" s="118">
        <v>69</v>
      </c>
      <c r="R1303" s="42">
        <v>3.5</v>
      </c>
      <c r="S1303" s="81">
        <v>7.3791348600508897</v>
      </c>
      <c r="T1303" s="134">
        <v>460</v>
      </c>
      <c r="U1303" s="93">
        <f t="shared" si="394"/>
        <v>0.46119592875318061</v>
      </c>
      <c r="V1303" s="134">
        <v>50</v>
      </c>
      <c r="W1303" s="135">
        <f t="shared" si="400"/>
        <v>454.65160858249243</v>
      </c>
      <c r="X1303" s="51">
        <f t="shared" si="398"/>
        <v>171.99418258724887</v>
      </c>
      <c r="Y1303" s="100">
        <v>0.144956</v>
      </c>
      <c r="Z1303" s="81">
        <v>244.7653</v>
      </c>
      <c r="AA1303" s="49">
        <f t="shared" si="395"/>
        <v>2.8991199999999998E-3</v>
      </c>
      <c r="AB1303" s="50">
        <f t="shared" si="399"/>
        <v>498.63177462234484</v>
      </c>
      <c r="AC1303" s="50">
        <f t="shared" si="401"/>
        <v>538.3579324906085</v>
      </c>
      <c r="AD1303" s="56">
        <f>AB1303/AVERAGE(AB1105:AB1116)*100</f>
        <v>93.542901771665697</v>
      </c>
      <c r="AE1303" s="56">
        <f>AC1303/AVERAGE(AC1105:AC1116)*100</f>
        <v>100.99549559413357</v>
      </c>
      <c r="AF1303" s="65">
        <v>0.55684999999999996</v>
      </c>
      <c r="AG1303" s="45">
        <v>6.1894980000000004</v>
      </c>
      <c r="AH1303" s="45">
        <v>309.14830000000001</v>
      </c>
      <c r="AI1303" s="43">
        <f t="shared" si="396"/>
        <v>0.12378996</v>
      </c>
      <c r="AJ1303" s="50">
        <f t="shared" si="397"/>
        <v>629.79174519623928</v>
      </c>
      <c r="AK1303" s="50">
        <f t="shared" si="402"/>
        <v>679.96746115967574</v>
      </c>
      <c r="AL1303" s="51">
        <f>AJ1303/AVERAGE(AJ1105:AJ1116)*100</f>
        <v>93.130141917681115</v>
      </c>
      <c r="AM1303" s="51">
        <f>AK1303/AVERAGE(AK1105:AK1116)*100</f>
        <v>100.54985102650733</v>
      </c>
      <c r="AN1303" s="45">
        <v>42.699150086922927</v>
      </c>
      <c r="AO1303" s="137"/>
    </row>
    <row r="1304" spans="1:41" ht="30" x14ac:dyDescent="0.25">
      <c r="A1304" s="30">
        <v>1303</v>
      </c>
      <c r="B1304" s="107" t="s">
        <v>1528</v>
      </c>
      <c r="C1304" s="48"/>
      <c r="D1304" s="48" t="s">
        <v>135</v>
      </c>
      <c r="E1304" s="48" t="s">
        <v>205</v>
      </c>
      <c r="F1304" s="48" t="s">
        <v>139</v>
      </c>
      <c r="G1304" s="42" t="s">
        <v>6</v>
      </c>
      <c r="H1304" s="42" t="s">
        <v>714</v>
      </c>
      <c r="I1304" s="42" t="s">
        <v>319</v>
      </c>
      <c r="J1304" s="42">
        <v>25</v>
      </c>
      <c r="K1304" s="42">
        <v>220</v>
      </c>
      <c r="L1304" s="42">
        <v>0.08</v>
      </c>
      <c r="M1304" s="105" t="s">
        <v>140</v>
      </c>
      <c r="N1304" s="105" t="s">
        <v>320</v>
      </c>
      <c r="O1304" s="104" t="s">
        <v>210</v>
      </c>
      <c r="P1304" s="81">
        <v>200</v>
      </c>
      <c r="Q1304" s="118">
        <v>69</v>
      </c>
      <c r="R1304" s="42">
        <v>3.5</v>
      </c>
      <c r="S1304" s="81">
        <v>7.492225049476958</v>
      </c>
      <c r="T1304" s="134">
        <v>460</v>
      </c>
      <c r="U1304" s="93">
        <f t="shared" si="394"/>
        <v>0.46826406559230987</v>
      </c>
      <c r="V1304" s="134">
        <v>50</v>
      </c>
      <c r="W1304" s="135">
        <f t="shared" si="400"/>
        <v>454.09647841328297</v>
      </c>
      <c r="X1304" s="51">
        <f t="shared" si="398"/>
        <v>164.1550729602713</v>
      </c>
      <c r="Y1304" s="100">
        <v>0.152701</v>
      </c>
      <c r="Z1304" s="81">
        <v>246.09119999999999</v>
      </c>
      <c r="AA1304" s="49">
        <f t="shared" si="395"/>
        <v>3.0540200000000002E-3</v>
      </c>
      <c r="AB1304" s="50">
        <f t="shared" si="399"/>
        <v>501.33287592212776</v>
      </c>
      <c r="AC1304" s="50">
        <f t="shared" si="401"/>
        <v>541.93593586080863</v>
      </c>
      <c r="AD1304" s="56">
        <f>AB1304/AVERAGE(AB1105:AB1116)*100</f>
        <v>94.049626104972134</v>
      </c>
      <c r="AE1304" s="56">
        <f>AC1304/AVERAGE(AC1105:AC1116)*100</f>
        <v>101.66672601873057</v>
      </c>
      <c r="AF1304" s="65">
        <v>0.29546300000000003</v>
      </c>
      <c r="AG1304" s="45">
        <v>4.0840800000000002</v>
      </c>
      <c r="AH1304" s="45">
        <v>306.7663</v>
      </c>
      <c r="AI1304" s="43">
        <f t="shared" si="396"/>
        <v>8.1681600000000007E-2</v>
      </c>
      <c r="AJ1304" s="50">
        <f t="shared" si="397"/>
        <v>624.93917464334459</v>
      </c>
      <c r="AK1304" s="50">
        <f t="shared" si="402"/>
        <v>675.55313591488675</v>
      </c>
      <c r="AL1304" s="51">
        <f>AJ1304/AVERAGE(AJ1105:AJ1116)*100</f>
        <v>92.412570454251039</v>
      </c>
      <c r="AM1304" s="51">
        <f>AK1304/AVERAGE(AK1105:AK1116)*100</f>
        <v>99.897084870625278</v>
      </c>
      <c r="AN1304" s="45">
        <v>26.745600880151407</v>
      </c>
      <c r="AO1304" s="137"/>
    </row>
    <row r="1305" spans="1:41" ht="30" x14ac:dyDescent="0.25">
      <c r="A1305" s="30">
        <v>1304</v>
      </c>
      <c r="B1305" s="107" t="s">
        <v>1529</v>
      </c>
      <c r="C1305" s="48"/>
      <c r="D1305" s="48" t="s">
        <v>135</v>
      </c>
      <c r="E1305" s="48" t="s">
        <v>205</v>
      </c>
      <c r="F1305" s="48" t="s">
        <v>139</v>
      </c>
      <c r="G1305" s="42" t="s">
        <v>6</v>
      </c>
      <c r="H1305" s="42" t="s">
        <v>714</v>
      </c>
      <c r="I1305" s="42" t="s">
        <v>319</v>
      </c>
      <c r="J1305" s="42">
        <v>25</v>
      </c>
      <c r="K1305" s="42">
        <v>220</v>
      </c>
      <c r="L1305" s="42">
        <v>0.08</v>
      </c>
      <c r="M1305" s="105" t="s">
        <v>140</v>
      </c>
      <c r="N1305" s="105" t="s">
        <v>320</v>
      </c>
      <c r="O1305" s="104" t="s">
        <v>210</v>
      </c>
      <c r="P1305" s="81">
        <v>200</v>
      </c>
      <c r="Q1305" s="118">
        <v>69</v>
      </c>
      <c r="R1305" s="42">
        <v>3.5</v>
      </c>
      <c r="S1305" s="81">
        <v>7.0398642917726892</v>
      </c>
      <c r="T1305" s="134">
        <v>460</v>
      </c>
      <c r="U1305" s="93">
        <f t="shared" si="394"/>
        <v>0.43999151823579308</v>
      </c>
      <c r="V1305" s="134">
        <v>50</v>
      </c>
      <c r="W1305" s="135">
        <f t="shared" si="400"/>
        <v>456.31699909012053</v>
      </c>
      <c r="X1305" s="51">
        <f t="shared" si="398"/>
        <v>171.71065094567874</v>
      </c>
      <c r="Y1305" s="100">
        <v>0.14289100000000002</v>
      </c>
      <c r="Z1305" s="81">
        <v>240.88069999999999</v>
      </c>
      <c r="AA1305" s="49">
        <f t="shared" si="395"/>
        <v>2.8578200000000005E-3</v>
      </c>
      <c r="AB1305" s="50">
        <f t="shared" si="399"/>
        <v>490.7181324855797</v>
      </c>
      <c r="AC1305" s="50">
        <f t="shared" si="401"/>
        <v>527.88018083987083</v>
      </c>
      <c r="AD1305" s="56">
        <f>AB1305/AVERAGE(AB1105:AB1116)*100</f>
        <v>92.058309158978318</v>
      </c>
      <c r="AE1305" s="56">
        <f>AC1305/AVERAGE(AC1105:AC1116)*100</f>
        <v>99.029878192003125</v>
      </c>
      <c r="AF1305" s="65">
        <v>0.58782800000000002</v>
      </c>
      <c r="AG1305" s="45">
        <v>4.8759839999999999</v>
      </c>
      <c r="AH1305" s="45">
        <v>307.99209999999999</v>
      </c>
      <c r="AI1305" s="43">
        <f t="shared" si="396"/>
        <v>9.7519679999999997E-2</v>
      </c>
      <c r="AJ1305" s="50">
        <f t="shared" si="397"/>
        <v>627.43635389764268</v>
      </c>
      <c r="AK1305" s="50">
        <f t="shared" si="402"/>
        <v>674.95206318003716</v>
      </c>
      <c r="AL1305" s="51">
        <f>AJ1305/AVERAGE(AJ1105:AJ1116)*100</f>
        <v>92.781839597774365</v>
      </c>
      <c r="AM1305" s="51">
        <f>AK1305/AVERAGE(AK1105:AK1116)*100</f>
        <v>99.808201538116776</v>
      </c>
      <c r="AN1305" s="45">
        <v>34.123800659243756</v>
      </c>
      <c r="AO1305" s="137"/>
    </row>
    <row r="1306" spans="1:41" ht="30" x14ac:dyDescent="0.25">
      <c r="A1306" s="30">
        <v>1305</v>
      </c>
      <c r="B1306" s="107" t="s">
        <v>1530</v>
      </c>
      <c r="C1306" s="48"/>
      <c r="D1306" s="48" t="s">
        <v>135</v>
      </c>
      <c r="E1306" s="48" t="s">
        <v>205</v>
      </c>
      <c r="F1306" s="48" t="s">
        <v>139</v>
      </c>
      <c r="G1306" s="42" t="s">
        <v>6</v>
      </c>
      <c r="H1306" s="42" t="s">
        <v>714</v>
      </c>
      <c r="I1306" s="42" t="s">
        <v>319</v>
      </c>
      <c r="J1306" s="42">
        <v>25</v>
      </c>
      <c r="K1306" s="42">
        <v>220</v>
      </c>
      <c r="L1306" s="42">
        <v>0.08</v>
      </c>
      <c r="M1306" s="105" t="s">
        <v>140</v>
      </c>
      <c r="N1306" s="105" t="s">
        <v>320</v>
      </c>
      <c r="O1306" s="104" t="s">
        <v>210</v>
      </c>
      <c r="P1306" s="81">
        <v>200</v>
      </c>
      <c r="Q1306" s="118">
        <v>69</v>
      </c>
      <c r="R1306" s="42">
        <v>3.5</v>
      </c>
      <c r="S1306" s="81">
        <v>7.2094995759117904</v>
      </c>
      <c r="T1306" s="134">
        <v>460</v>
      </c>
      <c r="U1306" s="93">
        <f t="shared" si="394"/>
        <v>0.4505937234944869</v>
      </c>
      <c r="V1306" s="134">
        <v>50</v>
      </c>
      <c r="W1306" s="135">
        <f t="shared" si="400"/>
        <v>455.48430383630637</v>
      </c>
      <c r="X1306" s="51">
        <f t="shared" si="398"/>
        <v>176.23588790493699</v>
      </c>
      <c r="Y1306" s="100">
        <v>0.139793</v>
      </c>
      <c r="Z1306" s="81">
        <v>241.86869999999999</v>
      </c>
      <c r="AA1306" s="49">
        <f t="shared" si="395"/>
        <v>2.7958599999999998E-3</v>
      </c>
      <c r="AB1306" s="50">
        <f t="shared" si="399"/>
        <v>492.73086955789705</v>
      </c>
      <c r="AC1306" s="50">
        <f t="shared" si="401"/>
        <v>531.01434662592374</v>
      </c>
      <c r="AD1306" s="56">
        <f>AB1306/AVERAGE(AB1105:AB1116)*100</f>
        <v>92.435896941847886</v>
      </c>
      <c r="AE1306" s="56">
        <f>AC1306/AVERAGE(AC1105:AC1116)*100</f>
        <v>99.617845058901864</v>
      </c>
      <c r="AF1306" s="65">
        <v>0.47075400000000001</v>
      </c>
      <c r="AG1306" s="45">
        <v>5.4860139999999999</v>
      </c>
      <c r="AH1306" s="45">
        <v>303.75459999999998</v>
      </c>
      <c r="AI1306" s="43">
        <f t="shared" si="396"/>
        <v>0.10972028</v>
      </c>
      <c r="AJ1306" s="50">
        <f t="shared" si="397"/>
        <v>618.80378978433828</v>
      </c>
      <c r="AK1306" s="50">
        <f t="shared" si="402"/>
        <v>666.88269484070827</v>
      </c>
      <c r="AL1306" s="51">
        <f>AJ1306/AVERAGE(AJ1105:AJ1116)*100</f>
        <v>91.505303461634611</v>
      </c>
      <c r="AM1306" s="51">
        <f>AK1306/AVERAGE(AK1105:AK1116)*100</f>
        <v>98.614947697684826</v>
      </c>
      <c r="AN1306" s="45">
        <v>39.243839104962333</v>
      </c>
      <c r="AO1306" s="137"/>
    </row>
    <row r="1307" spans="1:41" ht="30" x14ac:dyDescent="0.25">
      <c r="A1307" s="30">
        <v>1306</v>
      </c>
      <c r="B1307" s="107" t="s">
        <v>1531</v>
      </c>
      <c r="C1307" s="48"/>
      <c r="D1307" s="48" t="s">
        <v>135</v>
      </c>
      <c r="E1307" s="48" t="s">
        <v>205</v>
      </c>
      <c r="F1307" s="48" t="s">
        <v>139</v>
      </c>
      <c r="G1307" s="42" t="s">
        <v>6</v>
      </c>
      <c r="H1307" s="42" t="s">
        <v>714</v>
      </c>
      <c r="I1307" s="42" t="s">
        <v>319</v>
      </c>
      <c r="J1307" s="42">
        <v>25</v>
      </c>
      <c r="K1307" s="42">
        <v>220</v>
      </c>
      <c r="L1307" s="42">
        <v>0.08</v>
      </c>
      <c r="M1307" s="105" t="s">
        <v>140</v>
      </c>
      <c r="N1307" s="105" t="s">
        <v>320</v>
      </c>
      <c r="O1307" s="104" t="s">
        <v>210</v>
      </c>
      <c r="P1307" s="81">
        <v>200</v>
      </c>
      <c r="Q1307" s="118">
        <v>69</v>
      </c>
      <c r="R1307" s="42">
        <v>3.5</v>
      </c>
      <c r="S1307" s="81">
        <v>8.0576759966072942</v>
      </c>
      <c r="T1307" s="134">
        <v>460</v>
      </c>
      <c r="U1307" s="93">
        <f t="shared" si="394"/>
        <v>0.50360474978795589</v>
      </c>
      <c r="V1307" s="134">
        <v>50</v>
      </c>
      <c r="W1307" s="135">
        <f t="shared" si="400"/>
        <v>451.32082756723599</v>
      </c>
      <c r="X1307" s="51">
        <f t="shared" si="398"/>
        <v>177.54325830392816</v>
      </c>
      <c r="Y1307" s="100">
        <v>0.140568</v>
      </c>
      <c r="Z1307" s="81">
        <v>245.0138</v>
      </c>
      <c r="AA1307" s="49">
        <f t="shared" si="395"/>
        <v>2.8113600000000002E-3</v>
      </c>
      <c r="AB1307" s="50">
        <f t="shared" si="399"/>
        <v>499.13801466533153</v>
      </c>
      <c r="AC1307" s="50">
        <f t="shared" si="401"/>
        <v>542.88165986201648</v>
      </c>
      <c r="AD1307" s="56">
        <f>AB1307/AVERAGE(AB1105:AB1116)*100</f>
        <v>93.637871978187036</v>
      </c>
      <c r="AE1307" s="56">
        <f>AC1307/AVERAGE(AC1105:AC1116)*100</f>
        <v>101.84414304638609</v>
      </c>
      <c r="AF1307" s="65">
        <v>0.72491100000000008</v>
      </c>
      <c r="AG1307" s="45">
        <v>5.52719</v>
      </c>
      <c r="AH1307" s="45">
        <v>302.54450000000003</v>
      </c>
      <c r="AI1307" s="43">
        <f t="shared" si="396"/>
        <v>0.1105438</v>
      </c>
      <c r="AJ1307" s="50">
        <f t="shared" si="397"/>
        <v>616.33859430740392</v>
      </c>
      <c r="AK1307" s="50">
        <f t="shared" si="402"/>
        <v>670.35350801515608</v>
      </c>
      <c r="AL1307" s="51">
        <f>AJ1307/AVERAGE(AJ1105:AJ1116)*100</f>
        <v>91.140763903323645</v>
      </c>
      <c r="AM1307" s="51">
        <f>AK1307/AVERAGE(AK1105:AK1116)*100</f>
        <v>99.128192474186889</v>
      </c>
      <c r="AN1307" s="45">
        <v>39.320400091059135</v>
      </c>
      <c r="AO1307" s="137"/>
    </row>
    <row r="1308" spans="1:41" ht="30" x14ac:dyDescent="0.25">
      <c r="A1308" s="30">
        <v>1307</v>
      </c>
      <c r="B1308" s="107" t="s">
        <v>1532</v>
      </c>
      <c r="C1308" s="48"/>
      <c r="D1308" s="48" t="s">
        <v>135</v>
      </c>
      <c r="E1308" s="48" t="s">
        <v>205</v>
      </c>
      <c r="F1308" s="48" t="s">
        <v>139</v>
      </c>
      <c r="G1308" s="42" t="s">
        <v>6</v>
      </c>
      <c r="H1308" s="42" t="s">
        <v>714</v>
      </c>
      <c r="I1308" s="42" t="s">
        <v>319</v>
      </c>
      <c r="J1308" s="42">
        <v>25</v>
      </c>
      <c r="K1308" s="42">
        <v>220</v>
      </c>
      <c r="L1308" s="42">
        <v>0.08</v>
      </c>
      <c r="M1308" s="105" t="s">
        <v>140</v>
      </c>
      <c r="N1308" s="105" t="s">
        <v>320</v>
      </c>
      <c r="O1308" s="104" t="s">
        <v>210</v>
      </c>
      <c r="P1308" s="81">
        <v>200</v>
      </c>
      <c r="Q1308" s="118">
        <v>69</v>
      </c>
      <c r="R1308" s="42">
        <v>3.5</v>
      </c>
      <c r="S1308" s="81">
        <v>9.0189426067288672</v>
      </c>
      <c r="T1308" s="134">
        <v>460</v>
      </c>
      <c r="U1308" s="93">
        <f t="shared" si="394"/>
        <v>0.5636839129205542</v>
      </c>
      <c r="V1308" s="134">
        <v>50</v>
      </c>
      <c r="W1308" s="135">
        <f t="shared" si="400"/>
        <v>446.6022211289561</v>
      </c>
      <c r="X1308" s="51">
        <f t="shared" si="398"/>
        <v>162.86854836247883</v>
      </c>
      <c r="Y1308" s="100">
        <v>0.147538</v>
      </c>
      <c r="Z1308" s="81">
        <v>235.90710000000001</v>
      </c>
      <c r="AA1308" s="49">
        <f t="shared" si="395"/>
        <v>2.9507600000000002E-3</v>
      </c>
      <c r="AB1308" s="50">
        <f t="shared" si="399"/>
        <v>480.58599776606803</v>
      </c>
      <c r="AC1308" s="50">
        <f t="shared" si="401"/>
        <v>528.22643694797478</v>
      </c>
      <c r="AD1308" s="56">
        <f>AB1308/AVERAGE(AB1105:AB1116)*100</f>
        <v>90.15752920262193</v>
      </c>
      <c r="AE1308" s="56">
        <f>AC1308/AVERAGE(AC1105:AC1116)*100</f>
        <v>99.094835546822196</v>
      </c>
      <c r="AF1308" s="65">
        <v>0</v>
      </c>
      <c r="AG1308" s="45">
        <v>3.1093999999999999</v>
      </c>
      <c r="AH1308" s="45">
        <v>289.60899999999998</v>
      </c>
      <c r="AI1308" s="43">
        <f t="shared" si="396"/>
        <v>6.2188E-2</v>
      </c>
      <c r="AJ1308" s="50">
        <f t="shared" si="397"/>
        <v>589.9866100979292</v>
      </c>
      <c r="AK1308" s="50">
        <f t="shared" si="402"/>
        <v>648.47192042149652</v>
      </c>
      <c r="AL1308" s="51">
        <f>AJ1308/AVERAGE(AJ1105:AJ1116)*100</f>
        <v>87.243977310040862</v>
      </c>
      <c r="AM1308" s="51">
        <f>AK1308/AVERAGE(AK1105:AK1116)*100</f>
        <v>95.892463562962888</v>
      </c>
      <c r="AN1308" s="45">
        <v>21.075248410578968</v>
      </c>
      <c r="AO1308" s="137"/>
    </row>
    <row r="1309" spans="1:41" ht="30" x14ac:dyDescent="0.25">
      <c r="A1309" s="30">
        <v>1308</v>
      </c>
      <c r="B1309" s="107" t="s">
        <v>1533</v>
      </c>
      <c r="C1309" s="48"/>
      <c r="D1309" s="48" t="s">
        <v>135</v>
      </c>
      <c r="E1309" s="48" t="s">
        <v>205</v>
      </c>
      <c r="F1309" s="48" t="s">
        <v>139</v>
      </c>
      <c r="G1309" s="42" t="s">
        <v>6</v>
      </c>
      <c r="H1309" s="42" t="s">
        <v>714</v>
      </c>
      <c r="I1309" s="42" t="s">
        <v>319</v>
      </c>
      <c r="J1309" s="42">
        <v>25</v>
      </c>
      <c r="K1309" s="42">
        <v>220</v>
      </c>
      <c r="L1309" s="42">
        <v>0.08</v>
      </c>
      <c r="M1309" s="105" t="s">
        <v>140</v>
      </c>
      <c r="N1309" s="105" t="s">
        <v>320</v>
      </c>
      <c r="O1309" s="104" t="s">
        <v>210</v>
      </c>
      <c r="P1309" s="81">
        <v>200</v>
      </c>
      <c r="Q1309" s="118">
        <v>69</v>
      </c>
      <c r="R1309" s="42">
        <v>3.5</v>
      </c>
      <c r="S1309" s="81">
        <v>8.0011309018942605</v>
      </c>
      <c r="T1309" s="134">
        <v>460</v>
      </c>
      <c r="U1309" s="93">
        <f t="shared" ref="U1309:U1372" si="403">S1309/100*J1309/4</f>
        <v>0.50007068136839128</v>
      </c>
      <c r="V1309" s="134">
        <v>50</v>
      </c>
      <c r="W1309" s="135">
        <f t="shared" si="400"/>
        <v>451.59839265184075</v>
      </c>
      <c r="X1309" s="51">
        <f t="shared" si="398"/>
        <v>185.59382137394499</v>
      </c>
      <c r="Y1309" s="100">
        <v>0.13230700000000001</v>
      </c>
      <c r="Z1309" s="81">
        <v>241.07169999999999</v>
      </c>
      <c r="AA1309" s="49">
        <f t="shared" si="395"/>
        <v>2.64614E-3</v>
      </c>
      <c r="AB1309" s="50">
        <f t="shared" si="399"/>
        <v>491.10723449045076</v>
      </c>
      <c r="AC1309" s="50">
        <f t="shared" si="401"/>
        <v>533.8187733229023</v>
      </c>
      <c r="AD1309" s="56">
        <f>AB1309/AVERAGE(AB1105:AB1116)*100</f>
        <v>92.131304368014838</v>
      </c>
      <c r="AE1309" s="56">
        <f>AC1309/AVERAGE(AC1105:AC1116)*100</f>
        <v>100.14395314986737</v>
      </c>
      <c r="AF1309" s="65">
        <v>0.18768100000000004</v>
      </c>
      <c r="AG1309" s="45">
        <v>3.9285389999999998</v>
      </c>
      <c r="AH1309" s="45">
        <v>305.56760000000003</v>
      </c>
      <c r="AI1309" s="43">
        <f t="shared" si="396"/>
        <v>7.8570779999999993E-2</v>
      </c>
      <c r="AJ1309" s="50">
        <f t="shared" si="397"/>
        <v>622.49720305570611</v>
      </c>
      <c r="AK1309" s="50">
        <f t="shared" si="402"/>
        <v>676.635712110643</v>
      </c>
      <c r="AL1309" s="51">
        <f>AJ1309/AVERAGE(AJ1105:AJ1116)*100</f>
        <v>92.051465117049688</v>
      </c>
      <c r="AM1309" s="51">
        <f>AK1309/AVERAGE(AK1105:AK1116)*100</f>
        <v>100.05717028856938</v>
      </c>
      <c r="AN1309" s="45">
        <v>29.692601298495163</v>
      </c>
      <c r="AO1309" s="137"/>
    </row>
    <row r="1310" spans="1:41" ht="30" x14ac:dyDescent="0.25">
      <c r="A1310" s="30">
        <v>1309</v>
      </c>
      <c r="B1310" s="107" t="s">
        <v>1534</v>
      </c>
      <c r="C1310" s="48"/>
      <c r="D1310" s="48" t="s">
        <v>135</v>
      </c>
      <c r="E1310" s="48" t="s">
        <v>205</v>
      </c>
      <c r="F1310" s="48" t="s">
        <v>139</v>
      </c>
      <c r="G1310" s="42" t="s">
        <v>6</v>
      </c>
      <c r="H1310" s="42" t="s">
        <v>714</v>
      </c>
      <c r="I1310" s="42" t="s">
        <v>319</v>
      </c>
      <c r="J1310" s="42">
        <v>25</v>
      </c>
      <c r="K1310" s="42">
        <v>220</v>
      </c>
      <c r="L1310" s="42">
        <v>0.08</v>
      </c>
      <c r="M1310" s="105" t="s">
        <v>140</v>
      </c>
      <c r="N1310" s="105" t="s">
        <v>320</v>
      </c>
      <c r="O1310" s="104" t="s">
        <v>210</v>
      </c>
      <c r="P1310" s="81">
        <v>200</v>
      </c>
      <c r="Q1310" s="118">
        <v>69</v>
      </c>
      <c r="R1310" s="42">
        <v>3.5</v>
      </c>
      <c r="S1310" s="81">
        <v>8.283856375459429</v>
      </c>
      <c r="T1310" s="134">
        <v>460</v>
      </c>
      <c r="U1310" s="93">
        <f t="shared" si="403"/>
        <v>0.51774102346621431</v>
      </c>
      <c r="V1310" s="134">
        <v>50</v>
      </c>
      <c r="W1310" s="135">
        <f t="shared" si="400"/>
        <v>450.21056722881707</v>
      </c>
      <c r="X1310" s="51">
        <f t="shared" si="398"/>
        <v>157.39248277481363</v>
      </c>
      <c r="Y1310" s="100">
        <v>0.15554100000000001</v>
      </c>
      <c r="Z1310" s="81">
        <v>240.3415</v>
      </c>
      <c r="AA1310" s="49">
        <f t="shared" si="395"/>
        <v>3.1108200000000003E-3</v>
      </c>
      <c r="AB1310" s="50">
        <f t="shared" si="399"/>
        <v>489.6196832655458</v>
      </c>
      <c r="AC1310" s="50">
        <f t="shared" si="401"/>
        <v>533.84242284532547</v>
      </c>
      <c r="AD1310" s="56">
        <f>AB1310/AVERAGE(AB1105:AB1116)*100</f>
        <v>91.85224100865112</v>
      </c>
      <c r="AE1310" s="56">
        <f>AC1310/AVERAGE(AC1105:AC1116)*100</f>
        <v>100.14838978039428</v>
      </c>
      <c r="AF1310" s="65">
        <v>0.52135299999999996</v>
      </c>
      <c r="AG1310" s="45">
        <v>5.3628719999999994</v>
      </c>
      <c r="AH1310" s="45">
        <v>300.98160000000001</v>
      </c>
      <c r="AI1310" s="43">
        <f t="shared" si="396"/>
        <v>0.10725743999999998</v>
      </c>
      <c r="AJ1310" s="50">
        <f t="shared" si="397"/>
        <v>613.15468057225735</v>
      </c>
      <c r="AK1310" s="50">
        <f t="shared" si="402"/>
        <v>668.53517422443736</v>
      </c>
      <c r="AL1310" s="51">
        <f>AJ1310/AVERAGE(AJ1105:AJ1116)*100</f>
        <v>90.669944239094065</v>
      </c>
      <c r="AM1310" s="51">
        <f>AK1310/AVERAGE(AK1105:AK1116)*100</f>
        <v>98.859307266854444</v>
      </c>
      <c r="AN1310" s="45">
        <v>34.478831947846544</v>
      </c>
      <c r="AO1310" s="137"/>
    </row>
    <row r="1311" spans="1:41" ht="30" x14ac:dyDescent="0.25">
      <c r="A1311" s="30">
        <v>1310</v>
      </c>
      <c r="B1311" s="107" t="s">
        <v>1535</v>
      </c>
      <c r="C1311" s="48"/>
      <c r="D1311" s="48" t="s">
        <v>135</v>
      </c>
      <c r="E1311" s="48" t="s">
        <v>205</v>
      </c>
      <c r="F1311" s="48" t="s">
        <v>139</v>
      </c>
      <c r="G1311" s="42" t="s">
        <v>6</v>
      </c>
      <c r="H1311" s="42" t="s">
        <v>714</v>
      </c>
      <c r="I1311" s="42" t="s">
        <v>319</v>
      </c>
      <c r="J1311" s="42">
        <v>25</v>
      </c>
      <c r="K1311" s="42">
        <v>220</v>
      </c>
      <c r="L1311" s="42">
        <v>0.08</v>
      </c>
      <c r="M1311" s="105" t="s">
        <v>140</v>
      </c>
      <c r="N1311" s="105" t="s">
        <v>320</v>
      </c>
      <c r="O1311" s="104" t="s">
        <v>210</v>
      </c>
      <c r="P1311" s="81">
        <v>200</v>
      </c>
      <c r="Q1311" s="118">
        <v>69</v>
      </c>
      <c r="R1311" s="42">
        <v>3.5</v>
      </c>
      <c r="S1311" s="81">
        <v>8.7927622278767306</v>
      </c>
      <c r="T1311" s="134">
        <v>460</v>
      </c>
      <c r="U1311" s="93">
        <f t="shared" si="403"/>
        <v>0.54954763924229566</v>
      </c>
      <c r="V1311" s="134">
        <v>50</v>
      </c>
      <c r="W1311" s="135">
        <f t="shared" si="400"/>
        <v>447.71248146737497</v>
      </c>
      <c r="X1311" s="51">
        <f t="shared" si="398"/>
        <v>172.33341484765216</v>
      </c>
      <c r="Y1311" s="100">
        <v>0.14431100000000002</v>
      </c>
      <c r="Z1311" s="81">
        <v>244.1568</v>
      </c>
      <c r="AA1311" s="49">
        <f t="shared" si="395"/>
        <v>2.8862200000000005E-3</v>
      </c>
      <c r="AB1311" s="50">
        <f t="shared" si="399"/>
        <v>497.39214860159069</v>
      </c>
      <c r="AC1311" s="50">
        <f t="shared" si="401"/>
        <v>545.34284860626974</v>
      </c>
      <c r="AD1311" s="56">
        <f>AB1311/AVERAGE(AB1105:AB1116)*100</f>
        <v>93.310348972195925</v>
      </c>
      <c r="AE1311" s="56">
        <f>AC1311/AVERAGE(AC1105:AC1116)*100</f>
        <v>102.30585998594451</v>
      </c>
      <c r="AF1311" s="65">
        <v>0.47552899999999998</v>
      </c>
      <c r="AG1311" s="45">
        <v>4.0092140000000001</v>
      </c>
      <c r="AH1311" s="45">
        <v>303.15249999999997</v>
      </c>
      <c r="AI1311" s="43">
        <f t="shared" si="396"/>
        <v>8.0184279999999997E-2</v>
      </c>
      <c r="AJ1311" s="50">
        <f t="shared" si="397"/>
        <v>617.57720173652217</v>
      </c>
      <c r="AK1311" s="50">
        <f t="shared" si="402"/>
        <v>677.1142475331925</v>
      </c>
      <c r="AL1311" s="51">
        <f>AJ1311/AVERAGE(AJ1105:AJ1116)*100</f>
        <v>91.323922362503097</v>
      </c>
      <c r="AM1311" s="51">
        <f>AK1311/AVERAGE(AK1105:AK1116)*100</f>
        <v>100.12793347680517</v>
      </c>
      <c r="AN1311" s="45">
        <v>27.781762997969658</v>
      </c>
      <c r="AO1311" s="137"/>
    </row>
    <row r="1312" spans="1:41" ht="30" x14ac:dyDescent="0.25">
      <c r="A1312" s="30">
        <v>1311</v>
      </c>
      <c r="B1312" s="107" t="s">
        <v>1536</v>
      </c>
      <c r="C1312" s="48"/>
      <c r="D1312" s="48" t="s">
        <v>135</v>
      </c>
      <c r="E1312" s="48" t="s">
        <v>205</v>
      </c>
      <c r="F1312" s="48" t="s">
        <v>139</v>
      </c>
      <c r="G1312" s="42" t="s">
        <v>6</v>
      </c>
      <c r="H1312" s="42" t="s">
        <v>714</v>
      </c>
      <c r="I1312" s="42" t="s">
        <v>319</v>
      </c>
      <c r="J1312" s="42">
        <v>25</v>
      </c>
      <c r="K1312" s="42">
        <v>220</v>
      </c>
      <c r="L1312" s="42">
        <v>0.08</v>
      </c>
      <c r="M1312" s="105" t="s">
        <v>140</v>
      </c>
      <c r="N1312" s="105" t="s">
        <v>320</v>
      </c>
      <c r="O1312" s="104" t="s">
        <v>210</v>
      </c>
      <c r="P1312" s="81">
        <v>200</v>
      </c>
      <c r="Q1312" s="118">
        <v>69</v>
      </c>
      <c r="R1312" s="42">
        <v>3.5</v>
      </c>
      <c r="S1312" s="81">
        <v>10.884930732258976</v>
      </c>
      <c r="T1312" s="134">
        <v>460</v>
      </c>
      <c r="U1312" s="93">
        <f t="shared" si="403"/>
        <v>0.68030817076618599</v>
      </c>
      <c r="V1312" s="134">
        <v>50</v>
      </c>
      <c r="W1312" s="135">
        <f t="shared" si="400"/>
        <v>437.44257333700125</v>
      </c>
      <c r="X1312" s="51">
        <f t="shared" si="398"/>
        <v>140.72079165817425</v>
      </c>
      <c r="Y1312" s="100">
        <v>0.16509299999999999</v>
      </c>
      <c r="Z1312" s="81">
        <v>228.07980000000001</v>
      </c>
      <c r="AA1312" s="49">
        <f t="shared" si="395"/>
        <v>3.3018599999999998E-3</v>
      </c>
      <c r="AB1312" s="50">
        <f t="shared" si="399"/>
        <v>464.64035314445914</v>
      </c>
      <c r="AC1312" s="50">
        <f t="shared" si="401"/>
        <v>521.39369577155833</v>
      </c>
      <c r="AD1312" s="56">
        <f>AB1312/AVERAGE(AB1105:AB1116)*100</f>
        <v>87.166139675440746</v>
      </c>
      <c r="AE1312" s="56">
        <f>AC1312/AVERAGE(AC1105:AC1116)*100</f>
        <v>97.813019045696038</v>
      </c>
      <c r="AF1312" s="65">
        <v>0</v>
      </c>
      <c r="AG1312" s="45">
        <v>2.5320260000000001</v>
      </c>
      <c r="AH1312" s="45">
        <v>277.50749999999999</v>
      </c>
      <c r="AI1312" s="43">
        <f t="shared" si="396"/>
        <v>5.0640520000000001E-2</v>
      </c>
      <c r="AJ1312" s="50">
        <f t="shared" si="397"/>
        <v>565.33363673694907</v>
      </c>
      <c r="AK1312" s="50">
        <f t="shared" si="402"/>
        <v>634.38612726478061</v>
      </c>
      <c r="AL1312" s="51">
        <f>AJ1312/AVERAGE(AJ1105:AJ1116)*100</f>
        <v>83.598431103198337</v>
      </c>
      <c r="AM1312" s="51">
        <f>AK1312/AVERAGE(AK1105:AK1116)*100</f>
        <v>93.809533887059786</v>
      </c>
      <c r="AN1312" s="45">
        <v>15.336967648537492</v>
      </c>
      <c r="AO1312" s="137"/>
    </row>
    <row r="1313" spans="1:41" ht="30" x14ac:dyDescent="0.25">
      <c r="A1313" s="30">
        <v>1312</v>
      </c>
      <c r="B1313" s="107" t="s">
        <v>1537</v>
      </c>
      <c r="C1313" s="48"/>
      <c r="D1313" s="48" t="s">
        <v>135</v>
      </c>
      <c r="E1313" s="48" t="s">
        <v>205</v>
      </c>
      <c r="F1313" s="48" t="s">
        <v>139</v>
      </c>
      <c r="G1313" s="42" t="s">
        <v>6</v>
      </c>
      <c r="H1313" s="42" t="s">
        <v>714</v>
      </c>
      <c r="I1313" s="42" t="s">
        <v>319</v>
      </c>
      <c r="J1313" s="42">
        <v>25</v>
      </c>
      <c r="K1313" s="42">
        <v>220</v>
      </c>
      <c r="L1313" s="42">
        <v>0.08</v>
      </c>
      <c r="M1313" s="105" t="s">
        <v>140</v>
      </c>
      <c r="N1313" s="105" t="s">
        <v>320</v>
      </c>
      <c r="O1313" s="104" t="s">
        <v>210</v>
      </c>
      <c r="P1313" s="81">
        <v>200</v>
      </c>
      <c r="Q1313" s="118">
        <v>69</v>
      </c>
      <c r="R1313" s="42">
        <v>3.5</v>
      </c>
      <c r="S1313" s="81">
        <v>7.2660446706248232</v>
      </c>
      <c r="T1313" s="134">
        <v>460</v>
      </c>
      <c r="U1313" s="93">
        <f t="shared" si="403"/>
        <v>0.45412779191405145</v>
      </c>
      <c r="V1313" s="134">
        <v>50</v>
      </c>
      <c r="W1313" s="135">
        <f t="shared" si="400"/>
        <v>455.20673875170166</v>
      </c>
      <c r="X1313" s="51">
        <f t="shared" si="398"/>
        <v>171.22627387923183</v>
      </c>
      <c r="Y1313" s="100">
        <v>0.14211699999999999</v>
      </c>
      <c r="Z1313" s="81">
        <v>238.90010000000001</v>
      </c>
      <c r="AA1313" s="49">
        <f t="shared" si="395"/>
        <v>2.8423400000000001E-3</v>
      </c>
      <c r="AB1313" s="50">
        <f t="shared" si="399"/>
        <v>486.68328729789579</v>
      </c>
      <c r="AC1313" s="50">
        <f t="shared" si="401"/>
        <v>524.81670340629796</v>
      </c>
      <c r="AD1313" s="56">
        <f>AB1313/AVERAGE(AB1105:AB1116)*100</f>
        <v>91.301375593440383</v>
      </c>
      <c r="AE1313" s="56">
        <f>AC1313/AVERAGE(AC1105:AC1116)*100</f>
        <v>98.455172400609342</v>
      </c>
      <c r="AF1313" s="65">
        <v>0.67986199999999997</v>
      </c>
      <c r="AG1313" s="45">
        <v>5.5048599999999999</v>
      </c>
      <c r="AH1313" s="45">
        <v>304.92070000000001</v>
      </c>
      <c r="AI1313" s="43">
        <f t="shared" si="396"/>
        <v>0.11009719999999999</v>
      </c>
      <c r="AJ1313" s="50">
        <f t="shared" si="397"/>
        <v>621.1793491973234</v>
      </c>
      <c r="AK1313" s="50">
        <f t="shared" si="402"/>
        <v>669.85102381430886</v>
      </c>
      <c r="AL1313" s="51">
        <f>AJ1313/AVERAGE(AJ1105:AJ1116)*100</f>
        <v>91.856588131452327</v>
      </c>
      <c r="AM1313" s="51">
        <f>AK1313/AVERAGE(AK1105:AK1116)*100</f>
        <v>99.053887872239912</v>
      </c>
      <c r="AN1313" s="45">
        <v>38.734704504035406</v>
      </c>
      <c r="AO1313" s="137"/>
    </row>
    <row r="1314" spans="1:41" ht="30" x14ac:dyDescent="0.25">
      <c r="A1314" s="30">
        <v>1313</v>
      </c>
      <c r="B1314" s="107" t="s">
        <v>1538</v>
      </c>
      <c r="C1314" s="48"/>
      <c r="D1314" s="48" t="s">
        <v>135</v>
      </c>
      <c r="E1314" s="48" t="s">
        <v>205</v>
      </c>
      <c r="F1314" s="48" t="s">
        <v>139</v>
      </c>
      <c r="G1314" s="42" t="s">
        <v>6</v>
      </c>
      <c r="H1314" s="42" t="s">
        <v>714</v>
      </c>
      <c r="I1314" s="42" t="s">
        <v>319</v>
      </c>
      <c r="J1314" s="42">
        <v>25</v>
      </c>
      <c r="K1314" s="42">
        <v>220</v>
      </c>
      <c r="L1314" s="42">
        <v>0.08</v>
      </c>
      <c r="M1314" s="105" t="s">
        <v>140</v>
      </c>
      <c r="N1314" s="105" t="s">
        <v>320</v>
      </c>
      <c r="O1314" s="104" t="s">
        <v>210</v>
      </c>
      <c r="P1314" s="81">
        <v>200</v>
      </c>
      <c r="Q1314" s="118">
        <v>69</v>
      </c>
      <c r="R1314" s="42">
        <v>3.5</v>
      </c>
      <c r="S1314" s="81">
        <v>7.2094995759117904</v>
      </c>
      <c r="T1314" s="134">
        <v>460</v>
      </c>
      <c r="U1314" s="93">
        <f t="shared" si="403"/>
        <v>0.4505937234944869</v>
      </c>
      <c r="V1314" s="134">
        <v>50</v>
      </c>
      <c r="W1314" s="135">
        <f t="shared" si="400"/>
        <v>455.48430383630637</v>
      </c>
      <c r="X1314" s="51">
        <f t="shared" si="398"/>
        <v>174.69165924419428</v>
      </c>
      <c r="Y1314" s="100">
        <v>0.13953500000000002</v>
      </c>
      <c r="Z1314" s="81">
        <v>239.30690000000001</v>
      </c>
      <c r="AA1314" s="49">
        <f t="shared" si="395"/>
        <v>2.7907000000000006E-3</v>
      </c>
      <c r="AB1314" s="50">
        <f t="shared" si="399"/>
        <v>487.51201345277303</v>
      </c>
      <c r="AC1314" s="50">
        <f t="shared" si="401"/>
        <v>525.39000352908533</v>
      </c>
      <c r="AD1314" s="56">
        <f>AB1314/AVERAGE(AB1105:AB1116)*100</f>
        <v>91.456843923472107</v>
      </c>
      <c r="AE1314" s="56">
        <f>AC1314/AVERAGE(AC1105:AC1116)*100</f>
        <v>98.562723021730903</v>
      </c>
      <c r="AF1314" s="65">
        <v>0.60577100000000006</v>
      </c>
      <c r="AG1314" s="45">
        <v>4.314616</v>
      </c>
      <c r="AH1314" s="45">
        <v>303.0378</v>
      </c>
      <c r="AI1314" s="43">
        <f t="shared" si="396"/>
        <v>8.6292320000000006E-2</v>
      </c>
      <c r="AJ1314" s="50">
        <f t="shared" si="397"/>
        <v>617.3435368152725</v>
      </c>
      <c r="AK1314" s="50">
        <f t="shared" si="402"/>
        <v>665.3089852881227</v>
      </c>
      <c r="AL1314" s="51">
        <f>AJ1314/AVERAGE(AJ1105:AJ1116)*100</f>
        <v>91.289369278180942</v>
      </c>
      <c r="AM1314" s="51">
        <f>AK1314/AVERAGE(AK1105:AK1116)*100</f>
        <v>98.382236178222414</v>
      </c>
      <c r="AN1314" s="45">
        <v>30.921388898842579</v>
      </c>
      <c r="AO1314" s="137"/>
    </row>
    <row r="1315" spans="1:41" ht="30" x14ac:dyDescent="0.25">
      <c r="A1315" s="30">
        <v>1314</v>
      </c>
      <c r="B1315" s="107" t="s">
        <v>1539</v>
      </c>
      <c r="C1315" s="48"/>
      <c r="D1315" s="48" t="s">
        <v>135</v>
      </c>
      <c r="E1315" s="48" t="s">
        <v>205</v>
      </c>
      <c r="F1315" s="48" t="s">
        <v>139</v>
      </c>
      <c r="G1315" s="42" t="s">
        <v>6</v>
      </c>
      <c r="H1315" s="42" t="s">
        <v>714</v>
      </c>
      <c r="I1315" s="42" t="s">
        <v>319</v>
      </c>
      <c r="J1315" s="42">
        <v>25</v>
      </c>
      <c r="K1315" s="42">
        <v>220</v>
      </c>
      <c r="L1315" s="42">
        <v>0.08</v>
      </c>
      <c r="M1315" s="105" t="s">
        <v>140</v>
      </c>
      <c r="N1315" s="105" t="s">
        <v>320</v>
      </c>
      <c r="O1315" s="104" t="s">
        <v>210</v>
      </c>
      <c r="P1315" s="81">
        <v>200</v>
      </c>
      <c r="Q1315" s="118">
        <v>69</v>
      </c>
      <c r="R1315" s="42">
        <v>3.5</v>
      </c>
      <c r="S1315" s="81">
        <v>6.5875035340684205</v>
      </c>
      <c r="T1315" s="134">
        <v>460</v>
      </c>
      <c r="U1315" s="93">
        <f t="shared" si="403"/>
        <v>0.41171897087927628</v>
      </c>
      <c r="V1315" s="134">
        <v>50</v>
      </c>
      <c r="W1315" s="135">
        <f t="shared" si="400"/>
        <v>458.53751976695798</v>
      </c>
      <c r="X1315" s="51">
        <f t="shared" si="398"/>
        <v>145.01420087645775</v>
      </c>
      <c r="Y1315" s="100">
        <v>0.168707</v>
      </c>
      <c r="Z1315" s="81">
        <v>240.18369999999999</v>
      </c>
      <c r="AA1315" s="49">
        <f t="shared" si="395"/>
        <v>3.3741399999999999E-3</v>
      </c>
      <c r="AB1315" s="50">
        <f t="shared" si="399"/>
        <v>489.29821574529103</v>
      </c>
      <c r="AC1315" s="50">
        <f t="shared" si="401"/>
        <v>523.80381025759527</v>
      </c>
      <c r="AD1315" s="56">
        <f>AB1315/AVERAGE(AB1105:AB1116)*100</f>
        <v>91.791933972075384</v>
      </c>
      <c r="AE1315" s="56">
        <f>AC1315/AVERAGE(AC1105:AC1116)*100</f>
        <v>98.265154497345847</v>
      </c>
      <c r="AF1315" s="65">
        <v>0</v>
      </c>
      <c r="AG1315" s="45">
        <v>5.3107240000000004</v>
      </c>
      <c r="AH1315" s="45">
        <v>309.12180000000001</v>
      </c>
      <c r="AI1315" s="43">
        <f t="shared" si="396"/>
        <v>0.10621448000000001</v>
      </c>
      <c r="AJ1315" s="50">
        <f t="shared" si="397"/>
        <v>629.73775983954249</v>
      </c>
      <c r="AK1315" s="50">
        <f t="shared" si="402"/>
        <v>674.14723261273059</v>
      </c>
      <c r="AL1315" s="51">
        <f>AJ1315/AVERAGE(AJ1105:AJ1116)*100</f>
        <v>93.122158859838592</v>
      </c>
      <c r="AM1315" s="51">
        <f>AK1315/AVERAGE(AK1105:AK1116)*100</f>
        <v>99.689187617206144</v>
      </c>
      <c r="AN1315" s="45">
        <v>31.47897834707511</v>
      </c>
      <c r="AO1315" s="137"/>
    </row>
    <row r="1316" spans="1:41" ht="30" x14ac:dyDescent="0.25">
      <c r="A1316" s="30">
        <v>1315</v>
      </c>
      <c r="B1316" s="107" t="s">
        <v>1540</v>
      </c>
      <c r="C1316" s="48"/>
      <c r="D1316" s="48" t="s">
        <v>135</v>
      </c>
      <c r="E1316" s="48" t="s">
        <v>205</v>
      </c>
      <c r="F1316" s="48" t="s">
        <v>139</v>
      </c>
      <c r="G1316" s="42" t="s">
        <v>6</v>
      </c>
      <c r="H1316" s="42" t="s">
        <v>714</v>
      </c>
      <c r="I1316" s="42" t="s">
        <v>319</v>
      </c>
      <c r="J1316" s="42">
        <v>25</v>
      </c>
      <c r="K1316" s="42">
        <v>220</v>
      </c>
      <c r="L1316" s="42">
        <v>0.08</v>
      </c>
      <c r="M1316" s="105" t="s">
        <v>140</v>
      </c>
      <c r="N1316" s="105" t="s">
        <v>320</v>
      </c>
      <c r="O1316" s="104" t="s">
        <v>210</v>
      </c>
      <c r="P1316" s="81">
        <v>200</v>
      </c>
      <c r="Q1316" s="118">
        <v>69</v>
      </c>
      <c r="R1316" s="42">
        <v>3.5</v>
      </c>
      <c r="S1316" s="81">
        <v>6.2482329657902183</v>
      </c>
      <c r="T1316" s="134">
        <v>460</v>
      </c>
      <c r="U1316" s="93">
        <f t="shared" si="403"/>
        <v>0.39051456036188864</v>
      </c>
      <c r="V1316" s="134">
        <v>50</v>
      </c>
      <c r="W1316" s="135">
        <f t="shared" si="400"/>
        <v>460.20291027458626</v>
      </c>
      <c r="X1316" s="51">
        <f t="shared" si="398"/>
        <v>165.85167516597573</v>
      </c>
      <c r="Y1316" s="100">
        <v>0.14779600000000001</v>
      </c>
      <c r="Z1316" s="81">
        <v>240.6481</v>
      </c>
      <c r="AA1316" s="49">
        <f t="shared" si="395"/>
        <v>2.9559200000000003E-3</v>
      </c>
      <c r="AB1316" s="50">
        <f t="shared" si="399"/>
        <v>490.24428365661106</v>
      </c>
      <c r="AC1316" s="50">
        <f t="shared" si="401"/>
        <v>522.91737976279649</v>
      </c>
      <c r="AD1316" s="56">
        <f>AB1316/AVERAGE(AB1105:AB1116)*100</f>
        <v>91.969415516978842</v>
      </c>
      <c r="AE1316" s="56">
        <f>AC1316/AVERAGE(AC1105:AC1116)*100</f>
        <v>98.098860881650836</v>
      </c>
      <c r="AF1316" s="65">
        <v>0</v>
      </c>
      <c r="AG1316" s="45">
        <v>4.629054</v>
      </c>
      <c r="AH1316" s="45">
        <v>307.07769999999999</v>
      </c>
      <c r="AI1316" s="43">
        <f t="shared" si="396"/>
        <v>9.2581079999999996E-2</v>
      </c>
      <c r="AJ1316" s="50">
        <f t="shared" si="397"/>
        <v>625.57355351411343</v>
      </c>
      <c r="AK1316" s="50">
        <f t="shared" si="402"/>
        <v>667.26588021092255</v>
      </c>
      <c r="AL1316" s="51">
        <f>AJ1316/AVERAGE(AJ1105:AJ1116)*100</f>
        <v>92.506378915087367</v>
      </c>
      <c r="AM1316" s="51">
        <f>AK1316/AVERAGE(AK1105:AK1116)*100</f>
        <v>98.671611044229195</v>
      </c>
      <c r="AN1316" s="45">
        <v>31.320563479390508</v>
      </c>
      <c r="AO1316" s="137"/>
    </row>
    <row r="1317" spans="1:41" ht="30" x14ac:dyDescent="0.25">
      <c r="A1317" s="30">
        <v>1316</v>
      </c>
      <c r="B1317" s="107" t="s">
        <v>1541</v>
      </c>
      <c r="C1317" s="48"/>
      <c r="D1317" s="48" t="s">
        <v>135</v>
      </c>
      <c r="E1317" s="48" t="s">
        <v>205</v>
      </c>
      <c r="F1317" s="48" t="s">
        <v>139</v>
      </c>
      <c r="G1317" s="42" t="s">
        <v>6</v>
      </c>
      <c r="H1317" s="42" t="s">
        <v>714</v>
      </c>
      <c r="I1317" s="42" t="s">
        <v>319</v>
      </c>
      <c r="J1317" s="42">
        <v>25</v>
      </c>
      <c r="K1317" s="42">
        <v>220</v>
      </c>
      <c r="L1317" s="42">
        <v>0.08</v>
      </c>
      <c r="M1317" s="105" t="s">
        <v>140</v>
      </c>
      <c r="N1317" s="105" t="s">
        <v>320</v>
      </c>
      <c r="O1317" s="104" t="s">
        <v>210</v>
      </c>
      <c r="P1317" s="81">
        <v>200</v>
      </c>
      <c r="Q1317" s="118">
        <v>69</v>
      </c>
      <c r="R1317" s="42">
        <v>3.5</v>
      </c>
      <c r="S1317" s="81">
        <v>7.7749505230421265</v>
      </c>
      <c r="T1317" s="134">
        <v>460</v>
      </c>
      <c r="U1317" s="93">
        <f t="shared" si="403"/>
        <v>0.48593440769013291</v>
      </c>
      <c r="V1317" s="134">
        <v>50</v>
      </c>
      <c r="W1317" s="135">
        <f t="shared" si="400"/>
        <v>452.70865299025951</v>
      </c>
      <c r="X1317" s="51">
        <f t="shared" si="398"/>
        <v>131.33720247509422</v>
      </c>
      <c r="Y1317" s="100">
        <v>0.18742400000000001</v>
      </c>
      <c r="Z1317" s="81">
        <v>241.6645</v>
      </c>
      <c r="AA1317" s="49">
        <f t="shared" si="395"/>
        <v>3.7484800000000002E-3</v>
      </c>
      <c r="AB1317" s="50">
        <f t="shared" si="399"/>
        <v>492.31487673384117</v>
      </c>
      <c r="AC1317" s="50">
        <f t="shared" si="401"/>
        <v>533.81904322734397</v>
      </c>
      <c r="AD1317" s="56">
        <f>AB1317/AVERAGE(AB1105:AB1116)*100</f>
        <v>92.357857037736579</v>
      </c>
      <c r="AE1317" s="56">
        <f>AC1317/AVERAGE(AC1105:AC1116)*100</f>
        <v>100.14400378371376</v>
      </c>
      <c r="AF1317" s="65">
        <v>0.46055599999999997</v>
      </c>
      <c r="AG1317" s="45">
        <v>5.1119409999999998</v>
      </c>
      <c r="AH1317" s="45">
        <v>308.57409999999999</v>
      </c>
      <c r="AI1317" s="43">
        <f t="shared" si="396"/>
        <v>0.10223881999999999</v>
      </c>
      <c r="AJ1317" s="50">
        <f t="shared" si="397"/>
        <v>628.62199456170015</v>
      </c>
      <c r="AK1317" s="50">
        <f t="shared" si="402"/>
        <v>681.61741102536257</v>
      </c>
      <c r="AL1317" s="51">
        <f>AJ1317/AVERAGE(AJ1105:AJ1116)*100</f>
        <v>92.957165622844187</v>
      </c>
      <c r="AM1317" s="51">
        <f>AK1317/AVERAGE(AK1105:AK1116)*100</f>
        <v>100.7938365444512</v>
      </c>
      <c r="AN1317" s="45">
        <v>27.274740694894994</v>
      </c>
      <c r="AO1317" s="137"/>
    </row>
    <row r="1318" spans="1:41" ht="30" x14ac:dyDescent="0.25">
      <c r="A1318" s="30">
        <v>1317</v>
      </c>
      <c r="B1318" s="107" t="s">
        <v>1542</v>
      </c>
      <c r="C1318" s="48"/>
      <c r="D1318" s="48" t="s">
        <v>135</v>
      </c>
      <c r="E1318" s="48" t="s">
        <v>205</v>
      </c>
      <c r="F1318" s="48" t="s">
        <v>139</v>
      </c>
      <c r="G1318" s="42" t="s">
        <v>6</v>
      </c>
      <c r="H1318" s="42" t="s">
        <v>714</v>
      </c>
      <c r="I1318" s="42" t="s">
        <v>319</v>
      </c>
      <c r="J1318" s="42">
        <v>25</v>
      </c>
      <c r="K1318" s="42">
        <v>220</v>
      </c>
      <c r="L1318" s="42">
        <v>0.08</v>
      </c>
      <c r="M1318" s="105" t="s">
        <v>140</v>
      </c>
      <c r="N1318" s="105" t="s">
        <v>320</v>
      </c>
      <c r="O1318" s="104" t="s">
        <v>210</v>
      </c>
      <c r="P1318" s="81">
        <v>200</v>
      </c>
      <c r="Q1318" s="118">
        <v>69</v>
      </c>
      <c r="R1318" s="42">
        <v>3.5</v>
      </c>
      <c r="S1318" s="81">
        <v>7.7184054283290919</v>
      </c>
      <c r="T1318" s="134">
        <v>460</v>
      </c>
      <c r="U1318" s="93">
        <f t="shared" si="403"/>
        <v>0.48240033927056825</v>
      </c>
      <c r="V1318" s="134">
        <v>50</v>
      </c>
      <c r="W1318" s="135">
        <f t="shared" si="400"/>
        <v>452.98621807486421</v>
      </c>
      <c r="X1318" s="51">
        <f t="shared" si="398"/>
        <v>129.88201301654564</v>
      </c>
      <c r="Y1318" s="100">
        <v>0.19594299999999998</v>
      </c>
      <c r="Z1318" s="81">
        <v>249.84960000000001</v>
      </c>
      <c r="AA1318" s="49">
        <f t="shared" si="395"/>
        <v>3.9188599999999997E-3</v>
      </c>
      <c r="AB1318" s="50">
        <f t="shared" si="399"/>
        <v>508.98942553002007</v>
      </c>
      <c r="AC1318" s="50">
        <f t="shared" si="401"/>
        <v>551.56115137857864</v>
      </c>
      <c r="AD1318" s="56">
        <f>AB1318/AVERAGE(AB1105:AB1116)*100</f>
        <v>95.485988375353728</v>
      </c>
      <c r="AE1318" s="56">
        <f>AC1318/AVERAGE(AC1105:AC1116)*100</f>
        <v>103.47240835895406</v>
      </c>
      <c r="AF1318" s="65">
        <v>0</v>
      </c>
      <c r="AG1318" s="45">
        <v>5.6038630000000005</v>
      </c>
      <c r="AH1318" s="45">
        <v>308.48630000000003</v>
      </c>
      <c r="AI1318" s="43">
        <f t="shared" si="396"/>
        <v>0.11207726000000001</v>
      </c>
      <c r="AJ1318" s="50">
        <f t="shared" si="397"/>
        <v>628.44312987045578</v>
      </c>
      <c r="AK1318" s="50">
        <f t="shared" si="402"/>
        <v>681.00592841660591</v>
      </c>
      <c r="AL1318" s="51">
        <f>AJ1318/AVERAGE(AJ1105:AJ1116)*100</f>
        <v>92.930716095350846</v>
      </c>
      <c r="AM1318" s="51">
        <f>AK1318/AVERAGE(AK1105:AK1116)*100</f>
        <v>100.70341385700242</v>
      </c>
      <c r="AN1318" s="45">
        <v>28.599454943529501</v>
      </c>
      <c r="AO1318" s="137"/>
    </row>
    <row r="1319" spans="1:41" ht="30" x14ac:dyDescent="0.25">
      <c r="A1319" s="30">
        <v>1318</v>
      </c>
      <c r="B1319" s="107" t="s">
        <v>1543</v>
      </c>
      <c r="C1319" s="48"/>
      <c r="D1319" s="48" t="s">
        <v>135</v>
      </c>
      <c r="E1319" s="48" t="s">
        <v>205</v>
      </c>
      <c r="F1319" s="48" t="s">
        <v>139</v>
      </c>
      <c r="G1319" s="42" t="s">
        <v>6</v>
      </c>
      <c r="H1319" s="42" t="s">
        <v>714</v>
      </c>
      <c r="I1319" s="42" t="s">
        <v>319</v>
      </c>
      <c r="J1319" s="42">
        <v>25</v>
      </c>
      <c r="K1319" s="42">
        <v>220</v>
      </c>
      <c r="L1319" s="42">
        <v>0.08</v>
      </c>
      <c r="M1319" s="105" t="s">
        <v>140</v>
      </c>
      <c r="N1319" s="105" t="s">
        <v>320</v>
      </c>
      <c r="O1319" s="104" t="s">
        <v>210</v>
      </c>
      <c r="P1319" s="81">
        <v>200</v>
      </c>
      <c r="Q1319" s="118">
        <v>69</v>
      </c>
      <c r="R1319" s="42">
        <v>3.5</v>
      </c>
      <c r="S1319" s="81">
        <v>6.3613231552162848</v>
      </c>
      <c r="T1319" s="134">
        <v>460</v>
      </c>
      <c r="U1319" s="93">
        <f t="shared" si="403"/>
        <v>0.3975826972010178</v>
      </c>
      <c r="V1319" s="134">
        <v>50</v>
      </c>
      <c r="W1319" s="135">
        <f t="shared" si="400"/>
        <v>459.64778010537685</v>
      </c>
      <c r="X1319" s="51">
        <f t="shared" si="398"/>
        <v>173.4274678340247</v>
      </c>
      <c r="Y1319" s="100">
        <v>0.14457</v>
      </c>
      <c r="Z1319" s="81">
        <v>246.14779999999999</v>
      </c>
      <c r="AA1319" s="49">
        <f t="shared" si="395"/>
        <v>2.8914000000000001E-3</v>
      </c>
      <c r="AB1319" s="50">
        <f t="shared" si="399"/>
        <v>501.44818049529903</v>
      </c>
      <c r="AC1319" s="50">
        <f t="shared" si="401"/>
        <v>535.51395362677306</v>
      </c>
      <c r="AD1319" s="56">
        <f>AB1319/AVERAGE(AB1105:AB1116)*100</f>
        <v>94.071257145974585</v>
      </c>
      <c r="AE1319" s="56">
        <f>AC1319/AVERAGE(AC1105:AC1116)*100</f>
        <v>100.46196754991306</v>
      </c>
      <c r="AF1319" s="65">
        <v>0.45190799999999998</v>
      </c>
      <c r="AG1319" s="45">
        <v>4.8544279999999995</v>
      </c>
      <c r="AH1319" s="45">
        <v>311.75119999999998</v>
      </c>
      <c r="AI1319" s="43">
        <f t="shared" si="396"/>
        <v>9.708855999999999E-2</v>
      </c>
      <c r="AJ1319" s="50">
        <f t="shared" si="397"/>
        <v>635.09432953382498</v>
      </c>
      <c r="AK1319" s="50">
        <f t="shared" si="402"/>
        <v>678.23932474672074</v>
      </c>
      <c r="AL1319" s="51">
        <f>AJ1319/AVERAGE(AJ1105:AJ1116)*100</f>
        <v>93.914258946296599</v>
      </c>
      <c r="AM1319" s="51">
        <f>AK1319/AVERAGE(AK1105:AK1116)*100</f>
        <v>100.29430371167001</v>
      </c>
      <c r="AN1319" s="45">
        <v>33.57839109082105</v>
      </c>
      <c r="AO1319" s="137"/>
    </row>
    <row r="1320" spans="1:41" ht="30" x14ac:dyDescent="0.25">
      <c r="A1320" s="30">
        <v>1319</v>
      </c>
      <c r="B1320" s="107" t="s">
        <v>1544</v>
      </c>
      <c r="C1320" s="48"/>
      <c r="D1320" s="48" t="s">
        <v>135</v>
      </c>
      <c r="E1320" s="48" t="s">
        <v>205</v>
      </c>
      <c r="F1320" s="48" t="s">
        <v>139</v>
      </c>
      <c r="G1320" s="42" t="s">
        <v>6</v>
      </c>
      <c r="H1320" s="42" t="s">
        <v>714</v>
      </c>
      <c r="I1320" s="42" t="s">
        <v>319</v>
      </c>
      <c r="J1320" s="42">
        <v>25</v>
      </c>
      <c r="K1320" s="42">
        <v>220</v>
      </c>
      <c r="L1320" s="42">
        <v>0.08</v>
      </c>
      <c r="M1320" s="105" t="s">
        <v>140</v>
      </c>
      <c r="N1320" s="105" t="s">
        <v>320</v>
      </c>
      <c r="O1320" s="104" t="s">
        <v>210</v>
      </c>
      <c r="P1320" s="81">
        <v>200</v>
      </c>
      <c r="Q1320" s="118">
        <v>69</v>
      </c>
      <c r="R1320" s="42">
        <v>3.5</v>
      </c>
      <c r="S1320" s="81">
        <v>6.8702290076335881</v>
      </c>
      <c r="T1320" s="134">
        <v>460</v>
      </c>
      <c r="U1320" s="93">
        <f t="shared" si="403"/>
        <v>0.42938931297709926</v>
      </c>
      <c r="V1320" s="134">
        <v>50</v>
      </c>
      <c r="W1320" s="135">
        <f t="shared" si="400"/>
        <v>457.14969434393447</v>
      </c>
      <c r="X1320" s="51">
        <f t="shared" si="398"/>
        <v>182.98148027132453</v>
      </c>
      <c r="Y1320" s="100">
        <v>0.132049</v>
      </c>
      <c r="Z1320" s="81">
        <v>237.215</v>
      </c>
      <c r="AA1320" s="49">
        <f t="shared" si="395"/>
        <v>2.6409799999999998E-3</v>
      </c>
      <c r="AB1320" s="50">
        <f t="shared" si="399"/>
        <v>483.25042976696261</v>
      </c>
      <c r="AC1320" s="50">
        <f t="shared" si="401"/>
        <v>518.90005163501735</v>
      </c>
      <c r="AD1320" s="56">
        <f>AB1320/AVERAGE(AB1105:AB1116)*100</f>
        <v>90.657374406280951</v>
      </c>
      <c r="AE1320" s="56">
        <f>AC1320/AVERAGE(AC1105:AC1116)*100</f>
        <v>97.345213501826294</v>
      </c>
      <c r="AF1320" s="65">
        <v>0.66708299999999998</v>
      </c>
      <c r="AG1320" s="45">
        <v>5.5878580000000007</v>
      </c>
      <c r="AH1320" s="45">
        <v>306.40350000000001</v>
      </c>
      <c r="AI1320" s="43">
        <f t="shared" si="396"/>
        <v>0.11175716000000001</v>
      </c>
      <c r="AJ1320" s="50">
        <f t="shared" si="397"/>
        <v>624.20008455241668</v>
      </c>
      <c r="AK1320" s="50">
        <f t="shared" si="402"/>
        <v>670.24763177349678</v>
      </c>
      <c r="AL1320" s="51">
        <f>AJ1320/AVERAGE(AJ1105:AJ1116)*100</f>
        <v>92.303277873674872</v>
      </c>
      <c r="AM1320" s="51">
        <f>AK1320/AVERAGE(AK1105:AK1116)*100</f>
        <v>99.112536077470594</v>
      </c>
      <c r="AN1320" s="45">
        <v>42.316549159781601</v>
      </c>
      <c r="AO1320" s="137"/>
    </row>
    <row r="1321" spans="1:41" ht="30" x14ac:dyDescent="0.25">
      <c r="A1321" s="30">
        <v>1320</v>
      </c>
      <c r="B1321" s="107" t="s">
        <v>1378</v>
      </c>
      <c r="C1321" s="48"/>
      <c r="D1321" s="48" t="s">
        <v>135</v>
      </c>
      <c r="E1321" s="48" t="s">
        <v>205</v>
      </c>
      <c r="F1321" s="48" t="s">
        <v>139</v>
      </c>
      <c r="G1321" s="42" t="s">
        <v>6</v>
      </c>
      <c r="H1321" s="42" t="s">
        <v>714</v>
      </c>
      <c r="I1321" s="42" t="s">
        <v>319</v>
      </c>
      <c r="J1321" s="42">
        <v>25</v>
      </c>
      <c r="K1321" s="42">
        <v>220</v>
      </c>
      <c r="L1321" s="42">
        <v>0.08</v>
      </c>
      <c r="M1321" s="105" t="s">
        <v>140</v>
      </c>
      <c r="N1321" s="105" t="s">
        <v>320</v>
      </c>
      <c r="O1321" s="104" t="s">
        <v>210</v>
      </c>
      <c r="P1321" s="81">
        <v>200</v>
      </c>
      <c r="Q1321" s="118">
        <v>123</v>
      </c>
      <c r="R1321" s="42">
        <v>3.5</v>
      </c>
      <c r="S1321" s="81">
        <v>9.0189426067288672</v>
      </c>
      <c r="T1321" s="134">
        <v>460</v>
      </c>
      <c r="U1321" s="93">
        <f t="shared" si="403"/>
        <v>0.5636839129205542</v>
      </c>
      <c r="V1321" s="134">
        <v>50</v>
      </c>
      <c r="W1321" s="135">
        <f t="shared" si="400"/>
        <v>446.6022211289561</v>
      </c>
      <c r="X1321" s="51">
        <f t="shared" si="398"/>
        <v>170.31276150702942</v>
      </c>
      <c r="Y1321" s="100">
        <v>0.14289099999999999</v>
      </c>
      <c r="Z1321" s="81">
        <v>238.91970000000001</v>
      </c>
      <c r="AA1321" s="49">
        <f t="shared" si="395"/>
        <v>2.8578199999999996E-3</v>
      </c>
      <c r="AB1321" s="50">
        <f t="shared" si="399"/>
        <v>486.7232160900187</v>
      </c>
      <c r="AC1321" s="50">
        <f t="shared" si="401"/>
        <v>534.97203707594656</v>
      </c>
      <c r="AD1321" s="56">
        <f>AB1321/AVERAGE(AB1105:AB1116)*100</f>
        <v>91.30886620127869</v>
      </c>
      <c r="AE1321" s="56">
        <f>AC1321/AVERAGE(AC1105:AC1116)*100</f>
        <v>100.36030446051048</v>
      </c>
      <c r="AF1321" s="65">
        <v>0.63119999999999998</v>
      </c>
      <c r="AG1321" s="45">
        <v>4.5843930000000004</v>
      </c>
      <c r="AH1321" s="45">
        <v>298.19029999999998</v>
      </c>
      <c r="AI1321" s="43">
        <f t="shared" si="396"/>
        <v>9.168786000000001E-2</v>
      </c>
      <c r="AJ1321" s="50">
        <f t="shared" si="397"/>
        <v>607.46829090630649</v>
      </c>
      <c r="AK1321" s="50">
        <f t="shared" si="402"/>
        <v>667.68655840136933</v>
      </c>
      <c r="AL1321" s="51">
        <f>AJ1321/AVERAGE(AJ1105:AJ1116)*100</f>
        <v>89.829072187930208</v>
      </c>
      <c r="AM1321" s="51">
        <f>AK1321/AVERAGE(AK1105:AK1116)*100</f>
        <v>98.733818622967433</v>
      </c>
      <c r="AN1321" s="45">
        <v>32.083147294091305</v>
      </c>
      <c r="AO1321" s="137"/>
    </row>
    <row r="1322" spans="1:41" ht="30" x14ac:dyDescent="0.25">
      <c r="A1322" s="30">
        <v>1321</v>
      </c>
      <c r="B1322" s="107" t="s">
        <v>1379</v>
      </c>
      <c r="C1322" s="48"/>
      <c r="D1322" s="48" t="s">
        <v>135</v>
      </c>
      <c r="E1322" s="48" t="s">
        <v>205</v>
      </c>
      <c r="F1322" s="48" t="s">
        <v>139</v>
      </c>
      <c r="G1322" s="42" t="s">
        <v>6</v>
      </c>
      <c r="H1322" s="42" t="s">
        <v>714</v>
      </c>
      <c r="I1322" s="42" t="s">
        <v>319</v>
      </c>
      <c r="J1322" s="42">
        <v>25</v>
      </c>
      <c r="K1322" s="42">
        <v>220</v>
      </c>
      <c r="L1322" s="42">
        <v>0.08</v>
      </c>
      <c r="M1322" s="105" t="s">
        <v>140</v>
      </c>
      <c r="N1322" s="105" t="s">
        <v>320</v>
      </c>
      <c r="O1322" s="104" t="s">
        <v>210</v>
      </c>
      <c r="P1322" s="81">
        <v>200</v>
      </c>
      <c r="Q1322" s="118">
        <v>123</v>
      </c>
      <c r="R1322" s="42">
        <v>3.5</v>
      </c>
      <c r="S1322" s="81">
        <v>8.7927622278767306</v>
      </c>
      <c r="T1322" s="134">
        <v>460</v>
      </c>
      <c r="U1322" s="93">
        <f t="shared" si="403"/>
        <v>0.54954763924229566</v>
      </c>
      <c r="V1322" s="134">
        <v>50</v>
      </c>
      <c r="W1322" s="135">
        <f t="shared" si="400"/>
        <v>447.71248146737497</v>
      </c>
      <c r="X1322" s="51">
        <f t="shared" si="398"/>
        <v>161.54029612275122</v>
      </c>
      <c r="Y1322" s="100">
        <v>0.15115200000000001</v>
      </c>
      <c r="Z1322" s="81">
        <v>239.71469999999999</v>
      </c>
      <c r="AA1322" s="49">
        <f t="shared" si="395"/>
        <v>3.0230400000000003E-3</v>
      </c>
      <c r="AB1322" s="50">
        <f t="shared" si="399"/>
        <v>488.34277679092179</v>
      </c>
      <c r="AC1322" s="50">
        <f t="shared" si="401"/>
        <v>535.42107920318972</v>
      </c>
      <c r="AD1322" s="56">
        <f>AB1322/AVERAGE(AB1105:AB1116)*100</f>
        <v>91.612694427373128</v>
      </c>
      <c r="AE1322" s="56">
        <f>AC1322/AVERAGE(AC1105:AC1116)*100</f>
        <v>100.44454438611862</v>
      </c>
      <c r="AF1322" s="65">
        <v>0.63081299999999996</v>
      </c>
      <c r="AG1322" s="45">
        <v>4.756456</v>
      </c>
      <c r="AH1322" s="45">
        <v>297.12419999999997</v>
      </c>
      <c r="AI1322" s="43">
        <f t="shared" si="396"/>
        <v>9.5129119999999998E-2</v>
      </c>
      <c r="AJ1322" s="50">
        <f t="shared" si="397"/>
        <v>605.2964498204791</v>
      </c>
      <c r="AK1322" s="50">
        <f t="shared" si="402"/>
        <v>663.64957935989901</v>
      </c>
      <c r="AL1322" s="51">
        <f>AJ1322/AVERAGE(AJ1105:AJ1116)*100</f>
        <v>89.507912264688059</v>
      </c>
      <c r="AM1322" s="51">
        <f>AK1322/AVERAGE(AK1105:AK1116)*100</f>
        <v>98.136852349721522</v>
      </c>
      <c r="AN1322" s="45">
        <v>31.468032179527892</v>
      </c>
      <c r="AO1322" s="137"/>
    </row>
    <row r="1323" spans="1:41" ht="30" x14ac:dyDescent="0.25">
      <c r="A1323" s="30">
        <v>1322</v>
      </c>
      <c r="B1323" s="107" t="s">
        <v>1380</v>
      </c>
      <c r="C1323" s="48"/>
      <c r="D1323" s="48" t="s">
        <v>135</v>
      </c>
      <c r="E1323" s="48" t="s">
        <v>205</v>
      </c>
      <c r="F1323" s="48" t="s">
        <v>139</v>
      </c>
      <c r="G1323" s="42" t="s">
        <v>6</v>
      </c>
      <c r="H1323" s="42" t="s">
        <v>714</v>
      </c>
      <c r="I1323" s="42" t="s">
        <v>319</v>
      </c>
      <c r="J1323" s="42">
        <v>25</v>
      </c>
      <c r="K1323" s="42">
        <v>220</v>
      </c>
      <c r="L1323" s="42">
        <v>0.08</v>
      </c>
      <c r="M1323" s="105" t="s">
        <v>140</v>
      </c>
      <c r="N1323" s="105" t="s">
        <v>320</v>
      </c>
      <c r="O1323" s="104" t="s">
        <v>210</v>
      </c>
      <c r="P1323" s="81">
        <v>200</v>
      </c>
      <c r="Q1323" s="118">
        <v>123</v>
      </c>
      <c r="R1323" s="42">
        <v>3.5</v>
      </c>
      <c r="S1323" s="81">
        <v>11.111111111111111</v>
      </c>
      <c r="T1323" s="134">
        <v>460</v>
      </c>
      <c r="U1323" s="93">
        <f t="shared" si="403"/>
        <v>0.69444444444444442</v>
      </c>
      <c r="V1323" s="134">
        <v>50</v>
      </c>
      <c r="W1323" s="135">
        <f t="shared" si="400"/>
        <v>436.33231299858238</v>
      </c>
      <c r="X1323" s="51">
        <f t="shared" si="398"/>
        <v>175.79156184989765</v>
      </c>
      <c r="Y1323" s="100">
        <v>0.13295200000000001</v>
      </c>
      <c r="Z1323" s="81">
        <v>229.45249999999999</v>
      </c>
      <c r="AA1323" s="49">
        <f t="shared" si="395"/>
        <v>2.6590400000000001E-3</v>
      </c>
      <c r="AB1323" s="50">
        <f t="shared" si="399"/>
        <v>467.43679462135185</v>
      </c>
      <c r="AC1323" s="50">
        <f t="shared" si="401"/>
        <v>525.86639394902079</v>
      </c>
      <c r="AD1323" s="56">
        <f>AB1323/AVERAGE(AB1105:AB1116)*100</f>
        <v>87.690749745830487</v>
      </c>
      <c r="AE1323" s="56">
        <f>AC1323/AVERAGE(AC1105:AC1116)*100</f>
        <v>98.652093464059291</v>
      </c>
      <c r="AF1323" s="65">
        <v>0</v>
      </c>
      <c r="AG1323" s="45">
        <v>3.1044940000000003</v>
      </c>
      <c r="AH1323" s="45">
        <v>294.14179999999999</v>
      </c>
      <c r="AI1323" s="43">
        <f t="shared" si="396"/>
        <v>6.2089880000000007E-2</v>
      </c>
      <c r="AJ1323" s="50">
        <f t="shared" si="397"/>
        <v>599.22075443133008</v>
      </c>
      <c r="AK1323" s="50">
        <f t="shared" si="402"/>
        <v>674.12334873524628</v>
      </c>
      <c r="AL1323" s="51">
        <f>AJ1323/AVERAGE(AJ1105:AJ1116)*100</f>
        <v>88.609471822818293</v>
      </c>
      <c r="AM1323" s="51">
        <f>AK1323/AVERAGE(AK1105:AK1116)*100</f>
        <v>99.68565580067056</v>
      </c>
      <c r="AN1323" s="45">
        <v>23.350487393946686</v>
      </c>
      <c r="AO1323" s="137"/>
    </row>
    <row r="1324" spans="1:41" ht="30" x14ac:dyDescent="0.25">
      <c r="A1324" s="30">
        <v>1323</v>
      </c>
      <c r="B1324" s="107" t="s">
        <v>1381</v>
      </c>
      <c r="C1324" s="48"/>
      <c r="D1324" s="48" t="s">
        <v>135</v>
      </c>
      <c r="E1324" s="48" t="s">
        <v>205</v>
      </c>
      <c r="F1324" s="48" t="s">
        <v>139</v>
      </c>
      <c r="G1324" s="42" t="s">
        <v>6</v>
      </c>
      <c r="H1324" s="42" t="s">
        <v>714</v>
      </c>
      <c r="I1324" s="42" t="s">
        <v>319</v>
      </c>
      <c r="J1324" s="42">
        <v>25</v>
      </c>
      <c r="K1324" s="42">
        <v>220</v>
      </c>
      <c r="L1324" s="42">
        <v>0.08</v>
      </c>
      <c r="M1324" s="105" t="s">
        <v>140</v>
      </c>
      <c r="N1324" s="105" t="s">
        <v>320</v>
      </c>
      <c r="O1324" s="104" t="s">
        <v>210</v>
      </c>
      <c r="P1324" s="81">
        <v>200</v>
      </c>
      <c r="Q1324" s="118">
        <v>123</v>
      </c>
      <c r="R1324" s="42">
        <v>3.5</v>
      </c>
      <c r="S1324" s="81">
        <v>9.2451229855810002</v>
      </c>
      <c r="T1324" s="134">
        <v>460</v>
      </c>
      <c r="U1324" s="93">
        <f t="shared" si="403"/>
        <v>0.57782018659881251</v>
      </c>
      <c r="V1324" s="134">
        <v>50</v>
      </c>
      <c r="W1324" s="135">
        <f t="shared" si="400"/>
        <v>445.49196079053735</v>
      </c>
      <c r="X1324" s="51">
        <f t="shared" si="398"/>
        <v>179.71136124465403</v>
      </c>
      <c r="Y1324" s="100">
        <v>0.13178999999999999</v>
      </c>
      <c r="Z1324" s="81">
        <v>232.5187</v>
      </c>
      <c r="AA1324" s="49">
        <f t="shared" si="395"/>
        <v>2.6357999999999998E-3</v>
      </c>
      <c r="AB1324" s="50">
        <f t="shared" si="399"/>
        <v>473.68320596865902</v>
      </c>
      <c r="AC1324" s="50">
        <f t="shared" si="401"/>
        <v>521.93691573555975</v>
      </c>
      <c r="AD1324" s="56">
        <f>AB1324/AVERAGE(AB1105:AB1116)*100</f>
        <v>88.86257126388179</v>
      </c>
      <c r="AE1324" s="56">
        <f>AC1324/AVERAGE(AC1105:AC1116)*100</f>
        <v>97.914926654314598</v>
      </c>
      <c r="AF1324" s="65">
        <v>0</v>
      </c>
      <c r="AG1324" s="45">
        <v>6.0995299999999997</v>
      </c>
      <c r="AH1324" s="45">
        <v>298.50360000000001</v>
      </c>
      <c r="AI1324" s="43">
        <f t="shared" si="396"/>
        <v>0.12199059999999999</v>
      </c>
      <c r="AJ1324" s="50">
        <f t="shared" si="397"/>
        <v>608.10654042529143</v>
      </c>
      <c r="AK1324" s="50">
        <f t="shared" si="402"/>
        <v>670.05384220693315</v>
      </c>
      <c r="AL1324" s="51">
        <f>AJ1324/AVERAGE(AJ1105:AJ1116)*100</f>
        <v>89.923453018951477</v>
      </c>
      <c r="AM1324" s="51">
        <f>AK1324/AVERAGE(AK1105:AK1116)*100</f>
        <v>99.083879541442769</v>
      </c>
      <c r="AN1324" s="45">
        <v>46.282191365050458</v>
      </c>
      <c r="AO1324" s="137"/>
    </row>
    <row r="1325" spans="1:41" ht="30" x14ac:dyDescent="0.25">
      <c r="A1325" s="30">
        <v>1324</v>
      </c>
      <c r="B1325" s="107" t="s">
        <v>1382</v>
      </c>
      <c r="C1325" s="48"/>
      <c r="D1325" s="48" t="s">
        <v>135</v>
      </c>
      <c r="E1325" s="48" t="s">
        <v>205</v>
      </c>
      <c r="F1325" s="48" t="s">
        <v>139</v>
      </c>
      <c r="G1325" s="42" t="s">
        <v>6</v>
      </c>
      <c r="H1325" s="42" t="s">
        <v>714</v>
      </c>
      <c r="I1325" s="42" t="s">
        <v>319</v>
      </c>
      <c r="J1325" s="42">
        <v>25</v>
      </c>
      <c r="K1325" s="42">
        <v>220</v>
      </c>
      <c r="L1325" s="42">
        <v>0.08</v>
      </c>
      <c r="M1325" s="105" t="s">
        <v>140</v>
      </c>
      <c r="N1325" s="105" t="s">
        <v>320</v>
      </c>
      <c r="O1325" s="104" t="s">
        <v>210</v>
      </c>
      <c r="P1325" s="81">
        <v>200</v>
      </c>
      <c r="Q1325" s="118">
        <v>123</v>
      </c>
      <c r="R1325" s="42">
        <v>3.5</v>
      </c>
      <c r="S1325" s="81">
        <v>9.5278484591461687</v>
      </c>
      <c r="T1325" s="134">
        <v>460</v>
      </c>
      <c r="U1325" s="93">
        <f t="shared" si="403"/>
        <v>0.59549052869663555</v>
      </c>
      <c r="V1325" s="134">
        <v>50</v>
      </c>
      <c r="W1325" s="135">
        <f t="shared" si="400"/>
        <v>444.10413536751378</v>
      </c>
      <c r="X1325" s="51">
        <f t="shared" si="398"/>
        <v>172.97185901446781</v>
      </c>
      <c r="Y1325" s="100">
        <v>0.136824</v>
      </c>
      <c r="Z1325" s="81">
        <v>232.34729999999999</v>
      </c>
      <c r="AA1325" s="49">
        <f t="shared" si="395"/>
        <v>2.7364799999999999E-3</v>
      </c>
      <c r="AB1325" s="50">
        <f t="shared" si="399"/>
        <v>473.33403275591081</v>
      </c>
      <c r="AC1325" s="50">
        <f t="shared" si="401"/>
        <v>523.18202308051775</v>
      </c>
      <c r="AD1325" s="56">
        <f>AB1325/AVERAGE(AB1105:AB1116)*100</f>
        <v>88.797066662683548</v>
      </c>
      <c r="AE1325" s="56">
        <f>AC1325/AVERAGE(AC1105:AC1116)*100</f>
        <v>98.148507745597442</v>
      </c>
      <c r="AF1325" s="65">
        <v>0</v>
      </c>
      <c r="AG1325" s="45">
        <v>3.9921760000000002</v>
      </c>
      <c r="AH1325" s="45">
        <v>295.55399999999997</v>
      </c>
      <c r="AI1325" s="43">
        <f t="shared" si="396"/>
        <v>7.9843520000000001E-2</v>
      </c>
      <c r="AJ1325" s="50">
        <f t="shared" si="397"/>
        <v>602.09766464744996</v>
      </c>
      <c r="AK1325" s="50">
        <f t="shared" si="402"/>
        <v>665.50607495563463</v>
      </c>
      <c r="AL1325" s="51">
        <f>AJ1325/AVERAGE(AJ1105:AJ1116)*100</f>
        <v>89.03489349395845</v>
      </c>
      <c r="AM1325" s="51">
        <f>AK1325/AVERAGE(AK1105:AK1116)*100</f>
        <v>98.411380715040977</v>
      </c>
      <c r="AN1325" s="45">
        <v>29.177454247792785</v>
      </c>
      <c r="AO1325" s="137"/>
    </row>
    <row r="1326" spans="1:41" ht="30" x14ac:dyDescent="0.25">
      <c r="A1326" s="30">
        <v>1325</v>
      </c>
      <c r="B1326" s="107" t="s">
        <v>1383</v>
      </c>
      <c r="C1326" s="48"/>
      <c r="D1326" s="48" t="s">
        <v>135</v>
      </c>
      <c r="E1326" s="48" t="s">
        <v>205</v>
      </c>
      <c r="F1326" s="48" t="s">
        <v>139</v>
      </c>
      <c r="G1326" s="42" t="s">
        <v>6</v>
      </c>
      <c r="H1326" s="42" t="s">
        <v>714</v>
      </c>
      <c r="I1326" s="42" t="s">
        <v>319</v>
      </c>
      <c r="J1326" s="42">
        <v>25</v>
      </c>
      <c r="K1326" s="42">
        <v>220</v>
      </c>
      <c r="L1326" s="42">
        <v>0.08</v>
      </c>
      <c r="M1326" s="105" t="s">
        <v>140</v>
      </c>
      <c r="N1326" s="105" t="s">
        <v>320</v>
      </c>
      <c r="O1326" s="104" t="s">
        <v>210</v>
      </c>
      <c r="P1326" s="81">
        <v>200</v>
      </c>
      <c r="Q1326" s="118">
        <v>123</v>
      </c>
      <c r="R1326" s="42">
        <v>3.5</v>
      </c>
      <c r="S1326" s="81">
        <v>8.9623975120158317</v>
      </c>
      <c r="T1326" s="134">
        <v>460</v>
      </c>
      <c r="U1326" s="93">
        <f t="shared" si="403"/>
        <v>0.56014984450098948</v>
      </c>
      <c r="V1326" s="134">
        <v>50</v>
      </c>
      <c r="W1326" s="135">
        <f t="shared" si="400"/>
        <v>446.87978621356086</v>
      </c>
      <c r="X1326" s="51">
        <f t="shared" si="398"/>
        <v>167.71858509130007</v>
      </c>
      <c r="Y1326" s="100">
        <v>0.140181</v>
      </c>
      <c r="Z1326" s="81">
        <v>230.81829999999999</v>
      </c>
      <c r="AA1326" s="49">
        <f t="shared" si="395"/>
        <v>2.8036200000000002E-3</v>
      </c>
      <c r="AB1326" s="50">
        <f t="shared" si="399"/>
        <v>470.21917953367074</v>
      </c>
      <c r="AC1326" s="50">
        <f t="shared" si="401"/>
        <v>516.51094348155061</v>
      </c>
      <c r="AD1326" s="56">
        <f>AB1326/AVERAGE(AB1105:AB1116)*100</f>
        <v>88.212722816522046</v>
      </c>
      <c r="AE1326" s="56">
        <f>AC1326/AVERAGE(AC1105:AC1116)*100</f>
        <v>96.897018820508819</v>
      </c>
      <c r="AF1326" s="65">
        <v>0.34825700000000004</v>
      </c>
      <c r="AG1326" s="45">
        <v>4.6002700000000001</v>
      </c>
      <c r="AH1326" s="45">
        <v>301.05590000000001</v>
      </c>
      <c r="AI1326" s="43">
        <f t="shared" si="396"/>
        <v>9.2005400000000001E-2</v>
      </c>
      <c r="AJ1326" s="50">
        <f t="shared" si="397"/>
        <v>613.30604328933555</v>
      </c>
      <c r="AK1326" s="50">
        <f t="shared" si="402"/>
        <v>673.68430904173272</v>
      </c>
      <c r="AL1326" s="51">
        <f>AJ1326/AVERAGE(AJ1105:AJ1116)*100</f>
        <v>90.692326925799733</v>
      </c>
      <c r="AM1326" s="51">
        <f>AK1326/AVERAGE(AK1105:AK1116)*100</f>
        <v>99.620733023774406</v>
      </c>
      <c r="AN1326" s="45">
        <v>32.816644195718396</v>
      </c>
      <c r="AO1326" s="137"/>
    </row>
    <row r="1327" spans="1:41" ht="30" x14ac:dyDescent="0.25">
      <c r="A1327" s="30">
        <v>1326</v>
      </c>
      <c r="B1327" s="107" t="s">
        <v>1384</v>
      </c>
      <c r="C1327" s="48"/>
      <c r="D1327" s="48" t="s">
        <v>135</v>
      </c>
      <c r="E1327" s="48" t="s">
        <v>205</v>
      </c>
      <c r="F1327" s="48" t="s">
        <v>139</v>
      </c>
      <c r="G1327" s="42" t="s">
        <v>6</v>
      </c>
      <c r="H1327" s="42" t="s">
        <v>714</v>
      </c>
      <c r="I1327" s="42" t="s">
        <v>319</v>
      </c>
      <c r="J1327" s="42">
        <v>25</v>
      </c>
      <c r="K1327" s="42">
        <v>220</v>
      </c>
      <c r="L1327" s="42">
        <v>0.08</v>
      </c>
      <c r="M1327" s="105" t="s">
        <v>140</v>
      </c>
      <c r="N1327" s="105" t="s">
        <v>320</v>
      </c>
      <c r="O1327" s="104" t="s">
        <v>210</v>
      </c>
      <c r="P1327" s="81">
        <v>200</v>
      </c>
      <c r="Q1327" s="118">
        <v>123</v>
      </c>
      <c r="R1327" s="42">
        <v>3.5</v>
      </c>
      <c r="S1327" s="81">
        <v>8.9058524173027998</v>
      </c>
      <c r="T1327" s="134">
        <v>460</v>
      </c>
      <c r="U1327" s="93">
        <f t="shared" si="403"/>
        <v>0.55661577608142498</v>
      </c>
      <c r="V1327" s="134">
        <v>50</v>
      </c>
      <c r="W1327" s="135">
        <f t="shared" si="400"/>
        <v>447.15735129816557</v>
      </c>
      <c r="X1327" s="51">
        <f t="shared" si="398"/>
        <v>172.49600549524101</v>
      </c>
      <c r="Y1327" s="100">
        <v>0.13592000000000001</v>
      </c>
      <c r="Z1327" s="81">
        <v>230.1772</v>
      </c>
      <c r="AA1327" s="49">
        <f t="shared" si="395"/>
        <v>2.7184000000000002E-3</v>
      </c>
      <c r="AB1327" s="50">
        <f t="shared" si="399"/>
        <v>468.91314133826319</v>
      </c>
      <c r="AC1327" s="50">
        <f t="shared" si="401"/>
        <v>514.75660487692016</v>
      </c>
      <c r="AD1327" s="56">
        <f>AB1327/AVERAGE(AB1105:AB1116)*100</f>
        <v>87.967711148913054</v>
      </c>
      <c r="AE1327" s="56">
        <f>AC1327/AVERAGE(AC1105:AC1116)*100</f>
        <v>96.567906372968793</v>
      </c>
      <c r="AF1327" s="65">
        <v>0</v>
      </c>
      <c r="AG1327" s="45">
        <v>5.1238160000000006</v>
      </c>
      <c r="AH1327" s="45">
        <v>299.0009</v>
      </c>
      <c r="AI1327" s="43">
        <f t="shared" si="396"/>
        <v>0.10247632000000001</v>
      </c>
      <c r="AJ1327" s="50">
        <f t="shared" si="397"/>
        <v>609.11963166624628</v>
      </c>
      <c r="AK1327" s="50">
        <f t="shared" si="402"/>
        <v>668.6704336447898</v>
      </c>
      <c r="AL1327" s="51">
        <f>AJ1327/AVERAGE(AJ1105:AJ1116)*100</f>
        <v>90.073263383671772</v>
      </c>
      <c r="AM1327" s="51">
        <f>AK1327/AVERAGE(AK1105:AK1116)*100</f>
        <v>98.879308686544704</v>
      </c>
      <c r="AN1327" s="45">
        <v>37.697292525014717</v>
      </c>
      <c r="AO1327" s="137"/>
    </row>
    <row r="1328" spans="1:41" ht="30" x14ac:dyDescent="0.25">
      <c r="A1328" s="30">
        <v>1327</v>
      </c>
      <c r="B1328" s="107" t="s">
        <v>1385</v>
      </c>
      <c r="C1328" s="48"/>
      <c r="D1328" s="48" t="s">
        <v>135</v>
      </c>
      <c r="E1328" s="48" t="s">
        <v>205</v>
      </c>
      <c r="F1328" s="48" t="s">
        <v>139</v>
      </c>
      <c r="G1328" s="42" t="s">
        <v>6</v>
      </c>
      <c r="H1328" s="42" t="s">
        <v>714</v>
      </c>
      <c r="I1328" s="42" t="s">
        <v>319</v>
      </c>
      <c r="J1328" s="42">
        <v>25</v>
      </c>
      <c r="K1328" s="42">
        <v>220</v>
      </c>
      <c r="L1328" s="42">
        <v>0.08</v>
      </c>
      <c r="M1328" s="105" t="s">
        <v>140</v>
      </c>
      <c r="N1328" s="105" t="s">
        <v>320</v>
      </c>
      <c r="O1328" s="104" t="s">
        <v>210</v>
      </c>
      <c r="P1328" s="81">
        <v>200</v>
      </c>
      <c r="Q1328" s="118">
        <v>123</v>
      </c>
      <c r="R1328" s="42">
        <v>3.5</v>
      </c>
      <c r="S1328" s="81">
        <v>10.376024879841674</v>
      </c>
      <c r="T1328" s="134">
        <v>460</v>
      </c>
      <c r="U1328" s="93">
        <f t="shared" si="403"/>
        <v>0.64850155499010464</v>
      </c>
      <c r="V1328" s="134">
        <v>50</v>
      </c>
      <c r="W1328" s="135">
        <f t="shared" si="400"/>
        <v>439.94065909844346</v>
      </c>
      <c r="X1328" s="51">
        <f t="shared" si="398"/>
        <v>143.30529964776343</v>
      </c>
      <c r="Y1328" s="100">
        <v>0.16586699999999999</v>
      </c>
      <c r="Z1328" s="81">
        <v>233.35769999999999</v>
      </c>
      <c r="AA1328" s="49">
        <f t="shared" si="395"/>
        <v>3.3173399999999998E-3</v>
      </c>
      <c r="AB1328" s="50">
        <f t="shared" si="399"/>
        <v>475.39240273351146</v>
      </c>
      <c r="AC1328" s="50">
        <f t="shared" si="401"/>
        <v>530.4299458890946</v>
      </c>
      <c r="AD1328" s="56">
        <f>AB1328/AVERAGE(AB1105:AB1116)*100</f>
        <v>89.183215140225485</v>
      </c>
      <c r="AE1328" s="56">
        <f>AC1328/AVERAGE(AC1105:AC1116)*100</f>
        <v>99.508211971917177</v>
      </c>
      <c r="AF1328" s="65">
        <v>0</v>
      </c>
      <c r="AG1328" s="45">
        <v>6.1454820000000003</v>
      </c>
      <c r="AH1328" s="45">
        <v>293.69040000000001</v>
      </c>
      <c r="AI1328" s="43">
        <f t="shared" si="396"/>
        <v>0.12290964</v>
      </c>
      <c r="AJ1328" s="50">
        <f t="shared" si="397"/>
        <v>598.30116990254055</v>
      </c>
      <c r="AK1328" s="50">
        <f t="shared" si="402"/>
        <v>667.56821386286617</v>
      </c>
      <c r="AL1328" s="51">
        <f>AJ1328/AVERAGE(AJ1105:AJ1116)*100</f>
        <v>88.47348871677616</v>
      </c>
      <c r="AM1328" s="51">
        <f>AK1328/AVERAGE(AK1105:AK1116)*100</f>
        <v>98.716318483040141</v>
      </c>
      <c r="AN1328" s="45">
        <v>37.05066107182261</v>
      </c>
      <c r="AO1328" s="137"/>
    </row>
    <row r="1329" spans="1:41" ht="30" x14ac:dyDescent="0.25">
      <c r="A1329" s="30">
        <v>1328</v>
      </c>
      <c r="B1329" s="107" t="s">
        <v>1386</v>
      </c>
      <c r="C1329" s="48"/>
      <c r="D1329" s="48" t="s">
        <v>135</v>
      </c>
      <c r="E1329" s="48" t="s">
        <v>205</v>
      </c>
      <c r="F1329" s="48" t="s">
        <v>139</v>
      </c>
      <c r="G1329" s="42" t="s">
        <v>6</v>
      </c>
      <c r="H1329" s="42" t="s">
        <v>714</v>
      </c>
      <c r="I1329" s="42" t="s">
        <v>319</v>
      </c>
      <c r="J1329" s="42">
        <v>25</v>
      </c>
      <c r="K1329" s="42">
        <v>220</v>
      </c>
      <c r="L1329" s="42">
        <v>0.08</v>
      </c>
      <c r="M1329" s="105" t="s">
        <v>140</v>
      </c>
      <c r="N1329" s="105" t="s">
        <v>320</v>
      </c>
      <c r="O1329" s="104" t="s">
        <v>210</v>
      </c>
      <c r="P1329" s="81">
        <v>200</v>
      </c>
      <c r="Q1329" s="118">
        <v>123</v>
      </c>
      <c r="R1329" s="42">
        <v>3.5</v>
      </c>
      <c r="S1329" s="81">
        <v>9.6409386485722361</v>
      </c>
      <c r="T1329" s="134">
        <v>460</v>
      </c>
      <c r="U1329" s="93">
        <f t="shared" si="403"/>
        <v>0.60255866553576476</v>
      </c>
      <c r="V1329" s="134">
        <v>50</v>
      </c>
      <c r="W1329" s="135">
        <f t="shared" si="400"/>
        <v>443.54900519830443</v>
      </c>
      <c r="X1329" s="51">
        <f t="shared" si="398"/>
        <v>175.79908306023296</v>
      </c>
      <c r="Y1329" s="100">
        <v>0.13437199999999999</v>
      </c>
      <c r="Z1329" s="81">
        <v>231.91309999999999</v>
      </c>
      <c r="AA1329" s="49">
        <f t="shared" si="395"/>
        <v>2.6874399999999997E-3</v>
      </c>
      <c r="AB1329" s="50">
        <f t="shared" si="399"/>
        <v>472.44948777939243</v>
      </c>
      <c r="AC1329" s="50">
        <f t="shared" si="401"/>
        <v>522.85789683220003</v>
      </c>
      <c r="AD1329" s="56">
        <f>AB1329/AVERAGE(AB1105:AB1116)*100</f>
        <v>88.631126768632981</v>
      </c>
      <c r="AE1329" s="56">
        <f>AC1329/AVERAGE(AC1105:AC1116)*100</f>
        <v>98.087701933872012</v>
      </c>
      <c r="AF1329" s="65">
        <v>0.28190999999999999</v>
      </c>
      <c r="AG1329" s="45">
        <v>3.4460389999999999</v>
      </c>
      <c r="AH1329" s="45">
        <v>293.85640000000001</v>
      </c>
      <c r="AI1329" s="43">
        <f t="shared" si="396"/>
        <v>6.8920780000000001E-2</v>
      </c>
      <c r="AJ1329" s="50">
        <f t="shared" si="397"/>
        <v>598.63934232562224</v>
      </c>
      <c r="AK1329" s="50">
        <f t="shared" si="402"/>
        <v>662.51168767388174</v>
      </c>
      <c r="AL1329" s="51">
        <f>AJ1329/AVERAGE(AJ1105:AJ1116)*100</f>
        <v>88.523495796091609</v>
      </c>
      <c r="AM1329" s="51">
        <f>AK1329/AVERAGE(AK1105:AK1116)*100</f>
        <v>97.968587181093881</v>
      </c>
      <c r="AN1329" s="45">
        <v>25.645513946357873</v>
      </c>
      <c r="AO1329" s="137"/>
    </row>
    <row r="1330" spans="1:41" ht="30" x14ac:dyDescent="0.25">
      <c r="A1330" s="30">
        <v>1329</v>
      </c>
      <c r="B1330" s="107" t="s">
        <v>1387</v>
      </c>
      <c r="C1330" s="48"/>
      <c r="D1330" s="48" t="s">
        <v>135</v>
      </c>
      <c r="E1330" s="48" t="s">
        <v>205</v>
      </c>
      <c r="F1330" s="48" t="s">
        <v>139</v>
      </c>
      <c r="G1330" s="42" t="s">
        <v>6</v>
      </c>
      <c r="H1330" s="42" t="s">
        <v>714</v>
      </c>
      <c r="I1330" s="42" t="s">
        <v>319</v>
      </c>
      <c r="J1330" s="42">
        <v>25</v>
      </c>
      <c r="K1330" s="42">
        <v>220</v>
      </c>
      <c r="L1330" s="42">
        <v>0.08</v>
      </c>
      <c r="M1330" s="105" t="s">
        <v>140</v>
      </c>
      <c r="N1330" s="105" t="s">
        <v>320</v>
      </c>
      <c r="O1330" s="104" t="s">
        <v>210</v>
      </c>
      <c r="P1330" s="81">
        <v>200</v>
      </c>
      <c r="Q1330" s="118">
        <v>123</v>
      </c>
      <c r="R1330" s="42">
        <v>3.5</v>
      </c>
      <c r="S1330" s="81">
        <v>10.545660163980774</v>
      </c>
      <c r="T1330" s="134">
        <v>460</v>
      </c>
      <c r="U1330" s="93">
        <f t="shared" si="403"/>
        <v>0.65910376024879835</v>
      </c>
      <c r="V1330" s="134">
        <v>50</v>
      </c>
      <c r="W1330" s="135">
        <f t="shared" si="400"/>
        <v>439.10796384462924</v>
      </c>
      <c r="X1330" s="51">
        <f t="shared" si="398"/>
        <v>131.92277296082693</v>
      </c>
      <c r="Y1330" s="100">
        <v>0.16509299999999999</v>
      </c>
      <c r="Z1330" s="81">
        <v>213.82</v>
      </c>
      <c r="AA1330" s="49">
        <f t="shared" si="395"/>
        <v>3.3018599999999998E-3</v>
      </c>
      <c r="AB1330" s="50">
        <f t="shared" si="399"/>
        <v>435.59052712843601</v>
      </c>
      <c r="AC1330" s="50">
        <f t="shared" si="401"/>
        <v>486.9417491950943</v>
      </c>
      <c r="AD1330" s="56">
        <f>AB1330/AVERAGE(AB1105:AB1116)*100</f>
        <v>81.716416733979685</v>
      </c>
      <c r="AE1330" s="56">
        <f>AC1330/AVERAGE(AC1105:AC1116)*100</f>
        <v>91.349862828092981</v>
      </c>
      <c r="AF1330" s="65">
        <v>0</v>
      </c>
      <c r="AG1330" s="45">
        <v>4.4240760000000003</v>
      </c>
      <c r="AH1330" s="45">
        <v>282.7903</v>
      </c>
      <c r="AI1330" s="43">
        <f t="shared" si="396"/>
        <v>8.8481520000000008E-2</v>
      </c>
      <c r="AJ1330" s="50">
        <f t="shared" si="397"/>
        <v>576.09566852403213</v>
      </c>
      <c r="AK1330" s="50">
        <f t="shared" si="402"/>
        <v>644.01086585635335</v>
      </c>
      <c r="AL1330" s="51">
        <f>AJ1330/AVERAGE(AJ1105:AJ1116)*100</f>
        <v>85.189861215292524</v>
      </c>
      <c r="AM1330" s="51">
        <f>AK1330/AVERAGE(AK1105:AK1116)*100</f>
        <v>95.232787332013174</v>
      </c>
      <c r="AN1330" s="45">
        <v>26.797477785248319</v>
      </c>
      <c r="AO1330" s="137"/>
    </row>
    <row r="1331" spans="1:41" ht="30" x14ac:dyDescent="0.25">
      <c r="A1331" s="30">
        <v>1330</v>
      </c>
      <c r="B1331" s="107" t="s">
        <v>1388</v>
      </c>
      <c r="C1331" s="48"/>
      <c r="D1331" s="48" t="s">
        <v>135</v>
      </c>
      <c r="E1331" s="48" t="s">
        <v>205</v>
      </c>
      <c r="F1331" s="48" t="s">
        <v>139</v>
      </c>
      <c r="G1331" s="42" t="s">
        <v>6</v>
      </c>
      <c r="H1331" s="42" t="s">
        <v>714</v>
      </c>
      <c r="I1331" s="42" t="s">
        <v>319</v>
      </c>
      <c r="J1331" s="42">
        <v>25</v>
      </c>
      <c r="K1331" s="42">
        <v>220</v>
      </c>
      <c r="L1331" s="42">
        <v>0.08</v>
      </c>
      <c r="M1331" s="105" t="s">
        <v>140</v>
      </c>
      <c r="N1331" s="105" t="s">
        <v>320</v>
      </c>
      <c r="O1331" s="104" t="s">
        <v>210</v>
      </c>
      <c r="P1331" s="81">
        <v>200</v>
      </c>
      <c r="Q1331" s="118">
        <v>123</v>
      </c>
      <c r="R1331" s="42">
        <v>3.5</v>
      </c>
      <c r="S1331" s="81">
        <v>9.0189426067288672</v>
      </c>
      <c r="T1331" s="134">
        <v>460</v>
      </c>
      <c r="U1331" s="93">
        <f t="shared" si="403"/>
        <v>0.5636839129205542</v>
      </c>
      <c r="V1331" s="134">
        <v>50</v>
      </c>
      <c r="W1331" s="135">
        <f t="shared" si="400"/>
        <v>446.6022211289561</v>
      </c>
      <c r="X1331" s="51">
        <f t="shared" si="398"/>
        <v>155.94013912087541</v>
      </c>
      <c r="Y1331" s="100">
        <v>0.15425</v>
      </c>
      <c r="Z1331" s="81">
        <v>236.1473</v>
      </c>
      <c r="AA1331" s="49">
        <f t="shared" si="395"/>
        <v>3.0850000000000001E-3</v>
      </c>
      <c r="AB1331" s="50">
        <f t="shared" si="399"/>
        <v>481.07532918790065</v>
      </c>
      <c r="AC1331" s="50">
        <f t="shared" si="401"/>
        <v>528.76427574195304</v>
      </c>
      <c r="AD1331" s="56">
        <f>AB1331/AVERAGE(AB1105:AB1116)*100</f>
        <v>90.249327366028069</v>
      </c>
      <c r="AE1331" s="56">
        <f>AC1331/AVERAGE(AC1105:AC1116)*100</f>
        <v>99.195733652467794</v>
      </c>
      <c r="AF1331" s="65">
        <v>0</v>
      </c>
      <c r="AG1331" s="45">
        <v>4.8509420000000008</v>
      </c>
      <c r="AH1331" s="45">
        <v>297.85520000000002</v>
      </c>
      <c r="AI1331" s="43">
        <f t="shared" si="396"/>
        <v>9.7018840000000009E-2</v>
      </c>
      <c r="AJ1331" s="50">
        <f t="shared" si="397"/>
        <v>606.78563079200137</v>
      </c>
      <c r="AK1331" s="50">
        <f t="shared" si="402"/>
        <v>666.93622626206002</v>
      </c>
      <c r="AL1331" s="51">
        <f>AJ1331/AVERAGE(AJ1105:AJ1116)*100</f>
        <v>89.728124162155481</v>
      </c>
      <c r="AM1331" s="51">
        <f>AK1331/AVERAGE(AK1105:AK1116)*100</f>
        <v>98.622863630063378</v>
      </c>
      <c r="AN1331" s="45">
        <v>31.448570502431124</v>
      </c>
      <c r="AO1331" s="137"/>
    </row>
    <row r="1332" spans="1:41" ht="30" x14ac:dyDescent="0.25">
      <c r="A1332" s="30">
        <v>1331</v>
      </c>
      <c r="B1332" s="107" t="s">
        <v>1389</v>
      </c>
      <c r="C1332" s="48"/>
      <c r="D1332" s="48" t="s">
        <v>135</v>
      </c>
      <c r="E1332" s="48" t="s">
        <v>205</v>
      </c>
      <c r="F1332" s="48" t="s">
        <v>139</v>
      </c>
      <c r="G1332" s="42" t="s">
        <v>6</v>
      </c>
      <c r="H1332" s="42" t="s">
        <v>714</v>
      </c>
      <c r="I1332" s="42" t="s">
        <v>319</v>
      </c>
      <c r="J1332" s="42">
        <v>25</v>
      </c>
      <c r="K1332" s="42">
        <v>220</v>
      </c>
      <c r="L1332" s="42">
        <v>0.08</v>
      </c>
      <c r="M1332" s="105" t="s">
        <v>140</v>
      </c>
      <c r="N1332" s="105" t="s">
        <v>320</v>
      </c>
      <c r="O1332" s="104" t="s">
        <v>210</v>
      </c>
      <c r="P1332" s="81">
        <v>200</v>
      </c>
      <c r="Q1332" s="118">
        <v>123</v>
      </c>
      <c r="R1332" s="42">
        <v>3.5</v>
      </c>
      <c r="S1332" s="81">
        <v>8.9058524173027998</v>
      </c>
      <c r="T1332" s="134">
        <v>460</v>
      </c>
      <c r="U1332" s="93">
        <f t="shared" si="403"/>
        <v>0.55661577608142498</v>
      </c>
      <c r="V1332" s="134">
        <v>50</v>
      </c>
      <c r="W1332" s="135">
        <f t="shared" si="400"/>
        <v>447.15735129816557</v>
      </c>
      <c r="X1332" s="51">
        <f t="shared" si="398"/>
        <v>153.18752249132132</v>
      </c>
      <c r="Y1332" s="100">
        <v>0.15696100000000002</v>
      </c>
      <c r="Z1332" s="81">
        <v>236.05600000000001</v>
      </c>
      <c r="AA1332" s="49">
        <f t="shared" si="395"/>
        <v>3.1392200000000003E-3</v>
      </c>
      <c r="AB1332" s="50">
        <f t="shared" si="399"/>
        <v>480.88933435520573</v>
      </c>
      <c r="AC1332" s="50">
        <f t="shared" si="401"/>
        <v>527.90365475306101</v>
      </c>
      <c r="AD1332" s="56">
        <f>AB1332/AVERAGE(AB1105:AB1116)*100</f>
        <v>90.214434891760874</v>
      </c>
      <c r="AE1332" s="56">
        <f>AC1332/AVERAGE(AC1105:AC1116)*100</f>
        <v>99.034281878385528</v>
      </c>
      <c r="AF1332" s="65">
        <v>0.366587</v>
      </c>
      <c r="AG1332" s="45">
        <v>4.4385319999999995</v>
      </c>
      <c r="AH1332" s="45">
        <v>303.24489999999997</v>
      </c>
      <c r="AI1332" s="43">
        <f t="shared" si="396"/>
        <v>8.8770639999999984E-2</v>
      </c>
      <c r="AJ1332" s="50">
        <f t="shared" si="397"/>
        <v>617.76543747081587</v>
      </c>
      <c r="AK1332" s="50">
        <f t="shared" si="402"/>
        <v>678.16149979338161</v>
      </c>
      <c r="AL1332" s="51">
        <f>AJ1332/AVERAGE(AJ1105:AJ1116)*100</f>
        <v>91.35175762833893</v>
      </c>
      <c r="AM1332" s="51">
        <f>AK1332/AVERAGE(AK1105:AK1116)*100</f>
        <v>100.28279538529942</v>
      </c>
      <c r="AN1332" s="45">
        <v>28.277928912277567</v>
      </c>
      <c r="AO1332" s="137"/>
    </row>
    <row r="1333" spans="1:41" ht="30" x14ac:dyDescent="0.25">
      <c r="A1333" s="30">
        <v>1332</v>
      </c>
      <c r="B1333" s="107" t="s">
        <v>1390</v>
      </c>
      <c r="C1333" s="48"/>
      <c r="D1333" s="48" t="s">
        <v>135</v>
      </c>
      <c r="E1333" s="48" t="s">
        <v>205</v>
      </c>
      <c r="F1333" s="48" t="s">
        <v>139</v>
      </c>
      <c r="G1333" s="42" t="s">
        <v>6</v>
      </c>
      <c r="H1333" s="42" t="s">
        <v>714</v>
      </c>
      <c r="I1333" s="42" t="s">
        <v>319</v>
      </c>
      <c r="J1333" s="42">
        <v>25</v>
      </c>
      <c r="K1333" s="42">
        <v>220</v>
      </c>
      <c r="L1333" s="42">
        <v>0.08</v>
      </c>
      <c r="M1333" s="105" t="s">
        <v>140</v>
      </c>
      <c r="N1333" s="105" t="s">
        <v>320</v>
      </c>
      <c r="O1333" s="104" t="s">
        <v>210</v>
      </c>
      <c r="P1333" s="81">
        <v>200</v>
      </c>
      <c r="Q1333" s="118">
        <v>123</v>
      </c>
      <c r="R1333" s="42">
        <v>3.5</v>
      </c>
      <c r="S1333" s="81">
        <v>8.6231269437376294</v>
      </c>
      <c r="T1333" s="134">
        <v>460</v>
      </c>
      <c r="U1333" s="93">
        <f t="shared" si="403"/>
        <v>0.53894543398360184</v>
      </c>
      <c r="V1333" s="134">
        <v>50</v>
      </c>
      <c r="W1333" s="135">
        <f t="shared" si="400"/>
        <v>448.54517672118897</v>
      </c>
      <c r="X1333" s="51">
        <f t="shared" si="398"/>
        <v>161.55334026932726</v>
      </c>
      <c r="Y1333" s="100">
        <v>0.146118</v>
      </c>
      <c r="Z1333" s="81">
        <v>231.7499</v>
      </c>
      <c r="AA1333" s="49">
        <f t="shared" si="395"/>
        <v>2.9223600000000001E-3</v>
      </c>
      <c r="AB1333" s="50">
        <f t="shared" si="399"/>
        <v>472.11701946947119</v>
      </c>
      <c r="AC1333" s="50">
        <f t="shared" si="401"/>
        <v>516.670141665693</v>
      </c>
      <c r="AD1333" s="56">
        <f>AB1333/AVERAGE(AB1105:AB1116)*100</f>
        <v>88.568755993163037</v>
      </c>
      <c r="AE1333" s="56">
        <f>AC1333/AVERAGE(AC1105:AC1116)*100</f>
        <v>96.926884266032701</v>
      </c>
      <c r="AF1333" s="65">
        <v>0</v>
      </c>
      <c r="AG1333" s="45">
        <v>5.4257340000000003</v>
      </c>
      <c r="AH1333" s="45">
        <v>295.41660000000002</v>
      </c>
      <c r="AI1333" s="43">
        <f t="shared" si="396"/>
        <v>0.10851468</v>
      </c>
      <c r="AJ1333" s="50">
        <f t="shared" si="397"/>
        <v>601.81775566593547</v>
      </c>
      <c r="AK1333" s="50">
        <f t="shared" si="402"/>
        <v>658.61058223713303</v>
      </c>
      <c r="AL1333" s="51">
        <f>AJ1333/AVERAGE(AJ1105:AJ1116)*100</f>
        <v>88.993502092163638</v>
      </c>
      <c r="AM1333" s="51">
        <f>AK1333/AVERAGE(AK1105:AK1116)*100</f>
        <v>97.391713149747162</v>
      </c>
      <c r="AN1333" s="45">
        <v>37.132550404467622</v>
      </c>
      <c r="AO1333" s="137"/>
    </row>
    <row r="1334" spans="1:41" ht="30" x14ac:dyDescent="0.25">
      <c r="A1334" s="30">
        <v>1333</v>
      </c>
      <c r="B1334" s="107" t="s">
        <v>1391</v>
      </c>
      <c r="C1334" s="48"/>
      <c r="D1334" s="48" t="s">
        <v>135</v>
      </c>
      <c r="E1334" s="48" t="s">
        <v>205</v>
      </c>
      <c r="F1334" s="48" t="s">
        <v>139</v>
      </c>
      <c r="G1334" s="42" t="s">
        <v>6</v>
      </c>
      <c r="H1334" s="42" t="s">
        <v>714</v>
      </c>
      <c r="I1334" s="42" t="s">
        <v>319</v>
      </c>
      <c r="J1334" s="42">
        <v>25</v>
      </c>
      <c r="K1334" s="42">
        <v>220</v>
      </c>
      <c r="L1334" s="42">
        <v>0.08</v>
      </c>
      <c r="M1334" s="105" t="s">
        <v>140</v>
      </c>
      <c r="N1334" s="105" t="s">
        <v>320</v>
      </c>
      <c r="O1334" s="104" t="s">
        <v>210</v>
      </c>
      <c r="P1334" s="81">
        <v>200</v>
      </c>
      <c r="Q1334" s="118">
        <v>123</v>
      </c>
      <c r="R1334" s="42">
        <v>3.5</v>
      </c>
      <c r="S1334" s="81">
        <v>9.9236641221374047</v>
      </c>
      <c r="T1334" s="134">
        <v>460</v>
      </c>
      <c r="U1334" s="93">
        <f t="shared" si="403"/>
        <v>0.62022900763358779</v>
      </c>
      <c r="V1334" s="134">
        <v>50</v>
      </c>
      <c r="W1334" s="135">
        <f t="shared" si="400"/>
        <v>442.16117977528086</v>
      </c>
      <c r="X1334" s="51">
        <f t="shared" si="398"/>
        <v>173.70732451485534</v>
      </c>
      <c r="Y1334" s="100">
        <v>0.140955</v>
      </c>
      <c r="Z1334" s="81">
        <v>240.3801</v>
      </c>
      <c r="AA1334" s="49">
        <f t="shared" si="395"/>
        <v>2.8190999999999997E-3</v>
      </c>
      <c r="AB1334" s="50">
        <f t="shared" si="399"/>
        <v>489.69831853982862</v>
      </c>
      <c r="AC1334" s="50">
        <f t="shared" si="401"/>
        <v>543.64813329421668</v>
      </c>
      <c r="AD1334" s="56">
        <f>AB1334/AVERAGE(AB1105:AB1116)*100</f>
        <v>91.866992920006126</v>
      </c>
      <c r="AE1334" s="56">
        <f>AC1334/AVERAGE(AC1105:AC1116)*100</f>
        <v>101.98793281797293</v>
      </c>
      <c r="AF1334" s="65">
        <v>0.210399</v>
      </c>
      <c r="AG1334" s="45">
        <v>4.284154</v>
      </c>
      <c r="AH1334" s="45">
        <v>302.80130000000003</v>
      </c>
      <c r="AI1334" s="43">
        <f t="shared" si="396"/>
        <v>8.5683079999999995E-2</v>
      </c>
      <c r="AJ1334" s="50">
        <f t="shared" si="397"/>
        <v>616.8617429715448</v>
      </c>
      <c r="AK1334" s="50">
        <f t="shared" si="402"/>
        <v>684.82108753620662</v>
      </c>
      <c r="AL1334" s="51">
        <f>AJ1334/AVERAGE(AJ1105:AJ1116)*100</f>
        <v>91.218124252529734</v>
      </c>
      <c r="AM1334" s="51">
        <f>AK1334/AVERAGE(AK1105:AK1116)*100</f>
        <v>101.26757861933386</v>
      </c>
      <c r="AN1334" s="45">
        <v>30.393771061686355</v>
      </c>
      <c r="AO1334" s="137"/>
    </row>
    <row r="1335" spans="1:41" ht="30" x14ac:dyDescent="0.25">
      <c r="A1335" s="30">
        <v>1334</v>
      </c>
      <c r="B1335" s="107" t="s">
        <v>1392</v>
      </c>
      <c r="C1335" s="48"/>
      <c r="D1335" s="48" t="s">
        <v>135</v>
      </c>
      <c r="E1335" s="48" t="s">
        <v>205</v>
      </c>
      <c r="F1335" s="48" t="s">
        <v>139</v>
      </c>
      <c r="G1335" s="42" t="s">
        <v>6</v>
      </c>
      <c r="H1335" s="42" t="s">
        <v>714</v>
      </c>
      <c r="I1335" s="42" t="s">
        <v>319</v>
      </c>
      <c r="J1335" s="42">
        <v>25</v>
      </c>
      <c r="K1335" s="42">
        <v>220</v>
      </c>
      <c r="L1335" s="42">
        <v>0.08</v>
      </c>
      <c r="M1335" s="105" t="s">
        <v>140</v>
      </c>
      <c r="N1335" s="105" t="s">
        <v>320</v>
      </c>
      <c r="O1335" s="104" t="s">
        <v>210</v>
      </c>
      <c r="P1335" s="81">
        <v>200</v>
      </c>
      <c r="Q1335" s="118">
        <v>123</v>
      </c>
      <c r="R1335" s="42">
        <v>3.5</v>
      </c>
      <c r="S1335" s="81">
        <v>11.733107152954481</v>
      </c>
      <c r="T1335" s="134">
        <v>460</v>
      </c>
      <c r="U1335" s="93">
        <f t="shared" si="403"/>
        <v>0.73331919705965509</v>
      </c>
      <c r="V1335" s="134">
        <v>50</v>
      </c>
      <c r="W1335" s="135">
        <f t="shared" si="400"/>
        <v>433.27909706793088</v>
      </c>
      <c r="X1335" s="51">
        <f t="shared" si="398"/>
        <v>155.99690633031986</v>
      </c>
      <c r="Y1335" s="100">
        <v>0.14405299999999999</v>
      </c>
      <c r="Z1335" s="81">
        <v>220.61660000000001</v>
      </c>
      <c r="AA1335" s="49">
        <f t="shared" si="395"/>
        <v>2.8810599999999995E-3</v>
      </c>
      <c r="AB1335" s="50">
        <f t="shared" si="399"/>
        <v>449.43644695203119</v>
      </c>
      <c r="AC1335" s="50">
        <f t="shared" si="401"/>
        <v>509.17895991970971</v>
      </c>
      <c r="AD1335" s="56">
        <f>AB1335/AVERAGE(AB1105:AB1116)*100</f>
        <v>84.313899654072131</v>
      </c>
      <c r="AE1335" s="56">
        <f>AC1335/AVERAGE(AC1105:AC1116)*100</f>
        <v>95.521544867537798</v>
      </c>
      <c r="AF1335" s="65">
        <v>0</v>
      </c>
      <c r="AG1335" s="45">
        <v>2.3868119999999999</v>
      </c>
      <c r="AH1335" s="45">
        <v>275.31720000000001</v>
      </c>
      <c r="AI1335" s="43">
        <f t="shared" si="396"/>
        <v>4.7736239999999999E-2</v>
      </c>
      <c r="AJ1335" s="50">
        <f t="shared" si="397"/>
        <v>560.8715942172156</v>
      </c>
      <c r="AK1335" s="50">
        <f t="shared" si="402"/>
        <v>635.42691503724882</v>
      </c>
      <c r="AL1335" s="51">
        <f>AJ1335/AVERAGE(AJ1105:AJ1116)*100</f>
        <v>82.938608778953636</v>
      </c>
      <c r="AM1335" s="51">
        <f>AK1335/AVERAGE(AK1105:AK1116)*100</f>
        <v>93.963439862638992</v>
      </c>
      <c r="AN1335" s="45">
        <v>16.568985026344471</v>
      </c>
      <c r="AO1335" s="137"/>
    </row>
    <row r="1336" spans="1:41" ht="30" x14ac:dyDescent="0.25">
      <c r="A1336" s="30">
        <v>1335</v>
      </c>
      <c r="B1336" s="107" t="s">
        <v>1393</v>
      </c>
      <c r="C1336" s="48"/>
      <c r="D1336" s="48" t="s">
        <v>135</v>
      </c>
      <c r="E1336" s="48" t="s">
        <v>205</v>
      </c>
      <c r="F1336" s="48" t="s">
        <v>139</v>
      </c>
      <c r="G1336" s="42" t="s">
        <v>6</v>
      </c>
      <c r="H1336" s="42" t="s">
        <v>714</v>
      </c>
      <c r="I1336" s="42" t="s">
        <v>319</v>
      </c>
      <c r="J1336" s="42">
        <v>25</v>
      </c>
      <c r="K1336" s="42">
        <v>220</v>
      </c>
      <c r="L1336" s="42">
        <v>0.08</v>
      </c>
      <c r="M1336" s="105" t="s">
        <v>140</v>
      </c>
      <c r="N1336" s="105" t="s">
        <v>320</v>
      </c>
      <c r="O1336" s="104" t="s">
        <v>210</v>
      </c>
      <c r="P1336" s="81">
        <v>200</v>
      </c>
      <c r="Q1336" s="118">
        <v>123</v>
      </c>
      <c r="R1336" s="42">
        <v>3.5</v>
      </c>
      <c r="S1336" s="81">
        <v>10.376024879841674</v>
      </c>
      <c r="T1336" s="134">
        <v>460</v>
      </c>
      <c r="U1336" s="93">
        <f t="shared" si="403"/>
        <v>0.64850155499010464</v>
      </c>
      <c r="V1336" s="134">
        <v>50</v>
      </c>
      <c r="W1336" s="135">
        <f t="shared" si="400"/>
        <v>439.94065909844346</v>
      </c>
      <c r="X1336" s="51">
        <f t="shared" si="398"/>
        <v>171.86146940729827</v>
      </c>
      <c r="Y1336" s="100">
        <v>0.140568</v>
      </c>
      <c r="Z1336" s="81">
        <v>237.1728</v>
      </c>
      <c r="AA1336" s="49">
        <f t="shared" si="395"/>
        <v>2.8113600000000002E-3</v>
      </c>
      <c r="AB1336" s="50">
        <f t="shared" si="399"/>
        <v>483.16446063290209</v>
      </c>
      <c r="AC1336" s="50">
        <f t="shared" si="401"/>
        <v>539.10179724245245</v>
      </c>
      <c r="AD1336" s="56">
        <f>AB1336/AVERAGE(AB1105:AB1116)*100</f>
        <v>90.641246668996445</v>
      </c>
      <c r="AE1336" s="56">
        <f>AC1336/AVERAGE(AC1105:AC1116)*100</f>
        <v>101.13504399629032</v>
      </c>
      <c r="AF1336" s="65">
        <v>0.32360299999999997</v>
      </c>
      <c r="AG1336" s="45">
        <v>5.2982040000000001</v>
      </c>
      <c r="AH1336" s="45">
        <v>294.6893</v>
      </c>
      <c r="AI1336" s="43">
        <f t="shared" si="396"/>
        <v>0.10596408</v>
      </c>
      <c r="AJ1336" s="50">
        <f t="shared" si="397"/>
        <v>600.33611227251811</v>
      </c>
      <c r="AK1336" s="50">
        <f t="shared" si="402"/>
        <v>669.83874735264862</v>
      </c>
      <c r="AL1336" s="51">
        <f>AJ1336/AVERAGE(AJ1105:AJ1116)*100</f>
        <v>88.774404810319524</v>
      </c>
      <c r="AM1336" s="51">
        <f>AK1336/AVERAGE(AK1105:AK1116)*100</f>
        <v>99.05207249656155</v>
      </c>
      <c r="AN1336" s="45">
        <v>37.691394912071026</v>
      </c>
      <c r="AO1336" s="137"/>
    </row>
    <row r="1337" spans="1:41" ht="30" x14ac:dyDescent="0.25">
      <c r="A1337" s="30">
        <v>1336</v>
      </c>
      <c r="B1337" s="107" t="s">
        <v>1414</v>
      </c>
      <c r="C1337" s="30"/>
      <c r="D1337" s="48" t="s">
        <v>135</v>
      </c>
      <c r="E1337" s="48" t="s">
        <v>205</v>
      </c>
      <c r="F1337" s="48" t="s">
        <v>139</v>
      </c>
      <c r="G1337" s="42" t="s">
        <v>6</v>
      </c>
      <c r="H1337" s="42" t="s">
        <v>714</v>
      </c>
      <c r="I1337" s="42" t="s">
        <v>319</v>
      </c>
      <c r="J1337" s="42">
        <v>25</v>
      </c>
      <c r="K1337" s="42">
        <v>220</v>
      </c>
      <c r="L1337" s="42">
        <v>0.08</v>
      </c>
      <c r="M1337" s="105" t="s">
        <v>140</v>
      </c>
      <c r="N1337" s="105" t="s">
        <v>320</v>
      </c>
      <c r="O1337" s="104" t="s">
        <v>210</v>
      </c>
      <c r="P1337" s="81">
        <v>200</v>
      </c>
      <c r="Q1337" s="118">
        <v>80</v>
      </c>
      <c r="R1337" s="42">
        <v>3.5</v>
      </c>
      <c r="S1337" s="81">
        <v>20.72377721232683</v>
      </c>
      <c r="T1337" s="134">
        <v>460</v>
      </c>
      <c r="U1337" s="93">
        <f t="shared" si="403"/>
        <v>1.2952360757704269</v>
      </c>
      <c r="V1337" s="134">
        <v>50</v>
      </c>
      <c r="W1337" s="135">
        <f t="shared" si="400"/>
        <v>389.14624861578409</v>
      </c>
      <c r="X1337" s="51">
        <f t="shared" si="398"/>
        <v>134.83425899501231</v>
      </c>
      <c r="Y1337" s="100">
        <v>0.15755059320000009</v>
      </c>
      <c r="Z1337" s="81">
        <v>208.5548</v>
      </c>
      <c r="AA1337" s="49">
        <f t="shared" si="395"/>
        <v>3.1510118640000018E-3</v>
      </c>
      <c r="AB1337" s="50">
        <f t="shared" si="399"/>
        <v>424.86434976693266</v>
      </c>
      <c r="AC1337" s="50">
        <f t="shared" si="401"/>
        <v>535.92910311185472</v>
      </c>
      <c r="AD1337" s="56">
        <f>AB1337/AVERAGE(AB1105:AB1116)*100</f>
        <v>79.704194877335084</v>
      </c>
      <c r="AE1337" s="56">
        <f>AC1337/AVERAGE(AC1105:AC1116)*100</f>
        <v>100.53984924434172</v>
      </c>
      <c r="AF1337" s="65">
        <v>0</v>
      </c>
      <c r="AG1337" s="52"/>
      <c r="AH1337" s="45">
        <v>239.56190000000001</v>
      </c>
      <c r="AI1337" s="53"/>
      <c r="AJ1337" s="50">
        <f t="shared" si="397"/>
        <v>488.03149518702497</v>
      </c>
      <c r="AK1337" s="50">
        <f t="shared" si="402"/>
        <v>615.60891529119363</v>
      </c>
      <c r="AL1337" s="51">
        <f>AJ1337/AVERAGE(AJ1105:AJ1116)*100</f>
        <v>72.167415266619059</v>
      </c>
      <c r="AM1337" s="51">
        <f>AK1337/AVERAGE(AK1105:AK1116)*100</f>
        <v>91.032862980753066</v>
      </c>
      <c r="AN1337" s="52"/>
      <c r="AO1337" s="137" t="s">
        <v>1283</v>
      </c>
    </row>
    <row r="1338" spans="1:41" ht="30" x14ac:dyDescent="0.25">
      <c r="A1338" s="30">
        <v>1337</v>
      </c>
      <c r="B1338" s="107" t="s">
        <v>1415</v>
      </c>
      <c r="C1338" s="30"/>
      <c r="D1338" s="48" t="s">
        <v>135</v>
      </c>
      <c r="E1338" s="48" t="s">
        <v>205</v>
      </c>
      <c r="F1338" s="48" t="s">
        <v>139</v>
      </c>
      <c r="G1338" s="42" t="s">
        <v>6</v>
      </c>
      <c r="H1338" s="42" t="s">
        <v>714</v>
      </c>
      <c r="I1338" s="42" t="s">
        <v>319</v>
      </c>
      <c r="J1338" s="42">
        <v>25</v>
      </c>
      <c r="K1338" s="42">
        <v>220</v>
      </c>
      <c r="L1338" s="42">
        <v>0.08</v>
      </c>
      <c r="M1338" s="105" t="s">
        <v>140</v>
      </c>
      <c r="N1338" s="105" t="s">
        <v>320</v>
      </c>
      <c r="O1338" s="104" t="s">
        <v>210</v>
      </c>
      <c r="P1338" s="81">
        <v>200</v>
      </c>
      <c r="Q1338" s="118">
        <v>80</v>
      </c>
      <c r="R1338" s="42">
        <v>3.5</v>
      </c>
      <c r="S1338" s="81">
        <v>8.6231269437376294</v>
      </c>
      <c r="T1338" s="134">
        <v>460</v>
      </c>
      <c r="U1338" s="93">
        <f t="shared" si="403"/>
        <v>0.53894543398360184</v>
      </c>
      <c r="V1338" s="134">
        <v>50</v>
      </c>
      <c r="W1338" s="135">
        <f t="shared" si="400"/>
        <v>448.54517672118897</v>
      </c>
      <c r="X1338" s="51">
        <f t="shared" si="398"/>
        <v>172.9375782641273</v>
      </c>
      <c r="Y1338" s="100">
        <v>0.13751697959999998</v>
      </c>
      <c r="Z1338" s="81">
        <v>233.4778</v>
      </c>
      <c r="AA1338" s="49">
        <f t="shared" si="395"/>
        <v>2.7503395919999995E-3</v>
      </c>
      <c r="AB1338" s="50">
        <f t="shared" si="399"/>
        <v>475.63706844442783</v>
      </c>
      <c r="AC1338" s="50">
        <f t="shared" si="401"/>
        <v>520.52237348017979</v>
      </c>
      <c r="AD1338" s="56">
        <f>AB1338/AVERAGE(AB1105:AB1116)*100</f>
        <v>89.229114221928569</v>
      </c>
      <c r="AE1338" s="56">
        <f>AC1338/AVERAGE(AC1105:AC1116)*100</f>
        <v>97.649559716262786</v>
      </c>
      <c r="AF1338" s="65">
        <v>0</v>
      </c>
      <c r="AG1338" s="45">
        <v>3.3721112853999999</v>
      </c>
      <c r="AH1338" s="45">
        <v>300.48840000000001</v>
      </c>
      <c r="AI1338" s="43">
        <f t="shared" ref="AI1338:AI1356" si="404">AG1338/V1338</f>
        <v>6.7442225708E-2</v>
      </c>
      <c r="AJ1338" s="50">
        <f t="shared" si="397"/>
        <v>612.14994178271604</v>
      </c>
      <c r="AK1338" s="50">
        <f t="shared" si="402"/>
        <v>669.91780448188945</v>
      </c>
      <c r="AL1338" s="51">
        <f>AJ1338/AVERAGE(AJ1105:AJ1116)*100</f>
        <v>90.521368988983383</v>
      </c>
      <c r="AM1338" s="51">
        <f>AK1338/AVERAGE(AK1105:AK1116)*100</f>
        <v>99.063763030332382</v>
      </c>
      <c r="AN1338" s="45">
        <v>24.521417611182034</v>
      </c>
      <c r="AO1338" s="137"/>
    </row>
    <row r="1339" spans="1:41" ht="30" x14ac:dyDescent="0.25">
      <c r="A1339" s="30">
        <v>1338</v>
      </c>
      <c r="B1339" s="107" t="s">
        <v>1416</v>
      </c>
      <c r="C1339" s="30"/>
      <c r="D1339" s="48" t="s">
        <v>135</v>
      </c>
      <c r="E1339" s="48" t="s">
        <v>205</v>
      </c>
      <c r="F1339" s="48" t="s">
        <v>139</v>
      </c>
      <c r="G1339" s="42" t="s">
        <v>6</v>
      </c>
      <c r="H1339" s="42" t="s">
        <v>714</v>
      </c>
      <c r="I1339" s="42" t="s">
        <v>319</v>
      </c>
      <c r="J1339" s="42">
        <v>25</v>
      </c>
      <c r="K1339" s="42">
        <v>220</v>
      </c>
      <c r="L1339" s="42">
        <v>0.08</v>
      </c>
      <c r="M1339" s="105" t="s">
        <v>140</v>
      </c>
      <c r="N1339" s="105" t="s">
        <v>320</v>
      </c>
      <c r="O1339" s="104" t="s">
        <v>210</v>
      </c>
      <c r="P1339" s="81">
        <v>200</v>
      </c>
      <c r="Q1339" s="118">
        <v>80</v>
      </c>
      <c r="R1339" s="42">
        <v>3.5</v>
      </c>
      <c r="S1339" s="81">
        <v>9.5843935538592024</v>
      </c>
      <c r="T1339" s="134">
        <v>460</v>
      </c>
      <c r="U1339" s="93">
        <f t="shared" si="403"/>
        <v>0.59902459711620015</v>
      </c>
      <c r="V1339" s="134">
        <v>50</v>
      </c>
      <c r="W1339" s="135">
        <f t="shared" si="400"/>
        <v>443.82657028290913</v>
      </c>
      <c r="X1339" s="51">
        <f t="shared" si="398"/>
        <v>140.72485092191116</v>
      </c>
      <c r="Y1339" s="100">
        <v>0.16480298120000014</v>
      </c>
      <c r="Z1339" s="81">
        <v>227.6857</v>
      </c>
      <c r="AA1339" s="49">
        <f t="shared" si="395"/>
        <v>3.2960596240000028E-3</v>
      </c>
      <c r="AB1339" s="50">
        <f t="shared" si="399"/>
        <v>463.83749921713093</v>
      </c>
      <c r="AC1339" s="50">
        <f t="shared" si="401"/>
        <v>513.00601461256792</v>
      </c>
      <c r="AD1339" s="56">
        <f>AB1339/AVERAGE(AB1105:AB1116)*100</f>
        <v>87.015524953549146</v>
      </c>
      <c r="AE1339" s="56">
        <f>AC1339/AVERAGE(AC1105:AC1116)*100</f>
        <v>96.239497110914115</v>
      </c>
      <c r="AF1339" s="65">
        <v>0.45775199999999994</v>
      </c>
      <c r="AG1339" s="45">
        <v>5.0651014700000001</v>
      </c>
      <c r="AH1339" s="45">
        <v>289.70150000000001</v>
      </c>
      <c r="AI1339" s="43">
        <f t="shared" si="404"/>
        <v>0.10130202940000001</v>
      </c>
      <c r="AJ1339" s="50">
        <f t="shared" si="397"/>
        <v>590.17504955055006</v>
      </c>
      <c r="AK1339" s="50">
        <f t="shared" si="402"/>
        <v>652.73581934343201</v>
      </c>
      <c r="AL1339" s="51">
        <f>AJ1339/AVERAGE(AJ1105:AJ1116)*100</f>
        <v>87.271842700623282</v>
      </c>
      <c r="AM1339" s="51">
        <f>AK1339/AVERAGE(AK1105:AK1116)*100</f>
        <v>96.522985500970776</v>
      </c>
      <c r="AN1339" s="45">
        <v>30.734283039777896</v>
      </c>
      <c r="AO1339" s="137"/>
    </row>
    <row r="1340" spans="1:41" ht="30" x14ac:dyDescent="0.25">
      <c r="A1340" s="30">
        <v>1339</v>
      </c>
      <c r="B1340" s="107" t="s">
        <v>1417</v>
      </c>
      <c r="C1340" s="30"/>
      <c r="D1340" s="48" t="s">
        <v>135</v>
      </c>
      <c r="E1340" s="48" t="s">
        <v>205</v>
      </c>
      <c r="F1340" s="48" t="s">
        <v>139</v>
      </c>
      <c r="G1340" s="42" t="s">
        <v>6</v>
      </c>
      <c r="H1340" s="42" t="s">
        <v>714</v>
      </c>
      <c r="I1340" s="42" t="s">
        <v>319</v>
      </c>
      <c r="J1340" s="42">
        <v>25</v>
      </c>
      <c r="K1340" s="42">
        <v>220</v>
      </c>
      <c r="L1340" s="42">
        <v>0.08</v>
      </c>
      <c r="M1340" s="105" t="s">
        <v>140</v>
      </c>
      <c r="N1340" s="105" t="s">
        <v>320</v>
      </c>
      <c r="O1340" s="104" t="s">
        <v>210</v>
      </c>
      <c r="P1340" s="81">
        <v>200</v>
      </c>
      <c r="Q1340" s="118">
        <v>80</v>
      </c>
      <c r="R1340" s="42">
        <v>3.5</v>
      </c>
      <c r="S1340" s="81">
        <v>7.0964093864857221</v>
      </c>
      <c r="T1340" s="134">
        <v>460</v>
      </c>
      <c r="U1340" s="93">
        <f t="shared" si="403"/>
        <v>0.44352558665535763</v>
      </c>
      <c r="V1340" s="134">
        <v>50</v>
      </c>
      <c r="W1340" s="135">
        <f t="shared" si="400"/>
        <v>456.03943400551583</v>
      </c>
      <c r="X1340" s="51">
        <f t="shared" si="398"/>
        <v>195.21094865335181</v>
      </c>
      <c r="Y1340" s="100">
        <v>0.12228785140000009</v>
      </c>
      <c r="Z1340" s="81">
        <v>234.3621</v>
      </c>
      <c r="AA1340" s="49">
        <f t="shared" si="395"/>
        <v>2.4457570280000018E-3</v>
      </c>
      <c r="AB1340" s="50">
        <f t="shared" si="399"/>
        <v>477.4385496114827</v>
      </c>
      <c r="AC1340" s="50">
        <f t="shared" si="401"/>
        <v>513.90753194638285</v>
      </c>
      <c r="AD1340" s="56">
        <f>AB1340/AVERAGE(AB1105:AB1116)*100</f>
        <v>89.567070574551593</v>
      </c>
      <c r="AE1340" s="56">
        <f>AC1340/AVERAGE(AC1105:AC1116)*100</f>
        <v>96.408621004926644</v>
      </c>
      <c r="AF1340" s="65">
        <v>0</v>
      </c>
      <c r="AG1340" s="45">
        <v>3.3062989674000001</v>
      </c>
      <c r="AH1340" s="45">
        <v>303.08440000000002</v>
      </c>
      <c r="AI1340" s="43">
        <f t="shared" si="404"/>
        <v>6.6125979348000005E-2</v>
      </c>
      <c r="AJ1340" s="50">
        <f t="shared" si="397"/>
        <v>617.43846955572792</v>
      </c>
      <c r="AK1340" s="50">
        <f t="shared" si="402"/>
        <v>664.60129848405654</v>
      </c>
      <c r="AL1340" s="51">
        <f>AJ1340/AVERAGE(AJ1105:AJ1116)*100</f>
        <v>91.303407410085143</v>
      </c>
      <c r="AM1340" s="51">
        <f>AK1340/AVERAGE(AK1105:AK1116)*100</f>
        <v>98.277587343113566</v>
      </c>
      <c r="AN1340" s="45">
        <v>27.03701904603091</v>
      </c>
      <c r="AO1340" s="137"/>
    </row>
    <row r="1341" spans="1:41" ht="30" x14ac:dyDescent="0.25">
      <c r="A1341" s="30">
        <v>1340</v>
      </c>
      <c r="B1341" s="107" t="s">
        <v>1418</v>
      </c>
      <c r="C1341" s="30"/>
      <c r="D1341" s="48" t="s">
        <v>135</v>
      </c>
      <c r="E1341" s="48" t="s">
        <v>205</v>
      </c>
      <c r="F1341" s="48" t="s">
        <v>139</v>
      </c>
      <c r="G1341" s="42" t="s">
        <v>6</v>
      </c>
      <c r="H1341" s="42" t="s">
        <v>714</v>
      </c>
      <c r="I1341" s="42" t="s">
        <v>319</v>
      </c>
      <c r="J1341" s="42">
        <v>25</v>
      </c>
      <c r="K1341" s="42">
        <v>220</v>
      </c>
      <c r="L1341" s="42">
        <v>0.08</v>
      </c>
      <c r="M1341" s="105" t="s">
        <v>140</v>
      </c>
      <c r="N1341" s="105" t="s">
        <v>320</v>
      </c>
      <c r="O1341" s="104" t="s">
        <v>210</v>
      </c>
      <c r="P1341" s="81">
        <v>200</v>
      </c>
      <c r="Q1341" s="118">
        <v>80</v>
      </c>
      <c r="R1341" s="42">
        <v>3.5</v>
      </c>
      <c r="S1341" s="81">
        <v>7.6053152389030254</v>
      </c>
      <c r="T1341" s="134">
        <v>460</v>
      </c>
      <c r="U1341" s="93">
        <f t="shared" si="403"/>
        <v>0.47533220243143909</v>
      </c>
      <c r="V1341" s="134">
        <v>50</v>
      </c>
      <c r="W1341" s="135">
        <f t="shared" si="400"/>
        <v>453.54134824407362</v>
      </c>
      <c r="X1341" s="51">
        <f t="shared" si="398"/>
        <v>169.83531267806239</v>
      </c>
      <c r="Y1341" s="100">
        <v>0.13933007659999985</v>
      </c>
      <c r="Z1341" s="81">
        <v>232.3126</v>
      </c>
      <c r="AA1341" s="49">
        <f t="shared" si="395"/>
        <v>2.7866015319999971E-3</v>
      </c>
      <c r="AB1341" s="50">
        <f t="shared" si="399"/>
        <v>473.26334249638717</v>
      </c>
      <c r="AC1341" s="50">
        <f t="shared" si="401"/>
        <v>512.21922962353767</v>
      </c>
      <c r="AD1341" s="56">
        <f>AB1341/AVERAGE(AB1105:AB1116)*100</f>
        <v>88.783805229418817</v>
      </c>
      <c r="AE1341" s="56">
        <f>AC1341/AVERAGE(AC1105:AC1116)*100</f>
        <v>96.091896908339749</v>
      </c>
      <c r="AF1341" s="65">
        <v>0.29344399999999993</v>
      </c>
      <c r="AG1341" s="45">
        <v>4.8145438770000002</v>
      </c>
      <c r="AH1341" s="45">
        <v>304.39789999999999</v>
      </c>
      <c r="AI1341" s="43">
        <f t="shared" si="404"/>
        <v>9.629087754E-2</v>
      </c>
      <c r="AJ1341" s="50">
        <f t="shared" si="397"/>
        <v>620.11430978294334</v>
      </c>
      <c r="AK1341" s="50">
        <f t="shared" si="402"/>
        <v>671.15799072896891</v>
      </c>
      <c r="AL1341" s="51">
        <f>AJ1341/AVERAGE(AJ1105:AJ1116)*100</f>
        <v>91.699095956355265</v>
      </c>
      <c r="AM1341" s="51">
        <f>AK1341/AVERAGE(AK1105:AK1116)*100</f>
        <v>99.24715495643467</v>
      </c>
      <c r="AN1341" s="45">
        <v>34.554950334391805</v>
      </c>
      <c r="AO1341" s="137"/>
    </row>
    <row r="1342" spans="1:41" ht="30" x14ac:dyDescent="0.25">
      <c r="A1342" s="30">
        <v>1341</v>
      </c>
      <c r="B1342" s="107" t="s">
        <v>1419</v>
      </c>
      <c r="C1342" s="30"/>
      <c r="D1342" s="48" t="s">
        <v>135</v>
      </c>
      <c r="E1342" s="48" t="s">
        <v>205</v>
      </c>
      <c r="F1342" s="48" t="s">
        <v>139</v>
      </c>
      <c r="G1342" s="42" t="s">
        <v>6</v>
      </c>
      <c r="H1342" s="42" t="s">
        <v>714</v>
      </c>
      <c r="I1342" s="42" t="s">
        <v>319</v>
      </c>
      <c r="J1342" s="42">
        <v>25</v>
      </c>
      <c r="K1342" s="42">
        <v>220</v>
      </c>
      <c r="L1342" s="42">
        <v>0.08</v>
      </c>
      <c r="M1342" s="105" t="s">
        <v>140</v>
      </c>
      <c r="N1342" s="105" t="s">
        <v>320</v>
      </c>
      <c r="O1342" s="104" t="s">
        <v>210</v>
      </c>
      <c r="P1342" s="81">
        <v>200</v>
      </c>
      <c r="Q1342" s="118">
        <v>80</v>
      </c>
      <c r="R1342" s="42">
        <v>3.5</v>
      </c>
      <c r="S1342" s="81">
        <v>9.3016680802940339</v>
      </c>
      <c r="T1342" s="134">
        <v>460</v>
      </c>
      <c r="U1342" s="93">
        <f t="shared" si="403"/>
        <v>0.58135425501837712</v>
      </c>
      <c r="V1342" s="134">
        <v>50</v>
      </c>
      <c r="W1342" s="135">
        <f t="shared" si="400"/>
        <v>445.21439570593265</v>
      </c>
      <c r="X1342" s="51">
        <f t="shared" si="398"/>
        <v>153.03289038686066</v>
      </c>
      <c r="Y1342" s="100">
        <v>0.14776075600000005</v>
      </c>
      <c r="Z1342" s="81">
        <v>221.99529999999999</v>
      </c>
      <c r="AA1342" s="49">
        <f t="shared" si="395"/>
        <v>2.955215120000001E-3</v>
      </c>
      <c r="AB1342" s="50">
        <f t="shared" si="399"/>
        <v>452.24511152855337</v>
      </c>
      <c r="AC1342" s="50">
        <f t="shared" si="401"/>
        <v>498.6256108093807</v>
      </c>
      <c r="AD1342" s="56">
        <f>AB1342/AVERAGE(AB1105:AB1116)*100</f>
        <v>84.840802767677687</v>
      </c>
      <c r="AE1342" s="56">
        <f>AC1342/AVERAGE(AC1105:AC1116)*100</f>
        <v>93.5417454455349</v>
      </c>
      <c r="AF1342" s="65">
        <v>0</v>
      </c>
      <c r="AG1342" s="45">
        <v>4.4101514314000001</v>
      </c>
      <c r="AH1342" s="45">
        <v>288.74079999999998</v>
      </c>
      <c r="AI1342" s="43">
        <f t="shared" si="404"/>
        <v>8.8203028628000002E-2</v>
      </c>
      <c r="AJ1342" s="50">
        <f t="shared" si="397"/>
        <v>588.21792758154663</v>
      </c>
      <c r="AK1342" s="50">
        <f t="shared" si="402"/>
        <v>648.54326990521531</v>
      </c>
      <c r="AL1342" s="51">
        <f>AJ1342/AVERAGE(AJ1105:AJ1116)*100</f>
        <v>86.982434260271773</v>
      </c>
      <c r="AM1342" s="51">
        <f>AK1342/AVERAGE(AK1105:AK1116)*100</f>
        <v>95.903014332475465</v>
      </c>
      <c r="AN1342" s="45">
        <v>29.846567862714501</v>
      </c>
      <c r="AO1342" s="137"/>
    </row>
    <row r="1343" spans="1:41" ht="30" x14ac:dyDescent="0.25">
      <c r="A1343" s="30">
        <v>1342</v>
      </c>
      <c r="B1343" s="107" t="s">
        <v>1420</v>
      </c>
      <c r="C1343" s="30"/>
      <c r="D1343" s="48" t="s">
        <v>135</v>
      </c>
      <c r="E1343" s="48" t="s">
        <v>205</v>
      </c>
      <c r="F1343" s="48" t="s">
        <v>139</v>
      </c>
      <c r="G1343" s="42" t="s">
        <v>6</v>
      </c>
      <c r="H1343" s="42" t="s">
        <v>714</v>
      </c>
      <c r="I1343" s="42" t="s">
        <v>319</v>
      </c>
      <c r="J1343" s="42">
        <v>25</v>
      </c>
      <c r="K1343" s="42">
        <v>220</v>
      </c>
      <c r="L1343" s="42">
        <v>0.08</v>
      </c>
      <c r="M1343" s="105" t="s">
        <v>140</v>
      </c>
      <c r="N1343" s="105" t="s">
        <v>320</v>
      </c>
      <c r="O1343" s="104" t="s">
        <v>210</v>
      </c>
      <c r="P1343" s="81">
        <v>200</v>
      </c>
      <c r="Q1343" s="118">
        <v>80</v>
      </c>
      <c r="R1343" s="42">
        <v>3.5</v>
      </c>
      <c r="S1343" s="81">
        <v>8.5665818490245975</v>
      </c>
      <c r="T1343" s="134">
        <v>460</v>
      </c>
      <c r="U1343" s="93">
        <f t="shared" si="403"/>
        <v>0.53541136556403734</v>
      </c>
      <c r="V1343" s="134">
        <v>50</v>
      </c>
      <c r="W1343" s="135">
        <f t="shared" si="400"/>
        <v>448.82274180579367</v>
      </c>
      <c r="X1343" s="51">
        <f t="shared" si="398"/>
        <v>183.53800819587303</v>
      </c>
      <c r="Y1343" s="100">
        <v>0.12845238120000013</v>
      </c>
      <c r="Z1343" s="81">
        <v>231.45580000000001</v>
      </c>
      <c r="AA1343" s="49">
        <f t="shared" si="395"/>
        <v>2.5690476240000028E-3</v>
      </c>
      <c r="AB1343" s="50">
        <f t="shared" si="399"/>
        <v>471.51788386930065</v>
      </c>
      <c r="AC1343" s="50">
        <f t="shared" si="401"/>
        <v>515.69534794239837</v>
      </c>
      <c r="AD1343" s="56">
        <f>AB1343/AVERAGE(AB1105:AB1116)*100</f>
        <v>88.456358658201566</v>
      </c>
      <c r="AE1343" s="56">
        <f>AC1343/AVERAGE(AC1105:AC1116)*100</f>
        <v>96.74401378294958</v>
      </c>
      <c r="AF1343" s="65">
        <v>0</v>
      </c>
      <c r="AG1343" s="45">
        <v>3.4583207229999999</v>
      </c>
      <c r="AH1343" s="45">
        <v>298.50630000000001</v>
      </c>
      <c r="AI1343" s="43">
        <f t="shared" si="404"/>
        <v>6.9166414459999992E-2</v>
      </c>
      <c r="AJ1343" s="50">
        <f t="shared" si="397"/>
        <v>608.11204082012466</v>
      </c>
      <c r="AK1343" s="50">
        <f t="shared" si="402"/>
        <v>665.08728768731635</v>
      </c>
      <c r="AL1343" s="51">
        <f>AJ1343/AVERAGE(AJ1105:AJ1116)*100</f>
        <v>89.924266387109014</v>
      </c>
      <c r="AM1343" s="51">
        <f>AK1343/AVERAGE(AK1105:AK1116)*100</f>
        <v>98.349452755474516</v>
      </c>
      <c r="AN1343" s="45">
        <v>26.922978699907482</v>
      </c>
      <c r="AO1343" s="137"/>
    </row>
    <row r="1344" spans="1:41" ht="30" x14ac:dyDescent="0.25">
      <c r="A1344" s="30">
        <v>1343</v>
      </c>
      <c r="B1344" s="107" t="s">
        <v>1421</v>
      </c>
      <c r="C1344" s="30"/>
      <c r="D1344" s="48" t="s">
        <v>135</v>
      </c>
      <c r="E1344" s="48" t="s">
        <v>205</v>
      </c>
      <c r="F1344" s="48" t="s">
        <v>139</v>
      </c>
      <c r="G1344" s="42" t="s">
        <v>6</v>
      </c>
      <c r="H1344" s="42" t="s">
        <v>714</v>
      </c>
      <c r="I1344" s="42" t="s">
        <v>319</v>
      </c>
      <c r="J1344" s="42">
        <v>25</v>
      </c>
      <c r="K1344" s="42">
        <v>220</v>
      </c>
      <c r="L1344" s="42">
        <v>0.08</v>
      </c>
      <c r="M1344" s="105" t="s">
        <v>140</v>
      </c>
      <c r="N1344" s="105" t="s">
        <v>320</v>
      </c>
      <c r="O1344" s="104" t="s">
        <v>210</v>
      </c>
      <c r="P1344" s="81">
        <v>200</v>
      </c>
      <c r="Q1344" s="118">
        <v>80</v>
      </c>
      <c r="R1344" s="42">
        <v>3.5</v>
      </c>
      <c r="S1344" s="81">
        <v>7.3791348600508897</v>
      </c>
      <c r="T1344" s="134">
        <v>460</v>
      </c>
      <c r="U1344" s="93">
        <f t="shared" si="403"/>
        <v>0.46119592875318061</v>
      </c>
      <c r="V1344" s="134">
        <v>50</v>
      </c>
      <c r="W1344" s="135">
        <f t="shared" si="400"/>
        <v>454.65160858249243</v>
      </c>
      <c r="X1344" s="51">
        <f t="shared" si="398"/>
        <v>248.38403000403915</v>
      </c>
      <c r="Y1344" s="62">
        <v>8.5848477600000139E-2</v>
      </c>
      <c r="Z1344" s="50">
        <v>209.34190000000001</v>
      </c>
      <c r="AA1344" s="49">
        <f t="shared" si="395"/>
        <v>1.7169695520000028E-3</v>
      </c>
      <c r="AB1344" s="50">
        <f t="shared" si="399"/>
        <v>426.46781671999037</v>
      </c>
      <c r="AC1344" s="50">
        <f t="shared" si="401"/>
        <v>460.4446482718576</v>
      </c>
      <c r="AD1344" s="56">
        <f>AB1344/AVERAGE(AB1105:AB1116)*100</f>
        <v>80.005003929862056</v>
      </c>
      <c r="AE1344" s="56">
        <f>AC1344/AVERAGE(AC1105:AC1116)*100</f>
        <v>86.379028968230159</v>
      </c>
      <c r="AF1344" s="65">
        <v>0</v>
      </c>
      <c r="AG1344" s="45">
        <v>3.8566390720000001</v>
      </c>
      <c r="AH1344" s="50">
        <v>281.63900000000001</v>
      </c>
      <c r="AI1344" s="43">
        <f t="shared" si="404"/>
        <v>7.7132781440000006E-2</v>
      </c>
      <c r="AJ1344" s="50">
        <f t="shared" si="397"/>
        <v>573.75025942346645</v>
      </c>
      <c r="AK1344" s="50">
        <f t="shared" si="402"/>
        <v>619.46113174017103</v>
      </c>
      <c r="AL1344" s="51">
        <f>AJ1344/AVERAGE(AJ1105:AJ1116)*100</f>
        <v>84.843035007967998</v>
      </c>
      <c r="AM1344" s="51">
        <f>AK1344/AVERAGE(AK1105:AK1116)*100</f>
        <v>91.602507577284101</v>
      </c>
      <c r="AN1344" s="45">
        <v>44.923791077222248</v>
      </c>
      <c r="AO1344" s="137"/>
    </row>
    <row r="1345" spans="1:41" ht="30" x14ac:dyDescent="0.25">
      <c r="A1345" s="30">
        <v>1344</v>
      </c>
      <c r="B1345" s="107" t="s">
        <v>1422</v>
      </c>
      <c r="C1345" s="30"/>
      <c r="D1345" s="48" t="s">
        <v>135</v>
      </c>
      <c r="E1345" s="48" t="s">
        <v>205</v>
      </c>
      <c r="F1345" s="48" t="s">
        <v>139</v>
      </c>
      <c r="G1345" s="42" t="s">
        <v>6</v>
      </c>
      <c r="H1345" s="42" t="s">
        <v>714</v>
      </c>
      <c r="I1345" s="42" t="s">
        <v>319</v>
      </c>
      <c r="J1345" s="42">
        <v>25</v>
      </c>
      <c r="K1345" s="42">
        <v>220</v>
      </c>
      <c r="L1345" s="42">
        <v>0.08</v>
      </c>
      <c r="M1345" s="105" t="s">
        <v>140</v>
      </c>
      <c r="N1345" s="105" t="s">
        <v>320</v>
      </c>
      <c r="O1345" s="104" t="s">
        <v>210</v>
      </c>
      <c r="P1345" s="81">
        <v>200</v>
      </c>
      <c r="Q1345" s="118">
        <v>80</v>
      </c>
      <c r="R1345" s="42">
        <v>3.5</v>
      </c>
      <c r="S1345" s="81">
        <v>7.492225049476958</v>
      </c>
      <c r="T1345" s="134">
        <v>460</v>
      </c>
      <c r="U1345" s="93">
        <f t="shared" si="403"/>
        <v>0.46826406559230987</v>
      </c>
      <c r="V1345" s="134">
        <v>50</v>
      </c>
      <c r="W1345" s="135">
        <f t="shared" si="400"/>
        <v>454.09647841328297</v>
      </c>
      <c r="X1345" s="51">
        <f t="shared" si="398"/>
        <v>157.38682102176401</v>
      </c>
      <c r="Y1345" s="62">
        <v>0.14966428619999994</v>
      </c>
      <c r="Z1345" s="50">
        <v>231.2525</v>
      </c>
      <c r="AA1345" s="49">
        <f t="shared" si="395"/>
        <v>2.9932857239999989E-3</v>
      </c>
      <c r="AB1345" s="50">
        <f t="shared" si="399"/>
        <v>471.10372451018912</v>
      </c>
      <c r="AC1345" s="50">
        <f t="shared" si="401"/>
        <v>509.25851882412553</v>
      </c>
      <c r="AD1345" s="56">
        <f>AB1345/AVERAGE(AB1105:AB1116)*100</f>
        <v>88.378662710572627</v>
      </c>
      <c r="AE1345" s="56">
        <f>AC1345/AVERAGE(AC1105:AC1116)*100</f>
        <v>95.536470051129371</v>
      </c>
      <c r="AF1345" s="65">
        <v>0</v>
      </c>
      <c r="AG1345" s="45">
        <v>4.2757162733999996</v>
      </c>
      <c r="AH1345" s="50">
        <v>299.83580000000001</v>
      </c>
      <c r="AI1345" s="43">
        <f t="shared" si="404"/>
        <v>8.5514325467999988E-2</v>
      </c>
      <c r="AJ1345" s="50">
        <f t="shared" si="397"/>
        <v>610.82047597968528</v>
      </c>
      <c r="AK1345" s="50">
        <f t="shared" si="402"/>
        <v>660.29096073965366</v>
      </c>
      <c r="AL1345" s="51">
        <f>AJ1345/AVERAGE(AJ1105:AJ1116)*100</f>
        <v>90.324774892831201</v>
      </c>
      <c r="AM1345" s="51">
        <f>AK1345/AVERAGE(AK1105:AK1116)*100</f>
        <v>97.64019828726893</v>
      </c>
      <c r="AN1345" s="45">
        <v>28.568714567523866</v>
      </c>
      <c r="AO1345" s="137"/>
    </row>
    <row r="1346" spans="1:41" ht="30" x14ac:dyDescent="0.25">
      <c r="A1346" s="30">
        <v>1345</v>
      </c>
      <c r="B1346" s="107" t="s">
        <v>1423</v>
      </c>
      <c r="C1346" s="30"/>
      <c r="D1346" s="48" t="s">
        <v>135</v>
      </c>
      <c r="E1346" s="48" t="s">
        <v>205</v>
      </c>
      <c r="F1346" s="48" t="s">
        <v>139</v>
      </c>
      <c r="G1346" s="42" t="s">
        <v>6</v>
      </c>
      <c r="H1346" s="42" t="s">
        <v>714</v>
      </c>
      <c r="I1346" s="42" t="s">
        <v>319</v>
      </c>
      <c r="J1346" s="42">
        <v>25</v>
      </c>
      <c r="K1346" s="42">
        <v>220</v>
      </c>
      <c r="L1346" s="42">
        <v>0.08</v>
      </c>
      <c r="M1346" s="105" t="s">
        <v>140</v>
      </c>
      <c r="N1346" s="105" t="s">
        <v>320</v>
      </c>
      <c r="O1346" s="104" t="s">
        <v>210</v>
      </c>
      <c r="P1346" s="81">
        <v>200</v>
      </c>
      <c r="Q1346" s="118">
        <v>80</v>
      </c>
      <c r="R1346" s="42">
        <v>3.5</v>
      </c>
      <c r="S1346" s="81">
        <v>7.1529544811987558</v>
      </c>
      <c r="T1346" s="134">
        <v>460</v>
      </c>
      <c r="U1346" s="93">
        <f t="shared" si="403"/>
        <v>0.44705965507492224</v>
      </c>
      <c r="V1346" s="134">
        <v>50</v>
      </c>
      <c r="W1346" s="135">
        <f t="shared" si="400"/>
        <v>455.76186892091113</v>
      </c>
      <c r="X1346" s="51">
        <f t="shared" si="398"/>
        <v>155.34410115117905</v>
      </c>
      <c r="Y1346" s="62">
        <v>0.15809496560000014</v>
      </c>
      <c r="Z1346" s="50">
        <v>241.1086</v>
      </c>
      <c r="AA1346" s="49">
        <f t="shared" si="395"/>
        <v>3.1618993120000028E-3</v>
      </c>
      <c r="AB1346" s="50">
        <f t="shared" si="399"/>
        <v>491.18240655317192</v>
      </c>
      <c r="AC1346" s="50">
        <f t="shared" si="401"/>
        <v>529.02319487776151</v>
      </c>
      <c r="AD1346" s="56">
        <f>AB1346/AVERAGE(AB1105:AB1116)*100</f>
        <v>92.145406583792038</v>
      </c>
      <c r="AE1346" s="56">
        <f>AC1346/AVERAGE(AC1105:AC1116)*100</f>
        <v>99.24430666469928</v>
      </c>
      <c r="AF1346" s="65">
        <v>0.33659100000000008</v>
      </c>
      <c r="AG1346" s="45">
        <v>3.7237457113999999</v>
      </c>
      <c r="AH1346" s="50">
        <v>303.03379999999999</v>
      </c>
      <c r="AI1346" s="43">
        <f t="shared" si="404"/>
        <v>7.4474914227999997E-2</v>
      </c>
      <c r="AJ1346" s="50">
        <f t="shared" si="397"/>
        <v>617.33538808218611</v>
      </c>
      <c r="AK1346" s="50">
        <f t="shared" si="402"/>
        <v>664.89502668900491</v>
      </c>
      <c r="AL1346" s="51">
        <f>AJ1346/AVERAGE(AJ1105:AJ1116)*100</f>
        <v>91.288164288317901</v>
      </c>
      <c r="AM1346" s="51">
        <f>AK1346/AVERAGE(AK1105:AK1116)*100</f>
        <v>98.321022255718759</v>
      </c>
      <c r="AN1346" s="45">
        <v>23.553853832522019</v>
      </c>
      <c r="AO1346" s="137"/>
    </row>
    <row r="1347" spans="1:41" ht="30" x14ac:dyDescent="0.25">
      <c r="A1347" s="30">
        <v>1346</v>
      </c>
      <c r="B1347" s="107" t="s">
        <v>1424</v>
      </c>
      <c r="C1347" s="30"/>
      <c r="D1347" s="48" t="s">
        <v>135</v>
      </c>
      <c r="E1347" s="48" t="s">
        <v>205</v>
      </c>
      <c r="F1347" s="48" t="s">
        <v>139</v>
      </c>
      <c r="G1347" s="42" t="s">
        <v>6</v>
      </c>
      <c r="H1347" s="42" t="s">
        <v>714</v>
      </c>
      <c r="I1347" s="42" t="s">
        <v>319</v>
      </c>
      <c r="J1347" s="42">
        <v>25</v>
      </c>
      <c r="K1347" s="42">
        <v>220</v>
      </c>
      <c r="L1347" s="42">
        <v>0.08</v>
      </c>
      <c r="M1347" s="105" t="s">
        <v>140</v>
      </c>
      <c r="N1347" s="105" t="s">
        <v>320</v>
      </c>
      <c r="O1347" s="104" t="s">
        <v>210</v>
      </c>
      <c r="P1347" s="81">
        <v>200</v>
      </c>
      <c r="Q1347" s="118">
        <v>80</v>
      </c>
      <c r="R1347" s="42">
        <v>3.5</v>
      </c>
      <c r="S1347" s="81">
        <v>9.0189426067288672</v>
      </c>
      <c r="T1347" s="134">
        <v>460</v>
      </c>
      <c r="U1347" s="93">
        <f t="shared" si="403"/>
        <v>0.5636839129205542</v>
      </c>
      <c r="V1347" s="134">
        <v>50</v>
      </c>
      <c r="W1347" s="135">
        <f t="shared" si="400"/>
        <v>446.6022211289561</v>
      </c>
      <c r="X1347" s="51">
        <f t="shared" si="398"/>
        <v>166.66612651917592</v>
      </c>
      <c r="Y1347" s="100">
        <v>0.13443515800000005</v>
      </c>
      <c r="Z1347" s="81">
        <v>219.9683</v>
      </c>
      <c r="AA1347" s="49">
        <f t="shared" si="395"/>
        <v>2.6887031600000013E-3</v>
      </c>
      <c r="AB1347" s="50">
        <f t="shared" si="399"/>
        <v>448.11574103706829</v>
      </c>
      <c r="AC1347" s="50">
        <f t="shared" si="401"/>
        <v>492.53740710009657</v>
      </c>
      <c r="AD1347" s="56">
        <f>AB1347/AVERAGE(AB1105:AB1116)*100</f>
        <v>84.066136334604167</v>
      </c>
      <c r="AE1347" s="56">
        <f>AC1347/AVERAGE(AC1105:AC1116)*100</f>
        <v>92.399603547388125</v>
      </c>
      <c r="AF1347" s="65">
        <v>0</v>
      </c>
      <c r="AG1347" s="45">
        <v>3.7788612003999997</v>
      </c>
      <c r="AH1347" s="45">
        <v>288.3818</v>
      </c>
      <c r="AI1347" s="43">
        <f t="shared" si="404"/>
        <v>7.5577224007999988E-2</v>
      </c>
      <c r="AJ1347" s="50">
        <f t="shared" si="397"/>
        <v>587.4865787870508</v>
      </c>
      <c r="AK1347" s="50">
        <f t="shared" si="402"/>
        <v>645.72406127091324</v>
      </c>
      <c r="AL1347" s="51">
        <f>AJ1347/AVERAGE(AJ1105:AJ1116)*100</f>
        <v>86.874286420065488</v>
      </c>
      <c r="AM1347" s="51">
        <f>AK1347/AVERAGE(AK1105:AK1116)*100</f>
        <v>95.48612525412419</v>
      </c>
      <c r="AN1347" s="45">
        <v>28.109173646376032</v>
      </c>
      <c r="AO1347" s="137"/>
    </row>
    <row r="1348" spans="1:41" ht="30" x14ac:dyDescent="0.25">
      <c r="A1348" s="30">
        <v>1347</v>
      </c>
      <c r="B1348" s="107" t="s">
        <v>1425</v>
      </c>
      <c r="C1348" s="30"/>
      <c r="D1348" s="48" t="s">
        <v>135</v>
      </c>
      <c r="E1348" s="48" t="s">
        <v>205</v>
      </c>
      <c r="F1348" s="48" t="s">
        <v>139</v>
      </c>
      <c r="G1348" s="42" t="s">
        <v>6</v>
      </c>
      <c r="H1348" s="42" t="s">
        <v>714</v>
      </c>
      <c r="I1348" s="42" t="s">
        <v>319</v>
      </c>
      <c r="J1348" s="42">
        <v>25</v>
      </c>
      <c r="K1348" s="42">
        <v>220</v>
      </c>
      <c r="L1348" s="42">
        <v>0.08</v>
      </c>
      <c r="M1348" s="105" t="s">
        <v>140</v>
      </c>
      <c r="N1348" s="105" t="s">
        <v>320</v>
      </c>
      <c r="O1348" s="104" t="s">
        <v>210</v>
      </c>
      <c r="P1348" s="81">
        <v>200</v>
      </c>
      <c r="Q1348" s="118">
        <v>80</v>
      </c>
      <c r="R1348" s="42">
        <v>3.5</v>
      </c>
      <c r="S1348" s="81">
        <v>7.7184054283290919</v>
      </c>
      <c r="T1348" s="134">
        <v>460</v>
      </c>
      <c r="U1348" s="93">
        <f t="shared" si="403"/>
        <v>0.48240033927056825</v>
      </c>
      <c r="V1348" s="134">
        <v>50</v>
      </c>
      <c r="W1348" s="135">
        <f t="shared" si="400"/>
        <v>452.98621807486421</v>
      </c>
      <c r="X1348" s="51">
        <f t="shared" si="398"/>
        <v>166.92862040057042</v>
      </c>
      <c r="Y1348" s="100">
        <v>0.14413456200000008</v>
      </c>
      <c r="Z1348" s="81">
        <v>236.21029999999999</v>
      </c>
      <c r="AA1348" s="49">
        <f t="shared" si="395"/>
        <v>2.8826912400000014E-3</v>
      </c>
      <c r="AB1348" s="50">
        <f t="shared" si="399"/>
        <v>481.2036717340099</v>
      </c>
      <c r="AC1348" s="50">
        <f t="shared" si="401"/>
        <v>521.45140530735068</v>
      </c>
      <c r="AD1348" s="56">
        <f>AB1348/AVERAGE(AB1105:AB1116)*100</f>
        <v>90.273404319794039</v>
      </c>
      <c r="AE1348" s="56">
        <f>AC1348/AVERAGE(AC1105:AC1116)*100</f>
        <v>97.823845306100324</v>
      </c>
      <c r="AF1348" s="65">
        <v>0.42360199999999992</v>
      </c>
      <c r="AG1348" s="45">
        <v>4.1035713575999999</v>
      </c>
      <c r="AH1348" s="45">
        <v>301.95679999999999</v>
      </c>
      <c r="AI1348" s="43">
        <f t="shared" si="404"/>
        <v>8.2071427151999998E-2</v>
      </c>
      <c r="AJ1348" s="50">
        <f t="shared" si="397"/>
        <v>615.14134169869851</v>
      </c>
      <c r="AK1348" s="50">
        <f t="shared" si="402"/>
        <v>666.59158259445348</v>
      </c>
      <c r="AL1348" s="51">
        <f>AJ1348/AVERAGE(AJ1105:AJ1116)*100</f>
        <v>90.96372076769903</v>
      </c>
      <c r="AM1348" s="51">
        <f>AK1348/AVERAGE(AK1105:AK1116)*100</f>
        <v>98.571899618673825</v>
      </c>
      <c r="AN1348" s="45">
        <v>28.470418896475348</v>
      </c>
      <c r="AO1348" s="137"/>
    </row>
    <row r="1349" spans="1:41" ht="30" x14ac:dyDescent="0.25">
      <c r="A1349" s="30">
        <v>1348</v>
      </c>
      <c r="B1349" s="107" t="s">
        <v>1426</v>
      </c>
      <c r="C1349" s="30"/>
      <c r="D1349" s="48" t="s">
        <v>135</v>
      </c>
      <c r="E1349" s="48" t="s">
        <v>205</v>
      </c>
      <c r="F1349" s="48" t="s">
        <v>139</v>
      </c>
      <c r="G1349" s="42" t="s">
        <v>6</v>
      </c>
      <c r="H1349" s="42" t="s">
        <v>714</v>
      </c>
      <c r="I1349" s="42" t="s">
        <v>319</v>
      </c>
      <c r="J1349" s="42">
        <v>25</v>
      </c>
      <c r="K1349" s="42">
        <v>220</v>
      </c>
      <c r="L1349" s="42">
        <v>0.08</v>
      </c>
      <c r="M1349" s="105" t="s">
        <v>140</v>
      </c>
      <c r="N1349" s="105" t="s">
        <v>320</v>
      </c>
      <c r="O1349" s="104" t="s">
        <v>210</v>
      </c>
      <c r="P1349" s="81">
        <v>200</v>
      </c>
      <c r="Q1349" s="118">
        <v>80</v>
      </c>
      <c r="R1349" s="42">
        <v>3.5</v>
      </c>
      <c r="S1349" s="81">
        <v>9.8105739327113373</v>
      </c>
      <c r="T1349" s="134">
        <v>460</v>
      </c>
      <c r="U1349" s="93">
        <f t="shared" si="403"/>
        <v>0.61316087079445858</v>
      </c>
      <c r="V1349" s="134">
        <v>50</v>
      </c>
      <c r="W1349" s="135">
        <f t="shared" si="400"/>
        <v>442.71630994449038</v>
      </c>
      <c r="X1349" s="51">
        <f t="shared" si="398"/>
        <v>169.74420326424206</v>
      </c>
      <c r="Y1349" s="100">
        <v>0.14286495080000006</v>
      </c>
      <c r="Z1349" s="81">
        <v>238.0787</v>
      </c>
      <c r="AA1349" s="49">
        <f t="shared" si="395"/>
        <v>2.857299016000001E-3</v>
      </c>
      <c r="AB1349" s="50">
        <f t="shared" si="399"/>
        <v>485.00994495862301</v>
      </c>
      <c r="AC1349" s="50">
        <f t="shared" si="401"/>
        <v>537.76808003719418</v>
      </c>
      <c r="AD1349" s="56">
        <f>AB1349/AVERAGE(AB1105:AB1116)*100</f>
        <v>90.987457977196385</v>
      </c>
      <c r="AE1349" s="56">
        <f>AC1349/AVERAGE(AC1105:AC1116)*100</f>
        <v>100.88483976970018</v>
      </c>
      <c r="AF1349" s="65">
        <v>0.356734</v>
      </c>
      <c r="AG1349" s="45">
        <v>4.9605810826000001</v>
      </c>
      <c r="AH1349" s="45">
        <v>302.69799999999998</v>
      </c>
      <c r="AI1349" s="43">
        <f t="shared" si="404"/>
        <v>9.9211621651999995E-2</v>
      </c>
      <c r="AJ1349" s="50">
        <f t="shared" si="397"/>
        <v>616.65130193959078</v>
      </c>
      <c r="AK1349" s="50">
        <f t="shared" si="402"/>
        <v>683.72904544211053</v>
      </c>
      <c r="AL1349" s="51">
        <f>AJ1349/AVERAGE(AJ1105:AJ1116)*100</f>
        <v>91.18700538931715</v>
      </c>
      <c r="AM1349" s="51">
        <f>AK1349/AVERAGE(AK1105:AK1116)*100</f>
        <v>101.10609343636825</v>
      </c>
      <c r="AN1349" s="45">
        <v>34.722169817175327</v>
      </c>
      <c r="AO1349" s="137"/>
    </row>
    <row r="1350" spans="1:41" ht="30" x14ac:dyDescent="0.25">
      <c r="A1350" s="30">
        <v>1349</v>
      </c>
      <c r="B1350" s="107" t="s">
        <v>1427</v>
      </c>
      <c r="C1350" s="30"/>
      <c r="D1350" s="48" t="s">
        <v>135</v>
      </c>
      <c r="E1350" s="48" t="s">
        <v>205</v>
      </c>
      <c r="F1350" s="48" t="s">
        <v>139</v>
      </c>
      <c r="G1350" s="42" t="s">
        <v>6</v>
      </c>
      <c r="H1350" s="42" t="s">
        <v>714</v>
      </c>
      <c r="I1350" s="42" t="s">
        <v>319</v>
      </c>
      <c r="J1350" s="42">
        <v>25</v>
      </c>
      <c r="K1350" s="42">
        <v>220</v>
      </c>
      <c r="L1350" s="42">
        <v>0.08</v>
      </c>
      <c r="M1350" s="105" t="s">
        <v>140</v>
      </c>
      <c r="N1350" s="105" t="s">
        <v>320</v>
      </c>
      <c r="O1350" s="104" t="s">
        <v>210</v>
      </c>
      <c r="P1350" s="81">
        <v>200</v>
      </c>
      <c r="Q1350" s="118">
        <v>80</v>
      </c>
      <c r="R1350" s="42">
        <v>3.5</v>
      </c>
      <c r="S1350" s="81">
        <v>6.7571388182075198</v>
      </c>
      <c r="T1350" s="134">
        <v>460</v>
      </c>
      <c r="U1350" s="93">
        <f t="shared" si="403"/>
        <v>0.42232117613796999</v>
      </c>
      <c r="V1350" s="134">
        <v>50</v>
      </c>
      <c r="W1350" s="135">
        <f t="shared" si="400"/>
        <v>457.70482451314399</v>
      </c>
      <c r="X1350" s="51">
        <f t="shared" si="398"/>
        <v>169.82971508282799</v>
      </c>
      <c r="Y1350" s="100">
        <v>0.13225855499999994</v>
      </c>
      <c r="Z1350" s="81">
        <v>220.5146</v>
      </c>
      <c r="AA1350" s="49">
        <f t="shared" si="395"/>
        <v>2.6451710999999987E-3</v>
      </c>
      <c r="AB1350" s="50">
        <f t="shared" si="399"/>
        <v>449.22865425833044</v>
      </c>
      <c r="AC1350" s="50">
        <f t="shared" si="401"/>
        <v>481.78342938499537</v>
      </c>
      <c r="AD1350" s="56">
        <f>AB1350/AVERAGE(AB1105:AB1116)*100</f>
        <v>84.274917919403407</v>
      </c>
      <c r="AE1350" s="56">
        <f>AC1350/AVERAGE(AC1105:AC1116)*100</f>
        <v>90.382166367777401</v>
      </c>
      <c r="AF1350" s="65">
        <v>0</v>
      </c>
      <c r="AG1350" s="45">
        <v>2.9085241042000001</v>
      </c>
      <c r="AH1350" s="45">
        <v>287.25049999999999</v>
      </c>
      <c r="AI1350" s="43">
        <f t="shared" si="404"/>
        <v>5.8170482084000004E-2</v>
      </c>
      <c r="AJ1350" s="50">
        <f t="shared" si="397"/>
        <v>585.18191335191659</v>
      </c>
      <c r="AK1350" s="50">
        <f t="shared" si="402"/>
        <v>627.58897135407187</v>
      </c>
      <c r="AL1350" s="51">
        <f>AJ1350/AVERAGE(AJ1105:AJ1116)*100</f>
        <v>86.533485162056067</v>
      </c>
      <c r="AM1350" s="51">
        <f>AK1350/AVERAGE(AK1105:AK1116)*100</f>
        <v>92.804407828439153</v>
      </c>
      <c r="AN1350" s="45">
        <v>21.991198257080619</v>
      </c>
      <c r="AO1350" s="137"/>
    </row>
    <row r="1351" spans="1:41" ht="30" x14ac:dyDescent="0.25">
      <c r="A1351" s="30">
        <v>1350</v>
      </c>
      <c r="B1351" s="107" t="s">
        <v>1428</v>
      </c>
      <c r="C1351" s="30"/>
      <c r="D1351" s="48" t="s">
        <v>135</v>
      </c>
      <c r="E1351" s="48" t="s">
        <v>205</v>
      </c>
      <c r="F1351" s="48" t="s">
        <v>139</v>
      </c>
      <c r="G1351" s="42" t="s">
        <v>6</v>
      </c>
      <c r="H1351" s="42" t="s">
        <v>714</v>
      </c>
      <c r="I1351" s="42" t="s">
        <v>319</v>
      </c>
      <c r="J1351" s="42">
        <v>25</v>
      </c>
      <c r="K1351" s="42">
        <v>220</v>
      </c>
      <c r="L1351" s="42">
        <v>0.08</v>
      </c>
      <c r="M1351" s="105" t="s">
        <v>140</v>
      </c>
      <c r="N1351" s="105" t="s">
        <v>320</v>
      </c>
      <c r="O1351" s="104" t="s">
        <v>210</v>
      </c>
      <c r="P1351" s="81">
        <v>200</v>
      </c>
      <c r="Q1351" s="118">
        <v>80</v>
      </c>
      <c r="R1351" s="42">
        <v>3.5</v>
      </c>
      <c r="S1351" s="81">
        <v>6.4744133446423522</v>
      </c>
      <c r="T1351" s="134">
        <v>460</v>
      </c>
      <c r="U1351" s="93">
        <f t="shared" si="403"/>
        <v>0.40465083404014701</v>
      </c>
      <c r="V1351" s="134">
        <v>50</v>
      </c>
      <c r="W1351" s="135">
        <f t="shared" si="400"/>
        <v>459.09264993616739</v>
      </c>
      <c r="X1351" s="51">
        <f t="shared" si="398"/>
        <v>182.70431631575596</v>
      </c>
      <c r="Y1351" s="100">
        <v>0.13398121880000002</v>
      </c>
      <c r="Z1351" s="81">
        <v>240.32149999999999</v>
      </c>
      <c r="AA1351" s="49">
        <f t="shared" si="395"/>
        <v>2.6796243760000005E-3</v>
      </c>
      <c r="AB1351" s="50">
        <f t="shared" si="399"/>
        <v>489.57893960011421</v>
      </c>
      <c r="AC1351" s="50">
        <f t="shared" si="401"/>
        <v>523.47058928827221</v>
      </c>
      <c r="AD1351" s="56">
        <f>AB1351/AVERAGE(AB1105:AB1116)*100</f>
        <v>91.84459753126508</v>
      </c>
      <c r="AE1351" s="56">
        <f>AC1351/AVERAGE(AC1105:AC1116)*100</f>
        <v>98.202642523604794</v>
      </c>
      <c r="AF1351" s="65">
        <v>0.47308800000000006</v>
      </c>
      <c r="AG1351" s="45">
        <v>4.2476145998000003</v>
      </c>
      <c r="AH1351" s="45">
        <v>307.29430000000002</v>
      </c>
      <c r="AI1351" s="43">
        <f t="shared" si="404"/>
        <v>8.4952291996000004E-2</v>
      </c>
      <c r="AJ1351" s="50">
        <f t="shared" si="397"/>
        <v>626.01480741073692</v>
      </c>
      <c r="AK1351" s="50">
        <f t="shared" si="402"/>
        <v>669.35138265168587</v>
      </c>
      <c r="AL1351" s="51">
        <f>AJ1351/AVERAGE(AJ1105:AJ1116)*100</f>
        <v>92.571629116170058</v>
      </c>
      <c r="AM1351" s="51">
        <f>AK1351/AVERAGE(AK1105:AK1116)*100</f>
        <v>98.980003683160092</v>
      </c>
      <c r="AN1351" s="45">
        <v>31.703059860506357</v>
      </c>
      <c r="AO1351" s="137"/>
    </row>
    <row r="1352" spans="1:41" ht="30" x14ac:dyDescent="0.25">
      <c r="A1352" s="30">
        <v>1351</v>
      </c>
      <c r="B1352" s="107" t="s">
        <v>1429</v>
      </c>
      <c r="C1352" s="30"/>
      <c r="D1352" s="48" t="s">
        <v>135</v>
      </c>
      <c r="E1352" s="48" t="s">
        <v>205</v>
      </c>
      <c r="F1352" s="48" t="s">
        <v>139</v>
      </c>
      <c r="G1352" s="42" t="s">
        <v>6</v>
      </c>
      <c r="H1352" s="42" t="s">
        <v>714</v>
      </c>
      <c r="I1352" s="42" t="s">
        <v>319</v>
      </c>
      <c r="J1352" s="42">
        <v>25</v>
      </c>
      <c r="K1352" s="42">
        <v>220</v>
      </c>
      <c r="L1352" s="42">
        <v>0.08</v>
      </c>
      <c r="M1352" s="105" t="s">
        <v>140</v>
      </c>
      <c r="N1352" s="105" t="s">
        <v>320</v>
      </c>
      <c r="O1352" s="104" t="s">
        <v>210</v>
      </c>
      <c r="P1352" s="81">
        <v>200</v>
      </c>
      <c r="Q1352" s="118">
        <v>80</v>
      </c>
      <c r="R1352" s="42">
        <v>3.5</v>
      </c>
      <c r="S1352" s="81">
        <v>6.7571388182075198</v>
      </c>
      <c r="T1352" s="134">
        <v>460</v>
      </c>
      <c r="U1352" s="93">
        <f t="shared" si="403"/>
        <v>0.42232117613796999</v>
      </c>
      <c r="V1352" s="134">
        <v>50</v>
      </c>
      <c r="W1352" s="135">
        <f t="shared" si="400"/>
        <v>457.70482451314399</v>
      </c>
      <c r="X1352" s="51">
        <f t="shared" si="398"/>
        <v>179.50683745215906</v>
      </c>
      <c r="Y1352" s="100">
        <v>0.13769784600000012</v>
      </c>
      <c r="Z1352" s="81">
        <v>242.66550000000001</v>
      </c>
      <c r="AA1352" s="49">
        <f t="shared" si="395"/>
        <v>2.7539569200000025E-3</v>
      </c>
      <c r="AB1352" s="50">
        <f t="shared" si="399"/>
        <v>494.35409718868902</v>
      </c>
      <c r="AC1352" s="50">
        <f t="shared" si="401"/>
        <v>530.17903024754185</v>
      </c>
      <c r="AD1352" s="56">
        <f>AB1352/AVERAGE(AB1105:AB1116)*100</f>
        <v>92.740413080907075</v>
      </c>
      <c r="AE1352" s="56">
        <f>AC1352/AVERAGE(AC1105:AC1116)*100</f>
        <v>99.461140408480375</v>
      </c>
      <c r="AF1352" s="65">
        <v>0.45662699999999995</v>
      </c>
      <c r="AG1352" s="45">
        <v>4.1666644734</v>
      </c>
      <c r="AH1352" s="45">
        <v>307.06130000000002</v>
      </c>
      <c r="AI1352" s="43">
        <f t="shared" si="404"/>
        <v>8.3333289468000005E-2</v>
      </c>
      <c r="AJ1352" s="50">
        <f t="shared" si="397"/>
        <v>625.5401437084596</v>
      </c>
      <c r="AK1352" s="50">
        <f t="shared" si="402"/>
        <v>670.87188850722305</v>
      </c>
      <c r="AL1352" s="51">
        <f>AJ1352/AVERAGE(AJ1105:AJ1116)*100</f>
        <v>92.50143845664897</v>
      </c>
      <c r="AM1352" s="51">
        <f>AK1352/AVERAGE(AK1105:AK1116)*100</f>
        <v>99.204847732312757</v>
      </c>
      <c r="AN1352" s="45">
        <v>30.259474599188692</v>
      </c>
      <c r="AO1352" s="137"/>
    </row>
    <row r="1353" spans="1:41" ht="30" x14ac:dyDescent="0.25">
      <c r="A1353" s="30">
        <v>1352</v>
      </c>
      <c r="B1353" s="107" t="s">
        <v>1430</v>
      </c>
      <c r="C1353" s="30"/>
      <c r="D1353" s="48" t="s">
        <v>135</v>
      </c>
      <c r="E1353" s="48" t="s">
        <v>205</v>
      </c>
      <c r="F1353" s="48" t="s">
        <v>139</v>
      </c>
      <c r="G1353" s="42" t="s">
        <v>6</v>
      </c>
      <c r="H1353" s="42" t="s">
        <v>714</v>
      </c>
      <c r="I1353" s="42" t="s">
        <v>319</v>
      </c>
      <c r="J1353" s="42">
        <v>25</v>
      </c>
      <c r="K1353" s="42">
        <v>220</v>
      </c>
      <c r="L1353" s="42">
        <v>0.08</v>
      </c>
      <c r="M1353" s="105" t="s">
        <v>140</v>
      </c>
      <c r="N1353" s="105" t="s">
        <v>320</v>
      </c>
      <c r="O1353" s="104" t="s">
        <v>210</v>
      </c>
      <c r="P1353" s="81">
        <v>200</v>
      </c>
      <c r="Q1353" s="118">
        <v>80</v>
      </c>
      <c r="R1353" s="42">
        <v>3.5</v>
      </c>
      <c r="S1353" s="81">
        <v>8.0576759966072942</v>
      </c>
      <c r="T1353" s="134">
        <v>460</v>
      </c>
      <c r="U1353" s="93">
        <f t="shared" si="403"/>
        <v>0.50360474978795589</v>
      </c>
      <c r="V1353" s="134">
        <v>50</v>
      </c>
      <c r="W1353" s="135">
        <f t="shared" si="400"/>
        <v>451.32082756723599</v>
      </c>
      <c r="X1353" s="51">
        <f t="shared" si="398"/>
        <v>192.57019839371057</v>
      </c>
      <c r="Y1353" s="100">
        <v>0.12382876220000028</v>
      </c>
      <c r="Z1353" s="81">
        <v>234.10489999999999</v>
      </c>
      <c r="AA1353" s="49">
        <f t="shared" si="395"/>
        <v>2.4765752440000055E-3</v>
      </c>
      <c r="AB1353" s="50">
        <f t="shared" si="399"/>
        <v>476.91458607403325</v>
      </c>
      <c r="AC1353" s="50">
        <f t="shared" si="401"/>
        <v>518.7106060712963</v>
      </c>
      <c r="AD1353" s="56">
        <f>AB1353/AVERAGE(AB1105:AB1116)*100</f>
        <v>89.468775455367322</v>
      </c>
      <c r="AE1353" s="56">
        <f>AC1353/AVERAGE(AC1105:AC1116)*100</f>
        <v>97.309673673319253</v>
      </c>
      <c r="AF1353" s="65">
        <v>0</v>
      </c>
      <c r="AG1353" s="45">
        <v>3.4417306638000005</v>
      </c>
      <c r="AH1353" s="45">
        <v>297.3526</v>
      </c>
      <c r="AI1353" s="43">
        <f t="shared" si="404"/>
        <v>6.8834613276000003E-2</v>
      </c>
      <c r="AJ1353" s="50">
        <f t="shared" si="397"/>
        <v>605.7617424797071</v>
      </c>
      <c r="AK1353" s="50">
        <f t="shared" si="402"/>
        <v>658.84971806602823</v>
      </c>
      <c r="AL1353" s="51">
        <f>AJ1353/AVERAGE(AJ1105:AJ1116)*100</f>
        <v>89.576717185866656</v>
      </c>
      <c r="AM1353" s="51">
        <f>AK1353/AVERAGE(AK1105:AK1116)*100</f>
        <v>97.427075241823601</v>
      </c>
      <c r="AN1353" s="45">
        <v>27.794274953997665</v>
      </c>
      <c r="AO1353" s="137"/>
    </row>
    <row r="1354" spans="1:41" ht="30" x14ac:dyDescent="0.25">
      <c r="A1354" s="30">
        <v>1353</v>
      </c>
      <c r="B1354" s="107" t="s">
        <v>1431</v>
      </c>
      <c r="C1354" s="30"/>
      <c r="D1354" s="48" t="s">
        <v>135</v>
      </c>
      <c r="E1354" s="48" t="s">
        <v>205</v>
      </c>
      <c r="F1354" s="48" t="s">
        <v>139</v>
      </c>
      <c r="G1354" s="42" t="s">
        <v>6</v>
      </c>
      <c r="H1354" s="42" t="s">
        <v>714</v>
      </c>
      <c r="I1354" s="42" t="s">
        <v>319</v>
      </c>
      <c r="J1354" s="42">
        <v>25</v>
      </c>
      <c r="K1354" s="42">
        <v>220</v>
      </c>
      <c r="L1354" s="42">
        <v>0.08</v>
      </c>
      <c r="M1354" s="105" t="s">
        <v>140</v>
      </c>
      <c r="N1354" s="105" t="s">
        <v>320</v>
      </c>
      <c r="O1354" s="104" t="s">
        <v>210</v>
      </c>
      <c r="P1354" s="81">
        <v>200</v>
      </c>
      <c r="Q1354" s="118">
        <v>80</v>
      </c>
      <c r="R1354" s="42">
        <v>3.5</v>
      </c>
      <c r="S1354" s="81">
        <v>7.0398642917726892</v>
      </c>
      <c r="T1354" s="134">
        <v>460</v>
      </c>
      <c r="U1354" s="93">
        <f t="shared" si="403"/>
        <v>0.43999151823579308</v>
      </c>
      <c r="V1354" s="134">
        <v>50</v>
      </c>
      <c r="W1354" s="135">
        <f t="shared" si="400"/>
        <v>456.31699909012053</v>
      </c>
      <c r="X1354" s="51">
        <f t="shared" si="398"/>
        <v>159.16658890556488</v>
      </c>
      <c r="Y1354" s="100">
        <v>0.15637230180000006</v>
      </c>
      <c r="Z1354" s="81">
        <v>244.34960000000001</v>
      </c>
      <c r="AA1354" s="49">
        <f t="shared" si="395"/>
        <v>3.127446036000001E-3</v>
      </c>
      <c r="AB1354" s="50">
        <f t="shared" si="399"/>
        <v>497.78491753635063</v>
      </c>
      <c r="AC1354" s="50">
        <f t="shared" si="401"/>
        <v>535.48213300671296</v>
      </c>
      <c r="AD1354" s="56">
        <f>AB1354/AVERAGE(AB1105:AB1116)*100</f>
        <v>93.384032094197195</v>
      </c>
      <c r="AE1354" s="56">
        <f>AC1354/AVERAGE(AC1105:AC1116)*100</f>
        <v>100.45599802833804</v>
      </c>
      <c r="AF1354" s="65">
        <v>0.47963200000000006</v>
      </c>
      <c r="AG1354" s="45">
        <v>5.6727327799999996</v>
      </c>
      <c r="AH1354" s="45">
        <v>298.58150000000001</v>
      </c>
      <c r="AI1354" s="43">
        <f t="shared" si="404"/>
        <v>0.1134546556</v>
      </c>
      <c r="AJ1354" s="50">
        <f t="shared" si="397"/>
        <v>608.26523700214716</v>
      </c>
      <c r="AK1354" s="50">
        <f t="shared" si="402"/>
        <v>654.32911900139732</v>
      </c>
      <c r="AL1354" s="51">
        <f>AJ1354/AVERAGE(AJ1105:AJ1116)*100</f>
        <v>89.946920196533824</v>
      </c>
      <c r="AM1354" s="51">
        <f>AK1354/AVERAGE(AK1105:AK1116)*100</f>
        <v>96.758593897548707</v>
      </c>
      <c r="AN1354" s="45">
        <v>36.277094566628662</v>
      </c>
      <c r="AO1354" s="137"/>
    </row>
    <row r="1355" spans="1:41" ht="30" x14ac:dyDescent="0.25">
      <c r="A1355" s="30">
        <v>1354</v>
      </c>
      <c r="B1355" s="107" t="s">
        <v>1432</v>
      </c>
      <c r="C1355" s="30"/>
      <c r="D1355" s="48" t="s">
        <v>135</v>
      </c>
      <c r="E1355" s="48" t="s">
        <v>205</v>
      </c>
      <c r="F1355" s="48" t="s">
        <v>139</v>
      </c>
      <c r="G1355" s="42" t="s">
        <v>6</v>
      </c>
      <c r="H1355" s="42" t="s">
        <v>714</v>
      </c>
      <c r="I1355" s="42" t="s">
        <v>319</v>
      </c>
      <c r="J1355" s="42">
        <v>25</v>
      </c>
      <c r="K1355" s="42">
        <v>220</v>
      </c>
      <c r="L1355" s="42">
        <v>0.08</v>
      </c>
      <c r="M1355" s="105" t="s">
        <v>140</v>
      </c>
      <c r="N1355" s="105" t="s">
        <v>320</v>
      </c>
      <c r="O1355" s="104" t="s">
        <v>210</v>
      </c>
      <c r="P1355" s="81">
        <v>200</v>
      </c>
      <c r="Q1355" s="118">
        <v>80</v>
      </c>
      <c r="R1355" s="42">
        <v>3.5</v>
      </c>
      <c r="S1355" s="81">
        <v>8.1707661860333616</v>
      </c>
      <c r="T1355" s="134">
        <v>460</v>
      </c>
      <c r="U1355" s="93">
        <f t="shared" si="403"/>
        <v>0.5106728866270851</v>
      </c>
      <c r="V1355" s="134">
        <v>50</v>
      </c>
      <c r="W1355" s="135">
        <f t="shared" si="400"/>
        <v>450.76569739802665</v>
      </c>
      <c r="X1355" s="51">
        <f t="shared" si="398"/>
        <v>167.58126646718225</v>
      </c>
      <c r="Y1355" s="100">
        <v>0.14485980080000016</v>
      </c>
      <c r="Z1355" s="81">
        <v>238.327</v>
      </c>
      <c r="AA1355" s="49">
        <f t="shared" si="395"/>
        <v>2.8971960160000033E-3</v>
      </c>
      <c r="AB1355" s="50">
        <f t="shared" si="399"/>
        <v>485.51577756495539</v>
      </c>
      <c r="AC1355" s="50">
        <f t="shared" si="401"/>
        <v>528.71591910321649</v>
      </c>
      <c r="AD1355" s="56">
        <f>AB1355/AVERAGE(AB1105:AB1116)*100</f>
        <v>91.082351748943864</v>
      </c>
      <c r="AE1355" s="56">
        <f>AC1355/AVERAGE(AC1105:AC1116)*100</f>
        <v>99.186661987689178</v>
      </c>
      <c r="AF1355" s="65">
        <v>0</v>
      </c>
      <c r="AG1355" s="45">
        <v>4.0108356574000004</v>
      </c>
      <c r="AH1355" s="45">
        <v>298.35890000000001</v>
      </c>
      <c r="AI1355" s="43">
        <f t="shared" si="404"/>
        <v>8.021671314800001E-2</v>
      </c>
      <c r="AJ1355" s="50">
        <f t="shared" si="397"/>
        <v>607.81176000589437</v>
      </c>
      <c r="AK1355" s="50">
        <f t="shared" si="402"/>
        <v>661.89353298671426</v>
      </c>
      <c r="AL1355" s="51">
        <f>AJ1355/AVERAGE(AJ1105:AJ1116)*100</f>
        <v>89.879862510656622</v>
      </c>
      <c r="AM1355" s="51">
        <f>AK1355/AVERAGE(AK1105:AK1116)*100</f>
        <v>97.877177863359734</v>
      </c>
      <c r="AN1355" s="45">
        <v>27.687706563517487</v>
      </c>
      <c r="AO1355" s="137"/>
    </row>
    <row r="1356" spans="1:41" ht="30" x14ac:dyDescent="0.25">
      <c r="A1356" s="30">
        <v>1355</v>
      </c>
      <c r="B1356" s="107" t="s">
        <v>1433</v>
      </c>
      <c r="C1356" s="30"/>
      <c r="D1356" s="48" t="s">
        <v>135</v>
      </c>
      <c r="E1356" s="48" t="s">
        <v>205</v>
      </c>
      <c r="F1356" s="48" t="s">
        <v>139</v>
      </c>
      <c r="G1356" s="42" t="s">
        <v>6</v>
      </c>
      <c r="H1356" s="42" t="s">
        <v>714</v>
      </c>
      <c r="I1356" s="42" t="s">
        <v>319</v>
      </c>
      <c r="J1356" s="42">
        <v>25</v>
      </c>
      <c r="K1356" s="42">
        <v>210</v>
      </c>
      <c r="L1356" s="42">
        <v>0.08</v>
      </c>
      <c r="M1356" s="105" t="s">
        <v>140</v>
      </c>
      <c r="N1356" s="105" t="s">
        <v>320</v>
      </c>
      <c r="O1356" s="104" t="s">
        <v>210</v>
      </c>
      <c r="P1356" s="81">
        <v>200</v>
      </c>
      <c r="Q1356" s="118">
        <v>80</v>
      </c>
      <c r="R1356" s="42">
        <v>3.5</v>
      </c>
      <c r="S1356" s="81">
        <v>7.7749505230421265</v>
      </c>
      <c r="T1356" s="134">
        <v>460</v>
      </c>
      <c r="U1356" s="93">
        <f t="shared" si="403"/>
        <v>0.48593440769013291</v>
      </c>
      <c r="V1356" s="134">
        <v>50</v>
      </c>
      <c r="W1356" s="135">
        <f t="shared" si="400"/>
        <v>452.70865299025951</v>
      </c>
      <c r="X1356" s="51">
        <f t="shared" si="398"/>
        <v>165.15759785085854</v>
      </c>
      <c r="Y1356" s="100">
        <v>0.14177797920000001</v>
      </c>
      <c r="Z1356" s="81">
        <v>229.88319999999999</v>
      </c>
      <c r="AA1356" s="49">
        <f t="shared" si="395"/>
        <v>2.8355595840000004E-3</v>
      </c>
      <c r="AB1356" s="50">
        <f t="shared" si="399"/>
        <v>468.31420945641975</v>
      </c>
      <c r="AC1356" s="50">
        <f t="shared" si="401"/>
        <v>507.79502110587259</v>
      </c>
      <c r="AD1356" s="56">
        <f>AB1356/AVERAGE(AB1105:AB1116)*100</f>
        <v>87.855352031338512</v>
      </c>
      <c r="AE1356" s="56">
        <f>AC1356/AVERAGE(AC1105:AC1116)*100</f>
        <v>95.261919109394313</v>
      </c>
      <c r="AF1356" s="65">
        <v>0</v>
      </c>
      <c r="AG1356" s="45">
        <v>3.4459012302000001</v>
      </c>
      <c r="AH1356" s="45">
        <v>289.76499999999999</v>
      </c>
      <c r="AI1356" s="43">
        <f t="shared" si="404"/>
        <v>6.8918024603999997E-2</v>
      </c>
      <c r="AJ1356" s="50">
        <f t="shared" si="397"/>
        <v>590.30441068829509</v>
      </c>
      <c r="AK1356" s="50">
        <f t="shared" si="402"/>
        <v>640.06949742627205</v>
      </c>
      <c r="AL1356" s="51">
        <f>AJ1356/AVERAGE(AJ1105:AJ1116)*100</f>
        <v>87.290971914698758</v>
      </c>
      <c r="AM1356" s="51">
        <f>AK1356/AVERAGE(AK1105:AK1116)*100</f>
        <v>94.649959430499536</v>
      </c>
      <c r="AN1356" s="45">
        <v>24.30491145129821</v>
      </c>
      <c r="AO1356" s="137"/>
    </row>
    <row r="1357" spans="1:41" ht="30" x14ac:dyDescent="0.25">
      <c r="A1357" s="30">
        <v>1356</v>
      </c>
      <c r="B1357" s="107" t="s">
        <v>1434</v>
      </c>
      <c r="C1357" s="30"/>
      <c r="D1357" s="48" t="s">
        <v>135</v>
      </c>
      <c r="E1357" s="48" t="s">
        <v>205</v>
      </c>
      <c r="F1357" s="48" t="s">
        <v>139</v>
      </c>
      <c r="G1357" s="42" t="s">
        <v>6</v>
      </c>
      <c r="H1357" s="42" t="s">
        <v>714</v>
      </c>
      <c r="I1357" s="42" t="s">
        <v>319</v>
      </c>
      <c r="J1357" s="42">
        <v>25</v>
      </c>
      <c r="K1357" s="42">
        <v>210</v>
      </c>
      <c r="L1357" s="42">
        <v>0.08</v>
      </c>
      <c r="M1357" s="105" t="s">
        <v>140</v>
      </c>
      <c r="N1357" s="105" t="s">
        <v>320</v>
      </c>
      <c r="O1357" s="104" t="s">
        <v>210</v>
      </c>
      <c r="P1357" s="81">
        <v>200</v>
      </c>
      <c r="Q1357" s="118">
        <v>80</v>
      </c>
      <c r="R1357" s="42">
        <v>3.5</v>
      </c>
      <c r="S1357" s="81">
        <v>6.7571388182075198</v>
      </c>
      <c r="T1357" s="134">
        <v>460</v>
      </c>
      <c r="U1357" s="93">
        <f t="shared" si="403"/>
        <v>0.42232117613796999</v>
      </c>
      <c r="V1357" s="134">
        <v>50</v>
      </c>
      <c r="W1357" s="135">
        <f t="shared" si="400"/>
        <v>457.70482451314399</v>
      </c>
      <c r="X1357" s="51">
        <f t="shared" si="398"/>
        <v>175.17309629673775</v>
      </c>
      <c r="Y1357" s="100">
        <v>0.13534126320000017</v>
      </c>
      <c r="Z1357" s="81">
        <v>232.7542</v>
      </c>
      <c r="AA1357" s="49">
        <f t="shared" si="395"/>
        <v>2.7068252640000037E-3</v>
      </c>
      <c r="AB1357" s="50">
        <f t="shared" si="399"/>
        <v>474.16296262911521</v>
      </c>
      <c r="AC1357" s="50">
        <f t="shared" si="401"/>
        <v>508.52468126718634</v>
      </c>
      <c r="AD1357" s="56">
        <f>AB1357/AVERAGE(AB1105:AB1116)*100</f>
        <v>88.952573210102216</v>
      </c>
      <c r="AE1357" s="56">
        <f>AC1357/AVERAGE(AC1105:AC1116)*100</f>
        <v>95.398802742307936</v>
      </c>
      <c r="AF1357" s="65">
        <v>0</v>
      </c>
      <c r="AG1357" s="52"/>
      <c r="AH1357" s="45">
        <v>293.3734</v>
      </c>
      <c r="AI1357" s="53"/>
      <c r="AJ1357" s="50">
        <f t="shared" si="397"/>
        <v>597.65538280545093</v>
      </c>
      <c r="AK1357" s="50">
        <f t="shared" si="402"/>
        <v>640.9663702191873</v>
      </c>
      <c r="AL1357" s="51">
        <f>AJ1357/AVERAGE(AJ1105:AJ1116)*100</f>
        <v>88.377993270131611</v>
      </c>
      <c r="AM1357" s="51">
        <f>AK1357/AVERAGE(AK1105:AK1116)*100</f>
        <v>94.782584049865221</v>
      </c>
      <c r="AN1357" s="52"/>
      <c r="AO1357" s="137" t="s">
        <v>1284</v>
      </c>
    </row>
    <row r="1358" spans="1:41" ht="30" x14ac:dyDescent="0.25">
      <c r="A1358" s="30">
        <v>1357</v>
      </c>
      <c r="B1358" s="107" t="s">
        <v>1435</v>
      </c>
      <c r="C1358" s="30"/>
      <c r="D1358" s="48" t="s">
        <v>135</v>
      </c>
      <c r="E1358" s="48" t="s">
        <v>205</v>
      </c>
      <c r="F1358" s="48" t="s">
        <v>139</v>
      </c>
      <c r="G1358" s="42" t="s">
        <v>6</v>
      </c>
      <c r="H1358" s="42" t="s">
        <v>714</v>
      </c>
      <c r="I1358" s="42" t="s">
        <v>319</v>
      </c>
      <c r="J1358" s="42">
        <v>25</v>
      </c>
      <c r="K1358" s="42">
        <v>220</v>
      </c>
      <c r="L1358" s="42">
        <v>0.08</v>
      </c>
      <c r="M1358" s="105" t="s">
        <v>140</v>
      </c>
      <c r="N1358" s="105" t="s">
        <v>320</v>
      </c>
      <c r="O1358" s="104" t="s">
        <v>210</v>
      </c>
      <c r="P1358" s="81">
        <v>200</v>
      </c>
      <c r="Q1358" s="118">
        <v>80</v>
      </c>
      <c r="R1358" s="42">
        <v>3.5</v>
      </c>
      <c r="S1358" s="81">
        <v>10.093299406276506</v>
      </c>
      <c r="T1358" s="134">
        <v>460</v>
      </c>
      <c r="U1358" s="93">
        <f t="shared" si="403"/>
        <v>0.63083121289228161</v>
      </c>
      <c r="V1358" s="134">
        <v>50</v>
      </c>
      <c r="W1358" s="135">
        <f t="shared" si="400"/>
        <v>441.32848452146698</v>
      </c>
      <c r="X1358" s="51">
        <f t="shared" si="398"/>
        <v>198.7788373612994</v>
      </c>
      <c r="Y1358" s="100">
        <v>0.11811817160000004</v>
      </c>
      <c r="Z1358" s="81">
        <v>230.50839999999999</v>
      </c>
      <c r="AA1358" s="49">
        <f t="shared" si="395"/>
        <v>2.362363432000001E-3</v>
      </c>
      <c r="AB1358" s="50">
        <f t="shared" si="399"/>
        <v>469.58785643780925</v>
      </c>
      <c r="AC1358" s="50">
        <f t="shared" si="401"/>
        <v>522.30573843412924</v>
      </c>
      <c r="AD1358" s="56">
        <f>AB1358/AVERAGE(AB1105:AB1116)*100</f>
        <v>88.094287134425613</v>
      </c>
      <c r="AE1358" s="56">
        <f>AC1358/AVERAGE(AC1105:AC1116)*100</f>
        <v>97.984117482535638</v>
      </c>
      <c r="AF1358" s="65">
        <v>0</v>
      </c>
      <c r="AG1358" s="45">
        <v>2.848694563</v>
      </c>
      <c r="AH1358" s="45">
        <v>295.90429999999998</v>
      </c>
      <c r="AI1358" s="43">
        <f t="shared" ref="AI1358:AI1388" si="405">AG1358/V1358</f>
        <v>5.6973891259999999E-2</v>
      </c>
      <c r="AJ1358" s="50">
        <f t="shared" si="397"/>
        <v>602.81128994748315</v>
      </c>
      <c r="AK1358" s="50">
        <f t="shared" si="402"/>
        <v>670.48538759253063</v>
      </c>
      <c r="AL1358" s="51">
        <f>AJ1358/AVERAGE(AJ1105:AJ1116)*100</f>
        <v>89.140420481212672</v>
      </c>
      <c r="AM1358" s="51">
        <f>AK1358/AVERAGE(AK1105:AK1116)*100</f>
        <v>99.147694101273316</v>
      </c>
      <c r="AN1358" s="45">
        <v>24.117326948193288</v>
      </c>
      <c r="AO1358" s="137"/>
    </row>
    <row r="1359" spans="1:41" ht="30" x14ac:dyDescent="0.25">
      <c r="A1359" s="30">
        <v>1358</v>
      </c>
      <c r="B1359" s="107" t="s">
        <v>1436</v>
      </c>
      <c r="C1359" s="30"/>
      <c r="D1359" s="48" t="s">
        <v>135</v>
      </c>
      <c r="E1359" s="48" t="s">
        <v>205</v>
      </c>
      <c r="F1359" s="48" t="s">
        <v>139</v>
      </c>
      <c r="G1359" s="42" t="s">
        <v>6</v>
      </c>
      <c r="H1359" s="42" t="s">
        <v>714</v>
      </c>
      <c r="I1359" s="42" t="s">
        <v>319</v>
      </c>
      <c r="J1359" s="42">
        <v>25</v>
      </c>
      <c r="K1359" s="42">
        <v>220</v>
      </c>
      <c r="L1359" s="42">
        <v>0.08</v>
      </c>
      <c r="M1359" s="105" t="s">
        <v>140</v>
      </c>
      <c r="N1359" s="105" t="s">
        <v>320</v>
      </c>
      <c r="O1359" s="104" t="s">
        <v>210</v>
      </c>
      <c r="P1359" s="81">
        <v>200</v>
      </c>
      <c r="Q1359" s="118">
        <v>80</v>
      </c>
      <c r="R1359" s="42">
        <v>3.5</v>
      </c>
      <c r="S1359" s="81">
        <v>11.280746395250212</v>
      </c>
      <c r="T1359" s="134">
        <v>460</v>
      </c>
      <c r="U1359" s="93">
        <f t="shared" si="403"/>
        <v>0.70504664970313824</v>
      </c>
      <c r="V1359" s="134">
        <v>50</v>
      </c>
      <c r="W1359" s="135">
        <f t="shared" si="400"/>
        <v>435.49961774476822</v>
      </c>
      <c r="X1359" s="51">
        <f t="shared" si="398"/>
        <v>182.62261960130178</v>
      </c>
      <c r="Y1359" s="100">
        <v>0.13126201660000003</v>
      </c>
      <c r="Z1359" s="81">
        <v>235.33879999999999</v>
      </c>
      <c r="AA1359" s="49">
        <f t="shared" si="395"/>
        <v>2.6252403320000004E-3</v>
      </c>
      <c r="AB1359" s="50">
        <f t="shared" si="399"/>
        <v>479.42826651283121</v>
      </c>
      <c r="AC1359" s="50">
        <f t="shared" si="401"/>
        <v>540.38807477880312</v>
      </c>
      <c r="AD1359" s="56">
        <f>AB1359/AVERAGE(AB1105:AB1116)*100</f>
        <v>89.940339792698069</v>
      </c>
      <c r="AE1359" s="56">
        <f>AC1359/AVERAGE(AC1105:AC1116)*100</f>
        <v>101.37634858087097</v>
      </c>
      <c r="AF1359" s="65">
        <v>0.40028999999999992</v>
      </c>
      <c r="AG1359" s="45">
        <v>3.9442076673999997</v>
      </c>
      <c r="AH1359" s="45">
        <v>304.9932</v>
      </c>
      <c r="AI1359" s="43">
        <f t="shared" si="405"/>
        <v>7.8884153347999988E-2</v>
      </c>
      <c r="AJ1359" s="50">
        <f t="shared" si="397"/>
        <v>621.32704498451267</v>
      </c>
      <c r="AK1359" s="50">
        <f t="shared" si="402"/>
        <v>700.32943215749583</v>
      </c>
      <c r="AL1359" s="51">
        <f>AJ1359/AVERAGE(AJ1105:AJ1116)*100</f>
        <v>91.878428572719613</v>
      </c>
      <c r="AM1359" s="51">
        <f>AK1359/AVERAGE(AK1105:AK1116)*100</f>
        <v>103.56086738741534</v>
      </c>
      <c r="AN1359" s="45">
        <v>30.0483549587642</v>
      </c>
      <c r="AO1359" s="137"/>
    </row>
    <row r="1360" spans="1:41" ht="30" x14ac:dyDescent="0.25">
      <c r="A1360" s="30">
        <v>1359</v>
      </c>
      <c r="B1360" s="107" t="s">
        <v>1545</v>
      </c>
      <c r="C1360" s="48"/>
      <c r="D1360" s="48" t="s">
        <v>135</v>
      </c>
      <c r="E1360" s="48" t="s">
        <v>205</v>
      </c>
      <c r="F1360" s="48" t="s">
        <v>139</v>
      </c>
      <c r="G1360" s="42" t="s">
        <v>6</v>
      </c>
      <c r="H1360" s="42" t="s">
        <v>714</v>
      </c>
      <c r="I1360" s="42" t="s">
        <v>319</v>
      </c>
      <c r="J1360" s="42">
        <v>25</v>
      </c>
      <c r="K1360" s="42">
        <v>220</v>
      </c>
      <c r="L1360" s="42">
        <v>0.08</v>
      </c>
      <c r="M1360" s="105" t="s">
        <v>140</v>
      </c>
      <c r="N1360" s="105" t="s">
        <v>320</v>
      </c>
      <c r="O1360" s="104" t="s">
        <v>210</v>
      </c>
      <c r="P1360" s="81">
        <v>200</v>
      </c>
      <c r="Q1360" s="118">
        <v>123</v>
      </c>
      <c r="R1360" s="42">
        <v>3.5</v>
      </c>
      <c r="S1360" s="81">
        <v>7.2094995759117904</v>
      </c>
      <c r="T1360" s="134">
        <v>462</v>
      </c>
      <c r="U1360" s="93">
        <f t="shared" si="403"/>
        <v>0.4505937234944869</v>
      </c>
      <c r="V1360" s="134">
        <v>50</v>
      </c>
      <c r="W1360" s="135">
        <f t="shared" si="400"/>
        <v>455.48430383630637</v>
      </c>
      <c r="X1360" s="51">
        <f t="shared" si="398"/>
        <v>171.5741701455344</v>
      </c>
      <c r="Y1360" s="100">
        <v>0.14585999999999999</v>
      </c>
      <c r="Z1360" s="81">
        <v>245.69030000000001</v>
      </c>
      <c r="AA1360" s="49">
        <f t="shared" si="395"/>
        <v>2.9172E-3</v>
      </c>
      <c r="AB1360" s="50">
        <f t="shared" si="399"/>
        <v>500.51616914855288</v>
      </c>
      <c r="AC1360" s="50">
        <f t="shared" si="401"/>
        <v>539.40453695259953</v>
      </c>
      <c r="AD1360" s="56">
        <f>AB1360/AVERAGE(AB1105:AB1116)*100</f>
        <v>93.896412600769295</v>
      </c>
      <c r="AE1360" s="56">
        <f>AC1360/AVERAGE(AC1105:AC1116)*100</f>
        <v>101.19183771143237</v>
      </c>
      <c r="AF1360" s="65">
        <v>0.526258</v>
      </c>
      <c r="AG1360" s="45">
        <v>5.4302510000000002</v>
      </c>
      <c r="AH1360" s="45">
        <v>305.67860000000002</v>
      </c>
      <c r="AI1360" s="43">
        <f t="shared" si="405"/>
        <v>0.10860502</v>
      </c>
      <c r="AJ1360" s="50">
        <f t="shared" si="397"/>
        <v>622.72333039885109</v>
      </c>
      <c r="AK1360" s="50">
        <f t="shared" si="402"/>
        <v>671.10677014647672</v>
      </c>
      <c r="AL1360" s="51">
        <f>AJ1360/AVERAGE(AJ1105:AJ1116)*100</f>
        <v>92.084903585748577</v>
      </c>
      <c r="AM1360" s="51">
        <f>AK1360/AVERAGE(AK1105:AK1116)*100</f>
        <v>99.2395807382062</v>
      </c>
      <c r="AN1360" s="45">
        <v>37.229199232140409</v>
      </c>
      <c r="AO1360" s="137"/>
    </row>
    <row r="1361" spans="1:41" ht="30" x14ac:dyDescent="0.25">
      <c r="A1361" s="30">
        <v>1360</v>
      </c>
      <c r="B1361" s="107" t="s">
        <v>1546</v>
      </c>
      <c r="C1361" s="48"/>
      <c r="D1361" s="48" t="s">
        <v>135</v>
      </c>
      <c r="E1361" s="48" t="s">
        <v>205</v>
      </c>
      <c r="F1361" s="48" t="s">
        <v>139</v>
      </c>
      <c r="G1361" s="42" t="s">
        <v>6</v>
      </c>
      <c r="H1361" s="42" t="s">
        <v>714</v>
      </c>
      <c r="I1361" s="42" t="s">
        <v>319</v>
      </c>
      <c r="J1361" s="42">
        <v>25</v>
      </c>
      <c r="K1361" s="42">
        <v>220</v>
      </c>
      <c r="L1361" s="42">
        <v>0.08</v>
      </c>
      <c r="M1361" s="105" t="s">
        <v>140</v>
      </c>
      <c r="N1361" s="105" t="s">
        <v>320</v>
      </c>
      <c r="O1361" s="104" t="s">
        <v>210</v>
      </c>
      <c r="P1361" s="81">
        <v>200</v>
      </c>
      <c r="Q1361" s="118">
        <v>123</v>
      </c>
      <c r="R1361" s="42">
        <v>3.5</v>
      </c>
      <c r="S1361" s="81">
        <v>8.1707661860333616</v>
      </c>
      <c r="T1361" s="134">
        <v>463</v>
      </c>
      <c r="U1361" s="93">
        <f t="shared" si="403"/>
        <v>0.5106728866270851</v>
      </c>
      <c r="V1361" s="134">
        <v>50</v>
      </c>
      <c r="W1361" s="135">
        <f t="shared" si="400"/>
        <v>450.76569739802665</v>
      </c>
      <c r="X1361" s="51">
        <f t="shared" si="398"/>
        <v>175.37738459165965</v>
      </c>
      <c r="Y1361" s="100">
        <v>0.14018000000000003</v>
      </c>
      <c r="Z1361" s="81">
        <v>241.35679999999999</v>
      </c>
      <c r="AA1361" s="49">
        <f t="shared" ref="AA1361:AA1388" si="406">Y1361/V1361</f>
        <v>2.8036000000000007E-3</v>
      </c>
      <c r="AB1361" s="50">
        <f t="shared" si="399"/>
        <v>491.68803544117713</v>
      </c>
      <c r="AC1361" s="50">
        <f t="shared" si="401"/>
        <v>535.43737110697145</v>
      </c>
      <c r="AD1361" s="56">
        <f>AB1361/AVERAGE(AB1105:AB1116)*100</f>
        <v>92.240262138152602</v>
      </c>
      <c r="AE1361" s="56">
        <f>AC1361/AVERAGE(AC1105:AC1116)*100</f>
        <v>100.44760073357317</v>
      </c>
      <c r="AF1361" s="65">
        <v>0.35767999999999994</v>
      </c>
      <c r="AG1361" s="45">
        <v>5.7626309999999998</v>
      </c>
      <c r="AH1361" s="45">
        <v>302.01560000000001</v>
      </c>
      <c r="AI1361" s="43">
        <f t="shared" si="405"/>
        <v>0.11525262</v>
      </c>
      <c r="AJ1361" s="50">
        <f t="shared" ref="AJ1361:AJ1388" si="407">AH1361/((J1361^2*PI()/4)*10^-3)</f>
        <v>615.26112807506729</v>
      </c>
      <c r="AK1361" s="50">
        <f t="shared" si="402"/>
        <v>670.00572968026859</v>
      </c>
      <c r="AL1361" s="51">
        <f>AJ1361/AVERAGE(AJ1105:AJ1116)*100</f>
        <v>90.981434118685485</v>
      </c>
      <c r="AM1361" s="51">
        <f>AK1361/AVERAGE(AK1105:AK1116)*100</f>
        <v>99.07676492542808</v>
      </c>
      <c r="AN1361" s="45">
        <v>41.1087958339278</v>
      </c>
      <c r="AO1361" s="137"/>
    </row>
    <row r="1362" spans="1:41" ht="30" x14ac:dyDescent="0.25">
      <c r="A1362" s="30">
        <v>1361</v>
      </c>
      <c r="B1362" s="107" t="s">
        <v>1547</v>
      </c>
      <c r="C1362" s="48"/>
      <c r="D1362" s="48" t="s">
        <v>135</v>
      </c>
      <c r="E1362" s="48" t="s">
        <v>205</v>
      </c>
      <c r="F1362" s="48" t="s">
        <v>139</v>
      </c>
      <c r="G1362" s="42" t="s">
        <v>6</v>
      </c>
      <c r="H1362" s="42" t="s">
        <v>714</v>
      </c>
      <c r="I1362" s="42" t="s">
        <v>319</v>
      </c>
      <c r="J1362" s="42">
        <v>25</v>
      </c>
      <c r="K1362" s="42">
        <v>220</v>
      </c>
      <c r="L1362" s="42">
        <v>0.08</v>
      </c>
      <c r="M1362" s="105" t="s">
        <v>140</v>
      </c>
      <c r="N1362" s="105" t="s">
        <v>320</v>
      </c>
      <c r="O1362" s="104" t="s">
        <v>210</v>
      </c>
      <c r="P1362" s="81">
        <v>200</v>
      </c>
      <c r="Q1362" s="118">
        <v>123</v>
      </c>
      <c r="R1362" s="42">
        <v>3.5</v>
      </c>
      <c r="S1362" s="81">
        <v>6.9833191970596546</v>
      </c>
      <c r="T1362" s="134">
        <v>464</v>
      </c>
      <c r="U1362" s="93">
        <f t="shared" si="403"/>
        <v>0.43645744981622842</v>
      </c>
      <c r="V1362" s="134">
        <v>50</v>
      </c>
      <c r="W1362" s="135">
        <f t="shared" si="400"/>
        <v>456.59456417472535</v>
      </c>
      <c r="X1362" s="51">
        <f t="shared" ref="X1362:X1388" si="408">(AB1362/AA1362)*0.001</f>
        <v>179.93163918171859</v>
      </c>
      <c r="Y1362" s="100">
        <v>0.13824500000000001</v>
      </c>
      <c r="Z1362" s="81">
        <v>244.2063</v>
      </c>
      <c r="AA1362" s="49">
        <f t="shared" si="406"/>
        <v>2.7649000000000003E-3</v>
      </c>
      <c r="AB1362" s="50">
        <f t="shared" ref="AB1362:AB1388" si="409">Z1362/((J1362^2*PI()/4)*10^-3)</f>
        <v>497.49298917353372</v>
      </c>
      <c r="AC1362" s="50">
        <f t="shared" si="401"/>
        <v>534.84276678017875</v>
      </c>
      <c r="AD1362" s="56">
        <f>AB1362/AVERAGE(AB1105:AB1116)*100</f>
        <v>93.329266578726333</v>
      </c>
      <c r="AE1362" s="56">
        <f>AC1362/AVERAGE(AC1105:AC1116)*100</f>
        <v>100.33605346168844</v>
      </c>
      <c r="AF1362" s="65">
        <v>0.78312599999999999</v>
      </c>
      <c r="AG1362" s="45">
        <v>5.4209580000000006</v>
      </c>
      <c r="AH1362" s="45">
        <v>306.35180000000003</v>
      </c>
      <c r="AI1362" s="43">
        <f t="shared" si="405"/>
        <v>0.10841916000000001</v>
      </c>
      <c r="AJ1362" s="50">
        <f t="shared" si="407"/>
        <v>624.09476217727627</v>
      </c>
      <c r="AK1362" s="50">
        <f t="shared" si="402"/>
        <v>670.94929295471889</v>
      </c>
      <c r="AL1362" s="51">
        <f>AJ1362/AVERAGE(AJ1105:AJ1116)*100</f>
        <v>92.287703379695316</v>
      </c>
      <c r="AM1362" s="51">
        <f>AK1362/AVERAGE(AK1105:AK1116)*100</f>
        <v>99.216293876590328</v>
      </c>
      <c r="AN1362" s="45">
        <v>39.212687619805422</v>
      </c>
      <c r="AO1362" s="137"/>
    </row>
    <row r="1363" spans="1:41" ht="30" x14ac:dyDescent="0.25">
      <c r="A1363" s="30">
        <v>1362</v>
      </c>
      <c r="B1363" s="107" t="s">
        <v>1548</v>
      </c>
      <c r="C1363" s="48"/>
      <c r="D1363" s="48" t="s">
        <v>135</v>
      </c>
      <c r="E1363" s="48" t="s">
        <v>205</v>
      </c>
      <c r="F1363" s="48" t="s">
        <v>139</v>
      </c>
      <c r="G1363" s="42" t="s">
        <v>6</v>
      </c>
      <c r="H1363" s="42" t="s">
        <v>714</v>
      </c>
      <c r="I1363" s="42" t="s">
        <v>319</v>
      </c>
      <c r="J1363" s="42">
        <v>25</v>
      </c>
      <c r="K1363" s="42">
        <v>220</v>
      </c>
      <c r="L1363" s="42">
        <v>0.08</v>
      </c>
      <c r="M1363" s="105" t="s">
        <v>140</v>
      </c>
      <c r="N1363" s="105" t="s">
        <v>320</v>
      </c>
      <c r="O1363" s="104" t="s">
        <v>210</v>
      </c>
      <c r="P1363" s="81">
        <v>200</v>
      </c>
      <c r="Q1363" s="118">
        <v>123</v>
      </c>
      <c r="R1363" s="42">
        <v>3.5</v>
      </c>
      <c r="S1363" s="81">
        <v>7.6053152389030254</v>
      </c>
      <c r="T1363" s="134">
        <v>465</v>
      </c>
      <c r="U1363" s="93">
        <f t="shared" si="403"/>
        <v>0.47533220243143909</v>
      </c>
      <c r="V1363" s="134">
        <v>50</v>
      </c>
      <c r="W1363" s="135">
        <f t="shared" si="400"/>
        <v>453.54134824407362</v>
      </c>
      <c r="X1363" s="51">
        <f t="shared" si="408"/>
        <v>179.7861017606204</v>
      </c>
      <c r="Y1363" s="100">
        <v>0.138373</v>
      </c>
      <c r="Z1363" s="81">
        <v>244.2347</v>
      </c>
      <c r="AA1363" s="49">
        <f t="shared" si="406"/>
        <v>2.7674599999999998E-3</v>
      </c>
      <c r="AB1363" s="50">
        <f t="shared" si="409"/>
        <v>497.55084517844648</v>
      </c>
      <c r="AC1363" s="50">
        <f t="shared" si="401"/>
        <v>538.50591780788398</v>
      </c>
      <c r="AD1363" s="56">
        <f>AB1363/AVERAGE(AB1105:AB1116)*100</f>
        <v>93.340120316614488</v>
      </c>
      <c r="AE1363" s="56">
        <f>AC1363/AVERAGE(AC1105:AC1116)*100</f>
        <v>101.02325751525869</v>
      </c>
      <c r="AF1363" s="65">
        <v>0.39911399999999997</v>
      </c>
      <c r="AG1363" s="45">
        <v>3.6084210000000003</v>
      </c>
      <c r="AH1363" s="45">
        <v>307.58440000000002</v>
      </c>
      <c r="AI1363" s="43">
        <f t="shared" si="405"/>
        <v>7.2168420000000011E-2</v>
      </c>
      <c r="AJ1363" s="50">
        <f t="shared" si="407"/>
        <v>626.60579427782113</v>
      </c>
      <c r="AK1363" s="50">
        <f t="shared" si="402"/>
        <v>678.18381100387182</v>
      </c>
      <c r="AL1363" s="51">
        <f>AJ1363/AVERAGE(AJ1105:AJ1116)*100</f>
        <v>92.659021005985778</v>
      </c>
      <c r="AM1363" s="51">
        <f>AK1363/AVERAGE(AK1105:AK1116)*100</f>
        <v>100.28609464448337</v>
      </c>
      <c r="AN1363" s="45">
        <v>26.077493441639628</v>
      </c>
      <c r="AO1363" s="137"/>
    </row>
    <row r="1364" spans="1:41" ht="30" x14ac:dyDescent="0.25">
      <c r="A1364" s="30">
        <v>1363</v>
      </c>
      <c r="B1364" s="107" t="s">
        <v>1549</v>
      </c>
      <c r="C1364" s="48"/>
      <c r="D1364" s="48" t="s">
        <v>135</v>
      </c>
      <c r="E1364" s="48" t="s">
        <v>205</v>
      </c>
      <c r="F1364" s="48" t="s">
        <v>139</v>
      </c>
      <c r="G1364" s="42" t="s">
        <v>6</v>
      </c>
      <c r="H1364" s="42" t="s">
        <v>714</v>
      </c>
      <c r="I1364" s="42" t="s">
        <v>319</v>
      </c>
      <c r="J1364" s="42">
        <v>25</v>
      </c>
      <c r="K1364" s="42">
        <v>220</v>
      </c>
      <c r="L1364" s="42">
        <v>0.08</v>
      </c>
      <c r="M1364" s="105" t="s">
        <v>140</v>
      </c>
      <c r="N1364" s="105" t="s">
        <v>320</v>
      </c>
      <c r="O1364" s="104" t="s">
        <v>210</v>
      </c>
      <c r="P1364" s="81">
        <v>200</v>
      </c>
      <c r="Q1364" s="118">
        <v>123</v>
      </c>
      <c r="R1364" s="42">
        <v>3.5</v>
      </c>
      <c r="S1364" s="81">
        <v>8.1707661860333616</v>
      </c>
      <c r="T1364" s="134">
        <v>466</v>
      </c>
      <c r="U1364" s="93">
        <f t="shared" si="403"/>
        <v>0.5106728866270851</v>
      </c>
      <c r="V1364" s="134">
        <v>50</v>
      </c>
      <c r="W1364" s="135">
        <f t="shared" ref="W1364:W1388" si="410">(J1364-J1364*(1-SQRT(1-S1364*0.01)))^2*(PI()/4)</f>
        <v>450.76569739802665</v>
      </c>
      <c r="X1364" s="51">
        <f t="shared" si="408"/>
        <v>161.40187803275475</v>
      </c>
      <c r="Y1364" s="100">
        <v>0.147538</v>
      </c>
      <c r="Z1364" s="81">
        <v>233.78270000000001</v>
      </c>
      <c r="AA1364" s="49">
        <f t="shared" si="406"/>
        <v>2.9507600000000002E-3</v>
      </c>
      <c r="AB1364" s="50">
        <f t="shared" si="409"/>
        <v>476.25820562393142</v>
      </c>
      <c r="AC1364" s="50">
        <f t="shared" si="401"/>
        <v>518.6346284765533</v>
      </c>
      <c r="AD1364" s="56">
        <f>AB1364/AVERAGE(AB1105:AB1116)*100</f>
        <v>89.345639034678499</v>
      </c>
      <c r="AE1364" s="56">
        <f>AC1364/AVERAGE(AC1105:AC1116)*100</f>
        <v>97.29542034041188</v>
      </c>
      <c r="AF1364" s="65">
        <v>0</v>
      </c>
      <c r="AG1364" s="45">
        <v>3.321736</v>
      </c>
      <c r="AH1364" s="45">
        <v>296.53269999999998</v>
      </c>
      <c r="AI1364" s="43">
        <f t="shared" si="405"/>
        <v>6.6434720000000003E-2</v>
      </c>
      <c r="AJ1364" s="50">
        <f t="shared" si="407"/>
        <v>604.09145591534173</v>
      </c>
      <c r="AK1364" s="50">
        <f t="shared" si="402"/>
        <v>657.8422043018976</v>
      </c>
      <c r="AL1364" s="51">
        <f>AJ1364/AVERAGE(AJ1105:AJ1116)*100</f>
        <v>89.329724388693563</v>
      </c>
      <c r="AM1364" s="51">
        <f>AK1364/AVERAGE(AK1105:AK1116)*100</f>
        <v>97.278089643722012</v>
      </c>
      <c r="AN1364" s="45">
        <v>22.514443736528893</v>
      </c>
      <c r="AO1364" s="137"/>
    </row>
    <row r="1365" spans="1:41" ht="30" x14ac:dyDescent="0.25">
      <c r="A1365" s="30">
        <v>1364</v>
      </c>
      <c r="B1365" s="107" t="s">
        <v>1550</v>
      </c>
      <c r="C1365" s="48"/>
      <c r="D1365" s="48" t="s">
        <v>135</v>
      </c>
      <c r="E1365" s="48" t="s">
        <v>205</v>
      </c>
      <c r="F1365" s="48" t="s">
        <v>139</v>
      </c>
      <c r="G1365" s="42" t="s">
        <v>6</v>
      </c>
      <c r="H1365" s="42" t="s">
        <v>714</v>
      </c>
      <c r="I1365" s="42" t="s">
        <v>319</v>
      </c>
      <c r="J1365" s="42">
        <v>25</v>
      </c>
      <c r="K1365" s="42">
        <v>220</v>
      </c>
      <c r="L1365" s="42">
        <v>0.08</v>
      </c>
      <c r="M1365" s="105" t="s">
        <v>140</v>
      </c>
      <c r="N1365" s="105" t="s">
        <v>320</v>
      </c>
      <c r="O1365" s="104" t="s">
        <v>210</v>
      </c>
      <c r="P1365" s="81">
        <v>200</v>
      </c>
      <c r="Q1365" s="118">
        <v>123</v>
      </c>
      <c r="R1365" s="42">
        <v>3.5</v>
      </c>
      <c r="S1365" s="81">
        <v>8.5100367543115638</v>
      </c>
      <c r="T1365" s="134">
        <v>467</v>
      </c>
      <c r="U1365" s="93">
        <f t="shared" si="403"/>
        <v>0.53187729714447274</v>
      </c>
      <c r="V1365" s="134">
        <v>50</v>
      </c>
      <c r="W1365" s="135">
        <f t="shared" si="410"/>
        <v>449.10030689039837</v>
      </c>
      <c r="X1365" s="51">
        <f t="shared" si="408"/>
        <v>181.54130926228973</v>
      </c>
      <c r="Y1365" s="100">
        <v>0.13630799999999998</v>
      </c>
      <c r="Z1365" s="81">
        <v>242.93870000000001</v>
      </c>
      <c r="AA1365" s="49">
        <f t="shared" si="406"/>
        <v>2.7261599999999996E-3</v>
      </c>
      <c r="AB1365" s="50">
        <f t="shared" si="409"/>
        <v>494.91065565848368</v>
      </c>
      <c r="AC1365" s="50">
        <f t="shared" ref="AC1365:AC1388" si="411">Z1365/(W1365*10^-3)</f>
        <v>540.94529946355283</v>
      </c>
      <c r="AD1365" s="56">
        <f>AB1365/AVERAGE(AB1105:AB1116)*100</f>
        <v>92.844822982000153</v>
      </c>
      <c r="AE1365" s="56">
        <f>AC1365/AVERAGE(AC1105:AC1116)*100</f>
        <v>101.48088346332959</v>
      </c>
      <c r="AF1365" s="65">
        <v>0</v>
      </c>
      <c r="AG1365" s="45">
        <v>3.877294</v>
      </c>
      <c r="AH1365" s="45">
        <v>298.86219999999997</v>
      </c>
      <c r="AI1365" s="43">
        <f t="shared" si="405"/>
        <v>7.7545879999999998E-2</v>
      </c>
      <c r="AJ1365" s="50">
        <f t="shared" si="407"/>
        <v>608.83707434647863</v>
      </c>
      <c r="AK1365" s="50">
        <f t="shared" ref="AK1365:AK1388" si="412">AH1365/(W1365*10^-3)</f>
        <v>665.46870579836059</v>
      </c>
      <c r="AL1365" s="51">
        <f>AJ1365/AVERAGE(AJ1105:AJ1116)*100</f>
        <v>90.031480360171457</v>
      </c>
      <c r="AM1365" s="51">
        <f>AK1365/AVERAGE(AK1105:AK1116)*100</f>
        <v>98.405854769445739</v>
      </c>
      <c r="AN1365" s="45">
        <v>28.445094932065619</v>
      </c>
      <c r="AO1365" s="137"/>
    </row>
    <row r="1366" spans="1:41" ht="30" x14ac:dyDescent="0.25">
      <c r="A1366" s="30">
        <v>1365</v>
      </c>
      <c r="B1366" s="107" t="s">
        <v>1551</v>
      </c>
      <c r="C1366" s="48"/>
      <c r="D1366" s="48" t="s">
        <v>135</v>
      </c>
      <c r="E1366" s="48" t="s">
        <v>205</v>
      </c>
      <c r="F1366" s="48" t="s">
        <v>139</v>
      </c>
      <c r="G1366" s="42" t="s">
        <v>6</v>
      </c>
      <c r="H1366" s="42" t="s">
        <v>714</v>
      </c>
      <c r="I1366" s="42" t="s">
        <v>319</v>
      </c>
      <c r="J1366" s="42">
        <v>25</v>
      </c>
      <c r="K1366" s="42">
        <v>220</v>
      </c>
      <c r="L1366" s="42">
        <v>0.08</v>
      </c>
      <c r="M1366" s="105" t="s">
        <v>140</v>
      </c>
      <c r="N1366" s="105" t="s">
        <v>320</v>
      </c>
      <c r="O1366" s="104" t="s">
        <v>210</v>
      </c>
      <c r="P1366" s="81">
        <v>200</v>
      </c>
      <c r="Q1366" s="118">
        <v>123</v>
      </c>
      <c r="R1366" s="42">
        <v>3.5</v>
      </c>
      <c r="S1366" s="81">
        <v>8.3969465648854964</v>
      </c>
      <c r="T1366" s="134">
        <v>469</v>
      </c>
      <c r="U1366" s="93">
        <f t="shared" si="403"/>
        <v>0.52480916030534353</v>
      </c>
      <c r="V1366" s="134">
        <v>50</v>
      </c>
      <c r="W1366" s="135">
        <f t="shared" si="410"/>
        <v>449.65543705960772</v>
      </c>
      <c r="X1366" s="51">
        <f t="shared" si="408"/>
        <v>177.29353679883994</v>
      </c>
      <c r="Y1366" s="100">
        <v>0.13869299999999998</v>
      </c>
      <c r="Z1366" s="81">
        <v>241.40559999999999</v>
      </c>
      <c r="AA1366" s="49">
        <f t="shared" si="406"/>
        <v>2.7738599999999995E-3</v>
      </c>
      <c r="AB1366" s="50">
        <f t="shared" si="409"/>
        <v>491.78744998483006</v>
      </c>
      <c r="AC1366" s="50">
        <f t="shared" si="411"/>
        <v>536.86796623343957</v>
      </c>
      <c r="AD1366" s="56">
        <f>AB1366/AVERAGE(AB1105:AB1116)*100</f>
        <v>92.258912222974502</v>
      </c>
      <c r="AE1366" s="56">
        <f>AC1366/AVERAGE(AC1105:AC1116)*100</f>
        <v>100.71597917674717</v>
      </c>
      <c r="AF1366" s="65">
        <v>0.42480100000000004</v>
      </c>
      <c r="AG1366" s="45">
        <v>5.3759100000000002</v>
      </c>
      <c r="AH1366" s="45">
        <v>302.55849999999998</v>
      </c>
      <c r="AI1366" s="43">
        <f t="shared" si="405"/>
        <v>0.10751820000000001</v>
      </c>
      <c r="AJ1366" s="50">
        <f t="shared" si="407"/>
        <v>616.36711487320599</v>
      </c>
      <c r="AK1366" s="50">
        <f t="shared" si="412"/>
        <v>672.86743373658317</v>
      </c>
      <c r="AL1366" s="51">
        <f>AJ1366/AVERAGE(AJ1105:AJ1116)*100</f>
        <v>91.144981367844238</v>
      </c>
      <c r="AM1366" s="51">
        <f>AK1366/AVERAGE(AK1105:AK1116)*100</f>
        <v>99.499937993229949</v>
      </c>
      <c r="AN1366" s="45">
        <v>38.761220825852789</v>
      </c>
      <c r="AO1366" s="137"/>
    </row>
    <row r="1367" spans="1:41" ht="30" x14ac:dyDescent="0.25">
      <c r="A1367" s="30">
        <v>1366</v>
      </c>
      <c r="B1367" s="107" t="s">
        <v>1552</v>
      </c>
      <c r="C1367" s="48"/>
      <c r="D1367" s="48" t="s">
        <v>135</v>
      </c>
      <c r="E1367" s="48" t="s">
        <v>205</v>
      </c>
      <c r="F1367" s="48" t="s">
        <v>139</v>
      </c>
      <c r="G1367" s="42" t="s">
        <v>6</v>
      </c>
      <c r="H1367" s="42" t="s">
        <v>714</v>
      </c>
      <c r="I1367" s="42" t="s">
        <v>319</v>
      </c>
      <c r="J1367" s="42">
        <v>25</v>
      </c>
      <c r="K1367" s="42">
        <v>220</v>
      </c>
      <c r="L1367" s="42">
        <v>0.08</v>
      </c>
      <c r="M1367" s="105" t="s">
        <v>140</v>
      </c>
      <c r="N1367" s="105" t="s">
        <v>320</v>
      </c>
      <c r="O1367" s="104" t="s">
        <v>210</v>
      </c>
      <c r="P1367" s="81">
        <v>200</v>
      </c>
      <c r="Q1367" s="118">
        <v>123</v>
      </c>
      <c r="R1367" s="42">
        <v>3.5</v>
      </c>
      <c r="S1367" s="81">
        <v>9.3582131750070694</v>
      </c>
      <c r="T1367" s="134">
        <v>470</v>
      </c>
      <c r="U1367" s="93">
        <f t="shared" si="403"/>
        <v>0.58488832343794184</v>
      </c>
      <c r="V1367" s="134">
        <v>50</v>
      </c>
      <c r="W1367" s="135">
        <f t="shared" si="410"/>
        <v>444.936830621328</v>
      </c>
      <c r="X1367" s="51">
        <f t="shared" si="408"/>
        <v>132.85171218314548</v>
      </c>
      <c r="Y1367" s="100">
        <v>0.182002</v>
      </c>
      <c r="Z1367" s="81">
        <v>237.37950000000001</v>
      </c>
      <c r="AA1367" s="49">
        <f t="shared" si="406"/>
        <v>3.6400399999999998E-3</v>
      </c>
      <c r="AB1367" s="50">
        <f t="shared" si="409"/>
        <v>483.58554641513689</v>
      </c>
      <c r="AC1367" s="50">
        <f t="shared" si="411"/>
        <v>533.51281274807832</v>
      </c>
      <c r="AD1367" s="56">
        <f>AB1367/AVERAGE(AB1105:AB1116)*100</f>
        <v>90.720242007780996</v>
      </c>
      <c r="AE1367" s="56">
        <f>AC1367/AVERAGE(AC1105:AC1116)*100</f>
        <v>100.08655520321939</v>
      </c>
      <c r="AF1367" s="65">
        <v>0.48443599999999998</v>
      </c>
      <c r="AG1367" s="45">
        <v>3.856125</v>
      </c>
      <c r="AH1367" s="45">
        <v>293.64499999999998</v>
      </c>
      <c r="AI1367" s="43">
        <f t="shared" si="405"/>
        <v>7.7122499999999997E-2</v>
      </c>
      <c r="AJ1367" s="50">
        <f t="shared" si="407"/>
        <v>598.2086817820109</v>
      </c>
      <c r="AK1367" s="50">
        <f t="shared" si="412"/>
        <v>659.97008966405883</v>
      </c>
      <c r="AL1367" s="51">
        <f>AJ1367/AVERAGE(AJ1105:AJ1116)*100</f>
        <v>88.459812081830833</v>
      </c>
      <c r="AM1367" s="51">
        <f>AK1367/AVERAGE(AK1105:AK1116)*100</f>
        <v>97.592749636130904</v>
      </c>
      <c r="AN1367" s="45">
        <v>21.187267172888209</v>
      </c>
      <c r="AO1367" s="137"/>
    </row>
    <row r="1368" spans="1:41" ht="30" x14ac:dyDescent="0.25">
      <c r="A1368" s="30">
        <v>1367</v>
      </c>
      <c r="B1368" s="107" t="s">
        <v>1553</v>
      </c>
      <c r="C1368" s="48"/>
      <c r="D1368" s="48" t="s">
        <v>135</v>
      </c>
      <c r="E1368" s="48" t="s">
        <v>205</v>
      </c>
      <c r="F1368" s="48" t="s">
        <v>139</v>
      </c>
      <c r="G1368" s="42" t="s">
        <v>6</v>
      </c>
      <c r="H1368" s="42" t="s">
        <v>714</v>
      </c>
      <c r="I1368" s="42" t="s">
        <v>319</v>
      </c>
      <c r="J1368" s="42">
        <v>25</v>
      </c>
      <c r="K1368" s="42">
        <v>220</v>
      </c>
      <c r="L1368" s="42">
        <v>0.08</v>
      </c>
      <c r="M1368" s="105" t="s">
        <v>140</v>
      </c>
      <c r="N1368" s="105" t="s">
        <v>320</v>
      </c>
      <c r="O1368" s="104" t="s">
        <v>210</v>
      </c>
      <c r="P1368" s="81">
        <v>200</v>
      </c>
      <c r="Q1368" s="118">
        <v>123</v>
      </c>
      <c r="R1368" s="42">
        <v>3.5</v>
      </c>
      <c r="S1368" s="81">
        <v>7.9445858071812276</v>
      </c>
      <c r="T1368" s="134">
        <v>471</v>
      </c>
      <c r="U1368" s="93">
        <f t="shared" si="403"/>
        <v>0.49653661294882673</v>
      </c>
      <c r="V1368" s="134">
        <v>50</v>
      </c>
      <c r="W1368" s="135">
        <f t="shared" si="410"/>
        <v>451.87595773644534</v>
      </c>
      <c r="X1368" s="51">
        <f t="shared" si="408"/>
        <v>181.30028833911479</v>
      </c>
      <c r="Y1368" s="100">
        <v>0.135017</v>
      </c>
      <c r="Z1368" s="81">
        <v>240.31829999999999</v>
      </c>
      <c r="AA1368" s="49">
        <f t="shared" si="406"/>
        <v>2.7003399999999999E-3</v>
      </c>
      <c r="AB1368" s="50">
        <f t="shared" si="409"/>
        <v>489.57242061364519</v>
      </c>
      <c r="AC1368" s="50">
        <f t="shared" si="411"/>
        <v>531.82360310517913</v>
      </c>
      <c r="AD1368" s="56">
        <f>AB1368/AVERAGE(AB1105:AB1116)*100</f>
        <v>91.843374574883313</v>
      </c>
      <c r="AE1368" s="56">
        <f>AC1368/AVERAGE(AC1105:AC1116)*100</f>
        <v>99.769660894153063</v>
      </c>
      <c r="AF1368" s="65">
        <v>0.40556899999999996</v>
      </c>
      <c r="AG1368" s="45">
        <v>5.3215659999999998</v>
      </c>
      <c r="AH1368" s="45">
        <v>303.65429999999998</v>
      </c>
      <c r="AI1368" s="43">
        <f t="shared" si="405"/>
        <v>0.10643132</v>
      </c>
      <c r="AJ1368" s="50">
        <f t="shared" si="407"/>
        <v>618.59946030219919</v>
      </c>
      <c r="AK1368" s="50">
        <f t="shared" si="412"/>
        <v>671.98596163663353</v>
      </c>
      <c r="AL1368" s="51">
        <f>AJ1368/AVERAGE(AJ1105:AJ1116)*100</f>
        <v>91.475088340819312</v>
      </c>
      <c r="AM1368" s="51">
        <f>AK1368/AVERAGE(AK1105:AK1116)*100</f>
        <v>99.369590743697159</v>
      </c>
      <c r="AN1368" s="45">
        <v>39.414044157402401</v>
      </c>
      <c r="AO1368" s="137"/>
    </row>
    <row r="1369" spans="1:41" ht="30" x14ac:dyDescent="0.25">
      <c r="A1369" s="30">
        <v>1368</v>
      </c>
      <c r="B1369" s="107" t="s">
        <v>1554</v>
      </c>
      <c r="C1369" s="48"/>
      <c r="D1369" s="48" t="s">
        <v>135</v>
      </c>
      <c r="E1369" s="48" t="s">
        <v>205</v>
      </c>
      <c r="F1369" s="48" t="s">
        <v>139</v>
      </c>
      <c r="G1369" s="42" t="s">
        <v>6</v>
      </c>
      <c r="H1369" s="42" t="s">
        <v>714</v>
      </c>
      <c r="I1369" s="42" t="s">
        <v>319</v>
      </c>
      <c r="J1369" s="42">
        <v>25</v>
      </c>
      <c r="K1369" s="42">
        <v>220</v>
      </c>
      <c r="L1369" s="42">
        <v>0.08</v>
      </c>
      <c r="M1369" s="105" t="s">
        <v>140</v>
      </c>
      <c r="N1369" s="105" t="s">
        <v>320</v>
      </c>
      <c r="O1369" s="104" t="s">
        <v>210</v>
      </c>
      <c r="P1369" s="81">
        <v>200</v>
      </c>
      <c r="Q1369" s="118">
        <v>123</v>
      </c>
      <c r="R1369" s="42">
        <v>3.5</v>
      </c>
      <c r="S1369" s="81">
        <v>9.3016680802940339</v>
      </c>
      <c r="T1369" s="134">
        <v>473</v>
      </c>
      <c r="U1369" s="93">
        <f t="shared" si="403"/>
        <v>0.58135425501837712</v>
      </c>
      <c r="V1369" s="134">
        <v>50</v>
      </c>
      <c r="W1369" s="135">
        <f t="shared" si="410"/>
        <v>445.21439570593265</v>
      </c>
      <c r="X1369" s="51">
        <f t="shared" si="408"/>
        <v>137.72606145190085</v>
      </c>
      <c r="Y1369" s="100">
        <v>0.17774299999999998</v>
      </c>
      <c r="Z1369" s="81">
        <v>240.33029999999999</v>
      </c>
      <c r="AA1369" s="49">
        <f t="shared" si="406"/>
        <v>3.5548599999999995E-3</v>
      </c>
      <c r="AB1369" s="50">
        <f t="shared" si="409"/>
        <v>489.59686681290412</v>
      </c>
      <c r="AC1369" s="50">
        <f t="shared" si="411"/>
        <v>539.80801680712034</v>
      </c>
      <c r="AD1369" s="56">
        <f>AB1369/AVERAGE(AB1105:AB1116)*100</f>
        <v>91.847960661314929</v>
      </c>
      <c r="AE1369" s="56">
        <f>AC1369/AVERAGE(AC1105:AC1116)*100</f>
        <v>101.26753019297723</v>
      </c>
      <c r="AF1369" s="65">
        <v>0.34644900000000001</v>
      </c>
      <c r="AG1369" s="45">
        <v>5.7310080000000001</v>
      </c>
      <c r="AH1369" s="45">
        <v>305.83120000000002</v>
      </c>
      <c r="AI1369" s="43">
        <f t="shared" si="405"/>
        <v>0.11462016</v>
      </c>
      <c r="AJ1369" s="50">
        <f t="shared" si="407"/>
        <v>623.03420456609365</v>
      </c>
      <c r="AK1369" s="50">
        <f t="shared" si="412"/>
        <v>686.93016881242932</v>
      </c>
      <c r="AL1369" s="51">
        <f>AJ1369/AVERAGE(AJ1105:AJ1116)*100</f>
        <v>92.130873949022899</v>
      </c>
      <c r="AM1369" s="51">
        <f>AK1369/AVERAGE(AK1105:AK1116)*100</f>
        <v>101.57945796686221</v>
      </c>
      <c r="AN1369" s="45">
        <v>32.243227581395615</v>
      </c>
      <c r="AO1369" s="137"/>
    </row>
    <row r="1370" spans="1:41" ht="30" x14ac:dyDescent="0.25">
      <c r="A1370" s="30">
        <v>1369</v>
      </c>
      <c r="B1370" s="107" t="s">
        <v>1555</v>
      </c>
      <c r="C1370" s="48"/>
      <c r="D1370" s="48" t="s">
        <v>135</v>
      </c>
      <c r="E1370" s="48" t="s">
        <v>205</v>
      </c>
      <c r="F1370" s="48" t="s">
        <v>139</v>
      </c>
      <c r="G1370" s="42" t="s">
        <v>6</v>
      </c>
      <c r="H1370" s="42" t="s">
        <v>714</v>
      </c>
      <c r="I1370" s="42" t="s">
        <v>319</v>
      </c>
      <c r="J1370" s="42">
        <v>25</v>
      </c>
      <c r="K1370" s="42">
        <v>220</v>
      </c>
      <c r="L1370" s="42">
        <v>0.08</v>
      </c>
      <c r="M1370" s="105" t="s">
        <v>140</v>
      </c>
      <c r="N1370" s="105" t="s">
        <v>320</v>
      </c>
      <c r="O1370" s="104" t="s">
        <v>210</v>
      </c>
      <c r="P1370" s="81">
        <v>200</v>
      </c>
      <c r="Q1370" s="118">
        <v>123</v>
      </c>
      <c r="R1370" s="42">
        <v>3.5</v>
      </c>
      <c r="S1370" s="81">
        <v>9.3016680802940339</v>
      </c>
      <c r="T1370" s="134">
        <v>474</v>
      </c>
      <c r="U1370" s="93">
        <f t="shared" si="403"/>
        <v>0.58135425501837712</v>
      </c>
      <c r="V1370" s="134">
        <v>50</v>
      </c>
      <c r="W1370" s="135">
        <f t="shared" si="410"/>
        <v>445.21439570593265</v>
      </c>
      <c r="X1370" s="51">
        <f t="shared" si="408"/>
        <v>186.58564981731431</v>
      </c>
      <c r="Y1370" s="100">
        <v>0.13192000000000001</v>
      </c>
      <c r="Z1370" s="81">
        <v>241.65110000000001</v>
      </c>
      <c r="AA1370" s="49">
        <f t="shared" si="406"/>
        <v>2.6384000000000004E-3</v>
      </c>
      <c r="AB1370" s="50">
        <f t="shared" si="409"/>
        <v>492.2875784780021</v>
      </c>
      <c r="AC1370" s="50">
        <f t="shared" si="411"/>
        <v>542.77467739298424</v>
      </c>
      <c r="AD1370" s="56">
        <f>AB1370/AVERAGE(AB1105:AB1116)*100</f>
        <v>92.352735907887947</v>
      </c>
      <c r="AE1370" s="56">
        <f>AC1370/AVERAGE(AC1105:AC1116)*100</f>
        <v>101.82407322512459</v>
      </c>
      <c r="AF1370" s="65">
        <v>0.50470099999999996</v>
      </c>
      <c r="AG1370" s="45">
        <v>3.153416</v>
      </c>
      <c r="AH1370" s="45">
        <v>300.49540000000002</v>
      </c>
      <c r="AI1370" s="43">
        <f t="shared" si="405"/>
        <v>6.3068319999999997E-2</v>
      </c>
      <c r="AJ1370" s="50">
        <f t="shared" si="407"/>
        <v>612.16420206561702</v>
      </c>
      <c r="AK1370" s="50">
        <f t="shared" si="412"/>
        <v>674.94538114279533</v>
      </c>
      <c r="AL1370" s="51">
        <f>AJ1370/AVERAGE(AJ1105:AJ1116)*100</f>
        <v>90.523477721243665</v>
      </c>
      <c r="AM1370" s="51">
        <f>AK1370/AVERAGE(AK1105:AK1116)*100</f>
        <v>99.807213435174205</v>
      </c>
      <c r="AN1370" s="45">
        <v>23.904002425712552</v>
      </c>
      <c r="AO1370" s="137"/>
    </row>
    <row r="1371" spans="1:41" ht="30" x14ac:dyDescent="0.25">
      <c r="A1371" s="30">
        <v>1370</v>
      </c>
      <c r="B1371" s="107" t="s">
        <v>1556</v>
      </c>
      <c r="C1371" s="48"/>
      <c r="D1371" s="48" t="s">
        <v>135</v>
      </c>
      <c r="E1371" s="48" t="s">
        <v>205</v>
      </c>
      <c r="F1371" s="48" t="s">
        <v>139</v>
      </c>
      <c r="G1371" s="42" t="s">
        <v>6</v>
      </c>
      <c r="H1371" s="42" t="s">
        <v>714</v>
      </c>
      <c r="I1371" s="42" t="s">
        <v>319</v>
      </c>
      <c r="J1371" s="42">
        <v>25</v>
      </c>
      <c r="K1371" s="42">
        <v>220</v>
      </c>
      <c r="L1371" s="42">
        <v>0.08</v>
      </c>
      <c r="M1371" s="105" t="s">
        <v>140</v>
      </c>
      <c r="N1371" s="105" t="s">
        <v>320</v>
      </c>
      <c r="O1371" s="104" t="s">
        <v>210</v>
      </c>
      <c r="P1371" s="81">
        <v>200</v>
      </c>
      <c r="Q1371" s="118">
        <v>123</v>
      </c>
      <c r="R1371" s="42">
        <v>3.5</v>
      </c>
      <c r="S1371" s="81">
        <v>10.036754311563472</v>
      </c>
      <c r="T1371" s="134">
        <v>475</v>
      </c>
      <c r="U1371" s="93">
        <f t="shared" si="403"/>
        <v>0.62729714447271701</v>
      </c>
      <c r="V1371" s="134">
        <v>50</v>
      </c>
      <c r="W1371" s="135">
        <f t="shared" si="410"/>
        <v>441.60604960607151</v>
      </c>
      <c r="X1371" s="51">
        <f t="shared" si="408"/>
        <v>134.93725391992095</v>
      </c>
      <c r="Y1371" s="100">
        <v>0.17877499999999999</v>
      </c>
      <c r="Z1371" s="81">
        <v>236.83099999999999</v>
      </c>
      <c r="AA1371" s="49">
        <f t="shared" si="406"/>
        <v>3.5754999999999997E-3</v>
      </c>
      <c r="AB1371" s="50">
        <f t="shared" si="409"/>
        <v>482.46815139067729</v>
      </c>
      <c r="AC1371" s="50">
        <f t="shared" si="411"/>
        <v>536.29473647668942</v>
      </c>
      <c r="AD1371" s="56">
        <f>AB1371/AVERAGE(AB1105:AB1116)*100</f>
        <v>90.510619640469287</v>
      </c>
      <c r="AE1371" s="56">
        <f>AC1371/AVERAGE(AC1105:AC1116)*100</f>
        <v>100.60844175623504</v>
      </c>
      <c r="AF1371" s="65">
        <v>0</v>
      </c>
      <c r="AG1371" s="45">
        <v>5.4163110000000003</v>
      </c>
      <c r="AH1371" s="45">
        <v>299.22519999999997</v>
      </c>
      <c r="AI1371" s="43">
        <f t="shared" si="405"/>
        <v>0.10832622</v>
      </c>
      <c r="AJ1371" s="50">
        <f t="shared" si="407"/>
        <v>609.57657187406073</v>
      </c>
      <c r="AK1371" s="50">
        <f t="shared" si="412"/>
        <v>677.58401468213492</v>
      </c>
      <c r="AL1371" s="51">
        <f>AJ1371/AVERAGE(AJ1105:AJ1116)*100</f>
        <v>90.14083319024077</v>
      </c>
      <c r="AM1371" s="51">
        <f>AK1371/AVERAGE(AK1105:AK1116)*100</f>
        <v>100.19740006093075</v>
      </c>
      <c r="AN1371" s="45">
        <v>30.296803244301501</v>
      </c>
      <c r="AO1371" s="137"/>
    </row>
    <row r="1372" spans="1:41" ht="30" x14ac:dyDescent="0.25">
      <c r="A1372" s="30">
        <v>1371</v>
      </c>
      <c r="B1372" s="107" t="s">
        <v>1557</v>
      </c>
      <c r="C1372" s="48"/>
      <c r="D1372" s="48" t="s">
        <v>135</v>
      </c>
      <c r="E1372" s="48" t="s">
        <v>205</v>
      </c>
      <c r="F1372" s="48" t="s">
        <v>139</v>
      </c>
      <c r="G1372" s="42" t="s">
        <v>6</v>
      </c>
      <c r="H1372" s="42" t="s">
        <v>714</v>
      </c>
      <c r="I1372" s="42" t="s">
        <v>319</v>
      </c>
      <c r="J1372" s="42">
        <v>25</v>
      </c>
      <c r="K1372" s="42">
        <v>220</v>
      </c>
      <c r="L1372" s="42">
        <v>0.08</v>
      </c>
      <c r="M1372" s="105" t="s">
        <v>140</v>
      </c>
      <c r="N1372" s="105" t="s">
        <v>320</v>
      </c>
      <c r="O1372" s="104" t="s">
        <v>210</v>
      </c>
      <c r="P1372" s="81">
        <v>200</v>
      </c>
      <c r="Q1372" s="118">
        <v>123</v>
      </c>
      <c r="R1372" s="42">
        <v>3.5</v>
      </c>
      <c r="S1372" s="81">
        <v>9.471303364433135</v>
      </c>
      <c r="T1372" s="134">
        <v>477</v>
      </c>
      <c r="U1372" s="93">
        <f t="shared" si="403"/>
        <v>0.59195646027707094</v>
      </c>
      <c r="V1372" s="134">
        <v>50</v>
      </c>
      <c r="W1372" s="135">
        <f t="shared" si="410"/>
        <v>444.38170045211859</v>
      </c>
      <c r="X1372" s="51">
        <f t="shared" si="408"/>
        <v>170.33972667306608</v>
      </c>
      <c r="Y1372" s="100">
        <v>0.142762</v>
      </c>
      <c r="Z1372" s="81">
        <v>238.74180000000001</v>
      </c>
      <c r="AA1372" s="49">
        <f t="shared" si="406"/>
        <v>2.8552400000000002E-3</v>
      </c>
      <c r="AB1372" s="50">
        <f t="shared" si="409"/>
        <v>486.36080118600529</v>
      </c>
      <c r="AC1372" s="50">
        <f t="shared" si="411"/>
        <v>537.24489500153038</v>
      </c>
      <c r="AD1372" s="56">
        <f>AB1372/AVERAGE(AB1105:AB1116)*100</f>
        <v>91.240877469930012</v>
      </c>
      <c r="AE1372" s="56">
        <f>AC1372/AVERAGE(AC1105:AC1116)*100</f>
        <v>100.78669069679648</v>
      </c>
      <c r="AF1372" s="65">
        <v>0</v>
      </c>
      <c r="AG1372" s="45">
        <v>5.2477330000000002</v>
      </c>
      <c r="AH1372" s="45">
        <v>299.98540000000003</v>
      </c>
      <c r="AI1372" s="43">
        <f t="shared" si="405"/>
        <v>0.10495466000000001</v>
      </c>
      <c r="AJ1372" s="50">
        <f t="shared" si="407"/>
        <v>611.12523859711314</v>
      </c>
      <c r="AK1372" s="50">
        <f t="shared" si="412"/>
        <v>675.06245125483724</v>
      </c>
      <c r="AL1372" s="51">
        <f>AJ1372/AVERAGE(AJ1105:AJ1116)*100</f>
        <v>90.369841513708266</v>
      </c>
      <c r="AM1372" s="51">
        <f>AK1372/AVERAGE(AK1105:AK1116)*100</f>
        <v>99.824525119920693</v>
      </c>
      <c r="AN1372" s="45">
        <v>36.758612235749013</v>
      </c>
      <c r="AO1372" s="137"/>
    </row>
    <row r="1373" spans="1:41" ht="30" x14ac:dyDescent="0.25">
      <c r="A1373" s="30">
        <v>1372</v>
      </c>
      <c r="B1373" s="107" t="s">
        <v>1558</v>
      </c>
      <c r="C1373" s="48"/>
      <c r="D1373" s="48" t="s">
        <v>135</v>
      </c>
      <c r="E1373" s="48" t="s">
        <v>205</v>
      </c>
      <c r="F1373" s="48" t="s">
        <v>139</v>
      </c>
      <c r="G1373" s="42" t="s">
        <v>6</v>
      </c>
      <c r="H1373" s="42" t="s">
        <v>714</v>
      </c>
      <c r="I1373" s="42" t="s">
        <v>319</v>
      </c>
      <c r="J1373" s="42">
        <v>25</v>
      </c>
      <c r="K1373" s="42">
        <v>220</v>
      </c>
      <c r="L1373" s="42">
        <v>0.08</v>
      </c>
      <c r="M1373" s="105" t="s">
        <v>140</v>
      </c>
      <c r="N1373" s="105" t="s">
        <v>320</v>
      </c>
      <c r="O1373" s="104" t="s">
        <v>210</v>
      </c>
      <c r="P1373" s="81">
        <v>200</v>
      </c>
      <c r="Q1373" s="118">
        <v>123</v>
      </c>
      <c r="R1373" s="42">
        <v>3.5</v>
      </c>
      <c r="S1373" s="81">
        <v>10.715295448119875</v>
      </c>
      <c r="T1373" s="134">
        <v>478</v>
      </c>
      <c r="U1373" s="93">
        <f t="shared" ref="U1373:U1388" si="413">S1373/100*J1373/4</f>
        <v>0.66970596550749217</v>
      </c>
      <c r="V1373" s="134">
        <v>50</v>
      </c>
      <c r="W1373" s="135">
        <f t="shared" si="410"/>
        <v>438.2752685908153</v>
      </c>
      <c r="X1373" s="51">
        <f t="shared" si="408"/>
        <v>177.11534668017313</v>
      </c>
      <c r="Y1373" s="100">
        <v>0.13333900000000001</v>
      </c>
      <c r="Z1373" s="81">
        <v>231.85329999999999</v>
      </c>
      <c r="AA1373" s="49">
        <f t="shared" si="406"/>
        <v>2.6667800000000001E-3</v>
      </c>
      <c r="AB1373" s="50">
        <f t="shared" si="409"/>
        <v>472.32766421975214</v>
      </c>
      <c r="AC1373" s="50">
        <f t="shared" si="411"/>
        <v>529.01296654378189</v>
      </c>
      <c r="AD1373" s="56">
        <f>AB1373/AVERAGE(AB1105:AB1116)*100</f>
        <v>88.608272771248778</v>
      </c>
      <c r="AE1373" s="56">
        <f>AC1373/AVERAGE(AC1105:AC1116)*100</f>
        <v>99.242387837842585</v>
      </c>
      <c r="AF1373" s="65">
        <v>0</v>
      </c>
      <c r="AG1373" s="45">
        <v>4.9452990000000003</v>
      </c>
      <c r="AH1373" s="45">
        <v>294.05</v>
      </c>
      <c r="AI1373" s="43">
        <f t="shared" si="405"/>
        <v>9.8905980000000004E-2</v>
      </c>
      <c r="AJ1373" s="50">
        <f t="shared" si="407"/>
        <v>599.03374100699943</v>
      </c>
      <c r="AK1373" s="50">
        <f t="shared" si="412"/>
        <v>670.92537743564162</v>
      </c>
      <c r="AL1373" s="51">
        <f>AJ1373/AVERAGE(AJ1105:AJ1116)*100</f>
        <v>88.581817305461925</v>
      </c>
      <c r="AM1373" s="51">
        <f>AK1373/AVERAGE(AK1105:AK1116)*100</f>
        <v>99.212757381069878</v>
      </c>
      <c r="AN1373" s="45">
        <v>37.088166252934251</v>
      </c>
      <c r="AO1373" s="137"/>
    </row>
    <row r="1374" spans="1:41" ht="30" x14ac:dyDescent="0.25">
      <c r="A1374" s="30">
        <v>1373</v>
      </c>
      <c r="B1374" s="107" t="s">
        <v>1559</v>
      </c>
      <c r="C1374" s="48"/>
      <c r="D1374" s="48" t="s">
        <v>135</v>
      </c>
      <c r="E1374" s="48" t="s">
        <v>205</v>
      </c>
      <c r="F1374" s="48" t="s">
        <v>139</v>
      </c>
      <c r="G1374" s="42" t="s">
        <v>6</v>
      </c>
      <c r="H1374" s="42" t="s">
        <v>714</v>
      </c>
      <c r="I1374" s="42" t="s">
        <v>319</v>
      </c>
      <c r="J1374" s="42">
        <v>25</v>
      </c>
      <c r="K1374" s="42">
        <v>220</v>
      </c>
      <c r="L1374" s="42">
        <v>0.08</v>
      </c>
      <c r="M1374" s="105" t="s">
        <v>140</v>
      </c>
      <c r="N1374" s="105" t="s">
        <v>320</v>
      </c>
      <c r="O1374" s="104" t="s">
        <v>210</v>
      </c>
      <c r="P1374" s="81">
        <v>300</v>
      </c>
      <c r="Q1374" s="118">
        <v>82</v>
      </c>
      <c r="R1374" s="42">
        <v>3.5</v>
      </c>
      <c r="S1374" s="81">
        <v>7.5487701441899908</v>
      </c>
      <c r="T1374" s="134">
        <v>480</v>
      </c>
      <c r="U1374" s="93">
        <f t="shared" si="413"/>
        <v>0.47179813401187443</v>
      </c>
      <c r="V1374" s="134">
        <v>50</v>
      </c>
      <c r="W1374" s="135">
        <f t="shared" si="410"/>
        <v>453.81891332867838</v>
      </c>
      <c r="X1374" s="51">
        <f t="shared" si="408"/>
        <v>170.15096759555504</v>
      </c>
      <c r="Y1374" s="100">
        <v>0.14211699999999999</v>
      </c>
      <c r="Z1374" s="81">
        <v>237.3998</v>
      </c>
      <c r="AA1374" s="49">
        <f t="shared" si="406"/>
        <v>2.8423400000000001E-3</v>
      </c>
      <c r="AB1374" s="50">
        <f t="shared" si="409"/>
        <v>483.62690123554989</v>
      </c>
      <c r="AC1374" s="50">
        <f t="shared" si="411"/>
        <v>523.11570326303956</v>
      </c>
      <c r="AD1374" s="56">
        <f>AB1374/AVERAGE(AB1105:AB1116)*100</f>
        <v>90.728000137327811</v>
      </c>
      <c r="AE1374" s="56">
        <f>AC1374/AVERAGE(AC1105:AC1116)*100</f>
        <v>98.136066203586651</v>
      </c>
      <c r="AF1374" s="65">
        <v>0.76376400000000011</v>
      </c>
      <c r="AG1374" s="45">
        <v>3.6298490000000001</v>
      </c>
      <c r="AH1374" s="45">
        <v>302.45760000000001</v>
      </c>
      <c r="AI1374" s="43">
        <f t="shared" si="405"/>
        <v>7.2596980000000005E-2</v>
      </c>
      <c r="AJ1374" s="50">
        <f t="shared" si="407"/>
        <v>616.16156308110396</v>
      </c>
      <c r="AK1374" s="50">
        <f t="shared" si="412"/>
        <v>666.47200263543243</v>
      </c>
      <c r="AL1374" s="51">
        <f>AJ1374/AVERAGE(AJ1105:AJ1116)*100</f>
        <v>91.114585498549488</v>
      </c>
      <c r="AM1374" s="51">
        <f>AK1374/AVERAGE(AK1105:AK1116)*100</f>
        <v>98.554216791550289</v>
      </c>
      <c r="AN1374" s="45">
        <v>25.541272331951845</v>
      </c>
      <c r="AO1374" s="137"/>
    </row>
    <row r="1375" spans="1:41" ht="30" x14ac:dyDescent="0.25">
      <c r="A1375" s="30">
        <v>1374</v>
      </c>
      <c r="B1375" s="107" t="s">
        <v>1560</v>
      </c>
      <c r="C1375" s="48"/>
      <c r="D1375" s="48" t="s">
        <v>135</v>
      </c>
      <c r="E1375" s="48" t="s">
        <v>205</v>
      </c>
      <c r="F1375" s="48" t="s">
        <v>139</v>
      </c>
      <c r="G1375" s="42" t="s">
        <v>6</v>
      </c>
      <c r="H1375" s="42" t="s">
        <v>714</v>
      </c>
      <c r="I1375" s="42" t="s">
        <v>319</v>
      </c>
      <c r="J1375" s="42">
        <v>25</v>
      </c>
      <c r="K1375" s="42">
        <v>220</v>
      </c>
      <c r="L1375" s="42">
        <v>0.08</v>
      </c>
      <c r="M1375" s="105" t="s">
        <v>140</v>
      </c>
      <c r="N1375" s="105" t="s">
        <v>320</v>
      </c>
      <c r="O1375" s="104" t="s">
        <v>210</v>
      </c>
      <c r="P1375" s="81">
        <v>300</v>
      </c>
      <c r="Q1375" s="118">
        <v>82</v>
      </c>
      <c r="R1375" s="42">
        <v>3.5</v>
      </c>
      <c r="S1375" s="81">
        <v>7.2660446706248232</v>
      </c>
      <c r="T1375" s="134">
        <v>481</v>
      </c>
      <c r="U1375" s="93">
        <f t="shared" si="413"/>
        <v>0.45412779191405145</v>
      </c>
      <c r="V1375" s="134">
        <v>50</v>
      </c>
      <c r="W1375" s="135">
        <f t="shared" si="410"/>
        <v>455.20673875170166</v>
      </c>
      <c r="X1375" s="51">
        <f t="shared" si="408"/>
        <v>195.91891006561653</v>
      </c>
      <c r="Y1375" s="100">
        <v>0.128693</v>
      </c>
      <c r="Z1375" s="81">
        <v>247.53190000000001</v>
      </c>
      <c r="AA1375" s="49">
        <f t="shared" si="406"/>
        <v>2.5738599999999999E-3</v>
      </c>
      <c r="AB1375" s="50">
        <f t="shared" si="409"/>
        <v>504.26784586148773</v>
      </c>
      <c r="AC1375" s="50">
        <f t="shared" si="411"/>
        <v>543.77907646709821</v>
      </c>
      <c r="AD1375" s="56">
        <f>AB1375/AVERAGE(AB1105:AB1116)*100</f>
        <v>94.600223998474362</v>
      </c>
      <c r="AE1375" s="56">
        <f>AC1375/AVERAGE(AC1105:AC1116)*100</f>
        <v>102.01249764713532</v>
      </c>
      <c r="AF1375" s="65">
        <v>0.58331099999999991</v>
      </c>
      <c r="AG1375" s="45">
        <v>4.2437519999999997</v>
      </c>
      <c r="AH1375" s="45">
        <v>306.96769999999998</v>
      </c>
      <c r="AI1375" s="43">
        <f t="shared" si="405"/>
        <v>8.4875039999999999E-2</v>
      </c>
      <c r="AJ1375" s="50">
        <f t="shared" si="407"/>
        <v>625.34946335424002</v>
      </c>
      <c r="AK1375" s="50">
        <f t="shared" si="412"/>
        <v>674.34788167193506</v>
      </c>
      <c r="AL1375" s="51">
        <f>AJ1375/AVERAGE(AJ1105:AJ1116)*100</f>
        <v>92.473241693854234</v>
      </c>
      <c r="AM1375" s="51">
        <f>AK1375/AVERAGE(AK1105:AK1116)*100</f>
        <v>99.718858497305632</v>
      </c>
      <c r="AN1375" s="45">
        <v>32.975779568430291</v>
      </c>
      <c r="AO1375" s="137"/>
    </row>
    <row r="1376" spans="1:41" ht="30" x14ac:dyDescent="0.25">
      <c r="A1376" s="30">
        <v>1375</v>
      </c>
      <c r="B1376" s="107" t="s">
        <v>1561</v>
      </c>
      <c r="C1376" s="48"/>
      <c r="D1376" s="48" t="s">
        <v>135</v>
      </c>
      <c r="E1376" s="48" t="s">
        <v>205</v>
      </c>
      <c r="F1376" s="48" t="s">
        <v>139</v>
      </c>
      <c r="G1376" s="42" t="s">
        <v>6</v>
      </c>
      <c r="H1376" s="42" t="s">
        <v>714</v>
      </c>
      <c r="I1376" s="42" t="s">
        <v>319</v>
      </c>
      <c r="J1376" s="42">
        <v>25</v>
      </c>
      <c r="K1376" s="42">
        <v>220</v>
      </c>
      <c r="L1376" s="42">
        <v>0.08</v>
      </c>
      <c r="M1376" s="105" t="s">
        <v>140</v>
      </c>
      <c r="N1376" s="105" t="s">
        <v>320</v>
      </c>
      <c r="O1376" s="104" t="s">
        <v>210</v>
      </c>
      <c r="P1376" s="81">
        <v>300</v>
      </c>
      <c r="Q1376" s="118">
        <v>82</v>
      </c>
      <c r="R1376" s="42">
        <v>3.5</v>
      </c>
      <c r="S1376" s="81">
        <v>6.700593723494487</v>
      </c>
      <c r="T1376" s="134">
        <v>482</v>
      </c>
      <c r="U1376" s="93">
        <f t="shared" si="413"/>
        <v>0.41878710771840544</v>
      </c>
      <c r="V1376" s="134">
        <v>50</v>
      </c>
      <c r="W1376" s="135">
        <f t="shared" si="410"/>
        <v>457.98238959774864</v>
      </c>
      <c r="X1376" s="51">
        <f t="shared" si="408"/>
        <v>176.54228452785995</v>
      </c>
      <c r="Y1376" s="100">
        <v>0.14431099999999999</v>
      </c>
      <c r="Z1376" s="81">
        <v>250.1198</v>
      </c>
      <c r="AA1376" s="49">
        <f t="shared" si="406"/>
        <v>2.8862200000000001E-3</v>
      </c>
      <c r="AB1376" s="50">
        <f t="shared" si="409"/>
        <v>509.5398724499999</v>
      </c>
      <c r="AC1376" s="50">
        <f t="shared" si="411"/>
        <v>546.13409965322728</v>
      </c>
      <c r="AD1376" s="56">
        <f>AB1376/AVERAGE(AB1105:AB1116)*100</f>
        <v>95.589251754838898</v>
      </c>
      <c r="AE1376" s="56">
        <f>AC1376/AVERAGE(AC1105:AC1116)*100</f>
        <v>102.45429801723189</v>
      </c>
      <c r="AF1376" s="65">
        <v>0.55839899999999998</v>
      </c>
      <c r="AG1376" s="45">
        <v>5.5718519999999998</v>
      </c>
      <c r="AH1376" s="45">
        <v>311.25349999999997</v>
      </c>
      <c r="AI1376" s="43">
        <f t="shared" si="405"/>
        <v>0.11143704</v>
      </c>
      <c r="AJ1376" s="50">
        <f t="shared" si="407"/>
        <v>634.0804234195615</v>
      </c>
      <c r="AK1376" s="50">
        <f t="shared" si="412"/>
        <v>679.61892655605743</v>
      </c>
      <c r="AL1376" s="51">
        <f>AJ1376/AVERAGE(AJ1105:AJ1116)*100</f>
        <v>93.764328082589984</v>
      </c>
      <c r="AM1376" s="51">
        <f>AK1376/AVERAGE(AK1105:AK1116)*100</f>
        <v>100.49831164488509</v>
      </c>
      <c r="AN1376" s="45">
        <v>38.610029727463605</v>
      </c>
      <c r="AO1376" s="137"/>
    </row>
    <row r="1377" spans="1:41" ht="30" x14ac:dyDescent="0.25">
      <c r="A1377" s="30">
        <v>1376</v>
      </c>
      <c r="B1377" s="107" t="s">
        <v>1562</v>
      </c>
      <c r="C1377" s="48"/>
      <c r="D1377" s="48" t="s">
        <v>135</v>
      </c>
      <c r="E1377" s="48" t="s">
        <v>205</v>
      </c>
      <c r="F1377" s="48" t="s">
        <v>139</v>
      </c>
      <c r="G1377" s="42" t="s">
        <v>6</v>
      </c>
      <c r="H1377" s="42" t="s">
        <v>714</v>
      </c>
      <c r="I1377" s="42" t="s">
        <v>319</v>
      </c>
      <c r="J1377" s="42">
        <v>25</v>
      </c>
      <c r="K1377" s="42">
        <v>220</v>
      </c>
      <c r="L1377" s="42">
        <v>0.08</v>
      </c>
      <c r="M1377" s="105" t="s">
        <v>140</v>
      </c>
      <c r="N1377" s="105" t="s">
        <v>320</v>
      </c>
      <c r="O1377" s="104" t="s">
        <v>210</v>
      </c>
      <c r="P1377" s="81">
        <v>300</v>
      </c>
      <c r="Q1377" s="118">
        <v>82</v>
      </c>
      <c r="R1377" s="42">
        <v>3.5</v>
      </c>
      <c r="S1377" s="81">
        <v>7.3791348600508897</v>
      </c>
      <c r="T1377" s="134">
        <v>483</v>
      </c>
      <c r="U1377" s="93">
        <f t="shared" si="413"/>
        <v>0.46119592875318061</v>
      </c>
      <c r="V1377" s="134">
        <v>50</v>
      </c>
      <c r="W1377" s="135">
        <f t="shared" si="410"/>
        <v>454.65160858249243</v>
      </c>
      <c r="X1377" s="51">
        <f t="shared" si="408"/>
        <v>166.06714519255578</v>
      </c>
      <c r="Y1377" s="100">
        <v>0.150894</v>
      </c>
      <c r="Z1377" s="81">
        <v>246.01159999999999</v>
      </c>
      <c r="AA1377" s="49">
        <f t="shared" si="406"/>
        <v>3.0178800000000001E-3</v>
      </c>
      <c r="AB1377" s="50">
        <f t="shared" si="409"/>
        <v>501.1707161337103</v>
      </c>
      <c r="AC1377" s="50">
        <f t="shared" si="411"/>
        <v>541.09915230919808</v>
      </c>
      <c r="AD1377" s="56">
        <f>AB1377/AVERAGE(AB1105:AB1116)*100</f>
        <v>94.019205064975765</v>
      </c>
      <c r="AE1377" s="56">
        <f>AC1377/AVERAGE(AC1105:AC1116)*100</f>
        <v>101.50974612784469</v>
      </c>
      <c r="AF1377" s="65">
        <v>0.30127199999999998</v>
      </c>
      <c r="AG1377" s="45">
        <v>5.9229479999999999</v>
      </c>
      <c r="AH1377" s="45">
        <v>310.34129999999999</v>
      </c>
      <c r="AI1377" s="43">
        <f t="shared" si="405"/>
        <v>0.11845896</v>
      </c>
      <c r="AJ1377" s="50">
        <f t="shared" si="407"/>
        <v>632.2221048392297</v>
      </c>
      <c r="AK1377" s="50">
        <f t="shared" si="412"/>
        <v>682.59144835664063</v>
      </c>
      <c r="AL1377" s="51">
        <f>AJ1377/AVERAGE(AJ1105:AJ1116)*100</f>
        <v>93.489530144327645</v>
      </c>
      <c r="AM1377" s="51">
        <f>AK1377/AVERAGE(AK1105:AK1116)*100</f>
        <v>100.93787183165041</v>
      </c>
      <c r="AN1377" s="45">
        <v>39.25237583999364</v>
      </c>
      <c r="AO1377" s="137"/>
    </row>
    <row r="1378" spans="1:41" ht="30" x14ac:dyDescent="0.25">
      <c r="A1378" s="30">
        <v>1377</v>
      </c>
      <c r="B1378" s="107" t="s">
        <v>1563</v>
      </c>
      <c r="C1378" s="48"/>
      <c r="D1378" s="48" t="s">
        <v>135</v>
      </c>
      <c r="E1378" s="48" t="s">
        <v>205</v>
      </c>
      <c r="F1378" s="48" t="s">
        <v>139</v>
      </c>
      <c r="G1378" s="42" t="s">
        <v>6</v>
      </c>
      <c r="H1378" s="42" t="s">
        <v>714</v>
      </c>
      <c r="I1378" s="42" t="s">
        <v>319</v>
      </c>
      <c r="J1378" s="42">
        <v>25</v>
      </c>
      <c r="K1378" s="42">
        <v>220</v>
      </c>
      <c r="L1378" s="42">
        <v>0.08</v>
      </c>
      <c r="M1378" s="105" t="s">
        <v>140</v>
      </c>
      <c r="N1378" s="105" t="s">
        <v>320</v>
      </c>
      <c r="O1378" s="104" t="s">
        <v>210</v>
      </c>
      <c r="P1378" s="81">
        <v>300</v>
      </c>
      <c r="Q1378" s="118">
        <v>82</v>
      </c>
      <c r="R1378" s="42">
        <v>3.5</v>
      </c>
      <c r="S1378" s="81">
        <v>7.6053152389030254</v>
      </c>
      <c r="T1378" s="134">
        <v>484</v>
      </c>
      <c r="U1378" s="93">
        <f t="shared" si="413"/>
        <v>0.47533220243143909</v>
      </c>
      <c r="V1378" s="134">
        <v>50</v>
      </c>
      <c r="W1378" s="135">
        <f t="shared" si="410"/>
        <v>453.54134824407362</v>
      </c>
      <c r="X1378" s="51">
        <f t="shared" si="408"/>
        <v>174.57977781882732</v>
      </c>
      <c r="Y1378" s="100">
        <v>0.14263300000000001</v>
      </c>
      <c r="Z1378" s="81">
        <v>244.46340000000001</v>
      </c>
      <c r="AA1378" s="49">
        <f t="shared" si="406"/>
        <v>2.8526600000000004E-3</v>
      </c>
      <c r="AB1378" s="50">
        <f t="shared" si="409"/>
        <v>498.01674899265601</v>
      </c>
      <c r="AC1378" s="50">
        <f t="shared" si="411"/>
        <v>539.01017172185561</v>
      </c>
      <c r="AD1378" s="56">
        <f>AB1378/AVERAGE(AB1105:AB1116)*100</f>
        <v>93.427523480523675</v>
      </c>
      <c r="AE1378" s="56">
        <f>AC1378/AVERAGE(AC1105:AC1116)*100</f>
        <v>101.11785512564633</v>
      </c>
      <c r="AF1378" s="65">
        <v>0.13953499999999996</v>
      </c>
      <c r="AG1378" s="45">
        <v>4.5359880000000006</v>
      </c>
      <c r="AH1378" s="45">
        <v>310.55619999999999</v>
      </c>
      <c r="AI1378" s="43">
        <f t="shared" si="405"/>
        <v>9.071976000000001E-2</v>
      </c>
      <c r="AJ1378" s="50">
        <f t="shared" si="407"/>
        <v>632.65989552429141</v>
      </c>
      <c r="AK1378" s="50">
        <f t="shared" si="412"/>
        <v>684.73624555367758</v>
      </c>
      <c r="AL1378" s="51">
        <f>AJ1378/AVERAGE(AJ1105:AJ1116)*100</f>
        <v>93.554268224718541</v>
      </c>
      <c r="AM1378" s="51">
        <f>AK1378/AVERAGE(AK1105:AK1116)*100</f>
        <v>101.25503265325257</v>
      </c>
      <c r="AN1378" s="45">
        <v>31.801813044667085</v>
      </c>
      <c r="AO1378" s="137"/>
    </row>
    <row r="1379" spans="1:41" ht="30" x14ac:dyDescent="0.25">
      <c r="A1379" s="30">
        <v>1378</v>
      </c>
      <c r="B1379" s="107" t="s">
        <v>1564</v>
      </c>
      <c r="C1379" s="48"/>
      <c r="D1379" s="48" t="s">
        <v>135</v>
      </c>
      <c r="E1379" s="48" t="s">
        <v>205</v>
      </c>
      <c r="F1379" s="48" t="s">
        <v>139</v>
      </c>
      <c r="G1379" s="42" t="s">
        <v>6</v>
      </c>
      <c r="H1379" s="42" t="s">
        <v>714</v>
      </c>
      <c r="I1379" s="42" t="s">
        <v>319</v>
      </c>
      <c r="J1379" s="42">
        <v>25</v>
      </c>
      <c r="K1379" s="42">
        <v>220</v>
      </c>
      <c r="L1379" s="42">
        <v>0.08</v>
      </c>
      <c r="M1379" s="105" t="s">
        <v>140</v>
      </c>
      <c r="N1379" s="105" t="s">
        <v>320</v>
      </c>
      <c r="O1379" s="104" t="s">
        <v>210</v>
      </c>
      <c r="P1379" s="81">
        <v>300</v>
      </c>
      <c r="Q1379" s="118">
        <v>82</v>
      </c>
      <c r="R1379" s="42">
        <v>3.5</v>
      </c>
      <c r="S1379" s="81">
        <v>5.8524173027989823</v>
      </c>
      <c r="T1379" s="134">
        <v>485</v>
      </c>
      <c r="U1379" s="93">
        <f t="shared" si="413"/>
        <v>0.36577608142493639</v>
      </c>
      <c r="V1379" s="134">
        <v>50</v>
      </c>
      <c r="W1379" s="135">
        <f t="shared" si="410"/>
        <v>462.14586586681912</v>
      </c>
      <c r="X1379" s="51">
        <f t="shared" si="408"/>
        <v>173.88227107006733</v>
      </c>
      <c r="Y1379" s="100">
        <v>0.14185900000000001</v>
      </c>
      <c r="Z1379" s="81">
        <v>242.16540000000001</v>
      </c>
      <c r="AA1379" s="49">
        <f t="shared" si="406"/>
        <v>2.8371800000000003E-3</v>
      </c>
      <c r="AB1379" s="50">
        <f t="shared" si="409"/>
        <v>493.33530183457373</v>
      </c>
      <c r="AC1379" s="50">
        <f t="shared" si="411"/>
        <v>524.00209086753375</v>
      </c>
      <c r="AD1379" s="56">
        <f>AB1379/AVERAGE(AB1105:AB1116)*100</f>
        <v>92.549287928869546</v>
      </c>
      <c r="AE1379" s="56">
        <f>AC1379/AVERAGE(AC1105:AC1116)*100</f>
        <v>98.302351773096575</v>
      </c>
      <c r="AF1379" s="65">
        <v>0.47062400000000004</v>
      </c>
      <c r="AG1379" s="45">
        <v>5.0894819999999994</v>
      </c>
      <c r="AH1379" s="45">
        <v>312.75670000000002</v>
      </c>
      <c r="AI1379" s="43">
        <f t="shared" si="405"/>
        <v>0.10178963999999999</v>
      </c>
      <c r="AJ1379" s="50">
        <f t="shared" si="407"/>
        <v>637.142717313395</v>
      </c>
      <c r="AK1379" s="50">
        <f t="shared" si="412"/>
        <v>676.74888622747096</v>
      </c>
      <c r="AL1379" s="51">
        <f>AJ1379/AVERAGE(AJ1105:AJ1116)*100</f>
        <v>94.217163273113954</v>
      </c>
      <c r="AM1379" s="51">
        <f>AK1379/AVERAGE(AK1105:AK1116)*100</f>
        <v>100.07390585495619</v>
      </c>
      <c r="AN1379" s="45">
        <v>35.877046926878087</v>
      </c>
      <c r="AO1379" s="137"/>
    </row>
    <row r="1380" spans="1:41" ht="30" x14ac:dyDescent="0.25">
      <c r="A1380" s="30">
        <v>1379</v>
      </c>
      <c r="B1380" s="107" t="s">
        <v>1565</v>
      </c>
      <c r="C1380" s="48"/>
      <c r="D1380" s="48" t="s">
        <v>135</v>
      </c>
      <c r="E1380" s="48" t="s">
        <v>205</v>
      </c>
      <c r="F1380" s="48" t="s">
        <v>139</v>
      </c>
      <c r="G1380" s="42" t="s">
        <v>6</v>
      </c>
      <c r="H1380" s="42" t="s">
        <v>714</v>
      </c>
      <c r="I1380" s="42" t="s">
        <v>319</v>
      </c>
      <c r="J1380" s="42">
        <v>25</v>
      </c>
      <c r="K1380" s="42">
        <v>220</v>
      </c>
      <c r="L1380" s="42">
        <v>0.08</v>
      </c>
      <c r="M1380" s="105" t="s">
        <v>140</v>
      </c>
      <c r="N1380" s="105" t="s">
        <v>320</v>
      </c>
      <c r="O1380" s="104" t="s">
        <v>210</v>
      </c>
      <c r="P1380" s="81">
        <v>300</v>
      </c>
      <c r="Q1380" s="118">
        <v>82</v>
      </c>
      <c r="R1380" s="42">
        <v>3.5</v>
      </c>
      <c r="S1380" s="81">
        <v>6.1916878710771837</v>
      </c>
      <c r="T1380" s="134">
        <v>486</v>
      </c>
      <c r="U1380" s="93">
        <f t="shared" si="413"/>
        <v>0.38698049194232398</v>
      </c>
      <c r="V1380" s="134">
        <v>50</v>
      </c>
      <c r="W1380" s="135">
        <f t="shared" si="410"/>
        <v>460.4804753591909</v>
      </c>
      <c r="X1380" s="51">
        <f t="shared" si="408"/>
        <v>180.26321935107691</v>
      </c>
      <c r="Y1380" s="100">
        <v>0.13708300000000001</v>
      </c>
      <c r="Z1380" s="81">
        <v>242.59989999999999</v>
      </c>
      <c r="AA1380" s="49">
        <f t="shared" si="406"/>
        <v>2.7416600000000004E-3</v>
      </c>
      <c r="AB1380" s="50">
        <f t="shared" si="409"/>
        <v>494.22045796607358</v>
      </c>
      <c r="AC1380" s="50">
        <f t="shared" si="411"/>
        <v>526.84079560759562</v>
      </c>
      <c r="AD1380" s="56">
        <f>AB1380/AVERAGE(AB1105:AB1116)*100</f>
        <v>92.715342475080902</v>
      </c>
      <c r="AE1380" s="56">
        <f>AC1380/AVERAGE(AC1105:AC1116)*100</f>
        <v>98.834890396130547</v>
      </c>
      <c r="AF1380" s="65">
        <v>0.37213600000000002</v>
      </c>
      <c r="AG1380" s="45">
        <v>5.4953079999999996</v>
      </c>
      <c r="AH1380" s="45">
        <v>312.27980000000002</v>
      </c>
      <c r="AI1380" s="43">
        <f t="shared" si="405"/>
        <v>0.10990615999999999</v>
      </c>
      <c r="AJ1380" s="50">
        <f t="shared" si="407"/>
        <v>636.17118461118037</v>
      </c>
      <c r="AK1380" s="50">
        <f t="shared" si="412"/>
        <v>678.16078359546259</v>
      </c>
      <c r="AL1380" s="51">
        <f>AJ1380/AVERAGE(AJ1105:AJ1116)*100</f>
        <v>94.073498356695069</v>
      </c>
      <c r="AM1380" s="51">
        <f>AK1380/AVERAGE(AK1105:AK1116)*100</f>
        <v>100.28268947788743</v>
      </c>
      <c r="AN1380" s="45">
        <v>40.087450668573048</v>
      </c>
      <c r="AO1380" s="137"/>
    </row>
    <row r="1381" spans="1:41" ht="30" x14ac:dyDescent="0.25">
      <c r="A1381" s="30">
        <v>1380</v>
      </c>
      <c r="B1381" s="107" t="s">
        <v>1566</v>
      </c>
      <c r="C1381" s="48"/>
      <c r="D1381" s="48" t="s">
        <v>135</v>
      </c>
      <c r="E1381" s="48" t="s">
        <v>205</v>
      </c>
      <c r="F1381" s="48" t="s">
        <v>139</v>
      </c>
      <c r="G1381" s="42" t="s">
        <v>6</v>
      </c>
      <c r="H1381" s="42" t="s">
        <v>714</v>
      </c>
      <c r="I1381" s="42" t="s">
        <v>319</v>
      </c>
      <c r="J1381" s="42">
        <v>25</v>
      </c>
      <c r="K1381" s="42">
        <v>220</v>
      </c>
      <c r="L1381" s="42">
        <v>0.08</v>
      </c>
      <c r="M1381" s="105" t="s">
        <v>140</v>
      </c>
      <c r="N1381" s="105" t="s">
        <v>320</v>
      </c>
      <c r="O1381" s="104" t="s">
        <v>210</v>
      </c>
      <c r="P1381" s="81">
        <v>300</v>
      </c>
      <c r="Q1381" s="118">
        <v>82</v>
      </c>
      <c r="R1381" s="42">
        <v>3.5</v>
      </c>
      <c r="S1381" s="81">
        <v>7.492225049476958</v>
      </c>
      <c r="T1381" s="134">
        <v>487</v>
      </c>
      <c r="U1381" s="93">
        <f t="shared" si="413"/>
        <v>0.46826406559230987</v>
      </c>
      <c r="V1381" s="134">
        <v>50</v>
      </c>
      <c r="W1381" s="135">
        <f t="shared" si="410"/>
        <v>454.09647841328297</v>
      </c>
      <c r="X1381" s="51">
        <f t="shared" si="408"/>
        <v>174.12068300957492</v>
      </c>
      <c r="Y1381" s="100">
        <v>0.143924</v>
      </c>
      <c r="Z1381" s="81">
        <v>246.0274</v>
      </c>
      <c r="AA1381" s="49">
        <f t="shared" si="406"/>
        <v>2.8784800000000001E-3</v>
      </c>
      <c r="AB1381" s="50">
        <f t="shared" si="409"/>
        <v>501.20290362940125</v>
      </c>
      <c r="AC1381" s="50">
        <f t="shared" si="411"/>
        <v>541.79543708349388</v>
      </c>
      <c r="AD1381" s="56">
        <f>AB1381/AVERAGE(AB1105:AB1116)*100</f>
        <v>94.025243412110726</v>
      </c>
      <c r="AE1381" s="56">
        <f>AC1381/AVERAGE(AC1105:AC1116)*100</f>
        <v>101.64036856620893</v>
      </c>
      <c r="AF1381" s="65">
        <v>0.37923600000000002</v>
      </c>
      <c r="AG1381" s="45">
        <v>4.7679450000000001</v>
      </c>
      <c r="AH1381" s="45">
        <v>307.22859999999997</v>
      </c>
      <c r="AI1381" s="43">
        <f t="shared" si="405"/>
        <v>9.5358899999999996E-2</v>
      </c>
      <c r="AJ1381" s="50">
        <f t="shared" si="407"/>
        <v>625.88096446979421</v>
      </c>
      <c r="AK1381" s="50">
        <f t="shared" si="412"/>
        <v>676.57120150662035</v>
      </c>
      <c r="AL1381" s="51">
        <f>AJ1381/AVERAGE(AJ1105:AJ1116)*100</f>
        <v>92.551837157669894</v>
      </c>
      <c r="AM1381" s="51">
        <f>AK1381/AVERAGE(AK1105:AK1116)*100</f>
        <v>100.04763081499949</v>
      </c>
      <c r="AN1381" s="45">
        <v>33.128213501570272</v>
      </c>
      <c r="AO1381" s="137"/>
    </row>
    <row r="1382" spans="1:41" ht="30" x14ac:dyDescent="0.25">
      <c r="A1382" s="30">
        <v>1381</v>
      </c>
      <c r="B1382" s="107" t="s">
        <v>1567</v>
      </c>
      <c r="C1382" s="48"/>
      <c r="D1382" s="48" t="s">
        <v>135</v>
      </c>
      <c r="E1382" s="48" t="s">
        <v>205</v>
      </c>
      <c r="F1382" s="48" t="s">
        <v>139</v>
      </c>
      <c r="G1382" s="42" t="s">
        <v>6</v>
      </c>
      <c r="H1382" s="42" t="s">
        <v>714</v>
      </c>
      <c r="I1382" s="42" t="s">
        <v>319</v>
      </c>
      <c r="J1382" s="42">
        <v>25</v>
      </c>
      <c r="K1382" s="42">
        <v>220</v>
      </c>
      <c r="L1382" s="42">
        <v>0.08</v>
      </c>
      <c r="M1382" s="105" t="s">
        <v>140</v>
      </c>
      <c r="N1382" s="105" t="s">
        <v>320</v>
      </c>
      <c r="O1382" s="104" t="s">
        <v>210</v>
      </c>
      <c r="P1382" s="81">
        <v>300</v>
      </c>
      <c r="Q1382" s="118">
        <v>82</v>
      </c>
      <c r="R1382" s="42">
        <v>3.5</v>
      </c>
      <c r="S1382" s="81">
        <v>8.3969465648854964</v>
      </c>
      <c r="T1382" s="134">
        <v>488</v>
      </c>
      <c r="U1382" s="93">
        <f t="shared" si="413"/>
        <v>0.52480916030534353</v>
      </c>
      <c r="V1382" s="134">
        <v>50</v>
      </c>
      <c r="W1382" s="135">
        <f t="shared" si="410"/>
        <v>449.65543705960772</v>
      </c>
      <c r="X1382" s="51">
        <f t="shared" si="408"/>
        <v>159.04424461429815</v>
      </c>
      <c r="Y1382" s="100">
        <v>0.15373400000000001</v>
      </c>
      <c r="Z1382" s="81">
        <v>240.04230000000001</v>
      </c>
      <c r="AA1382" s="49">
        <f t="shared" si="406"/>
        <v>3.0746800000000002E-3</v>
      </c>
      <c r="AB1382" s="50">
        <f t="shared" si="409"/>
        <v>489.01015803069021</v>
      </c>
      <c r="AC1382" s="50">
        <f t="shared" si="411"/>
        <v>533.83608918350353</v>
      </c>
      <c r="AD1382" s="56">
        <f>AB1382/AVERAGE(AB1105:AB1116)*100</f>
        <v>91.737894586956202</v>
      </c>
      <c r="AE1382" s="56">
        <f>AC1382/AVERAGE(AC1105:AC1116)*100</f>
        <v>100.14720159076053</v>
      </c>
      <c r="AF1382" s="65">
        <v>0</v>
      </c>
      <c r="AG1382" s="45">
        <v>5.0978719999999997</v>
      </c>
      <c r="AH1382" s="45">
        <v>303.46409999999997</v>
      </c>
      <c r="AI1382" s="43">
        <f t="shared" si="405"/>
        <v>0.10195744</v>
      </c>
      <c r="AJ1382" s="50">
        <f t="shared" si="407"/>
        <v>618.21198804394544</v>
      </c>
      <c r="AK1382" s="50">
        <f t="shared" si="412"/>
        <v>674.8814202813071</v>
      </c>
      <c r="AL1382" s="51">
        <f>AJ1382/AVERAGE(AJ1105:AJ1116)*100</f>
        <v>91.417791072832586</v>
      </c>
      <c r="AM1382" s="51">
        <f>AK1382/AVERAGE(AK1105:AK1116)*100</f>
        <v>99.797755254508914</v>
      </c>
      <c r="AN1382" s="45">
        <v>33.160341889237252</v>
      </c>
      <c r="AO1382" s="137"/>
    </row>
    <row r="1383" spans="1:41" ht="30" x14ac:dyDescent="0.25">
      <c r="A1383" s="30">
        <v>1382</v>
      </c>
      <c r="B1383" s="107" t="s">
        <v>1568</v>
      </c>
      <c r="C1383" s="48"/>
      <c r="D1383" s="48" t="s">
        <v>135</v>
      </c>
      <c r="E1383" s="48" t="s">
        <v>205</v>
      </c>
      <c r="F1383" s="48" t="s">
        <v>139</v>
      </c>
      <c r="G1383" s="42" t="s">
        <v>6</v>
      </c>
      <c r="H1383" s="42" t="s">
        <v>714</v>
      </c>
      <c r="I1383" s="42" t="s">
        <v>319</v>
      </c>
      <c r="J1383" s="42">
        <v>25</v>
      </c>
      <c r="K1383" s="42">
        <v>220</v>
      </c>
      <c r="L1383" s="42">
        <v>0.08</v>
      </c>
      <c r="M1383" s="105" t="s">
        <v>140</v>
      </c>
      <c r="N1383" s="105" t="s">
        <v>320</v>
      </c>
      <c r="O1383" s="104" t="s">
        <v>210</v>
      </c>
      <c r="P1383" s="81">
        <v>300</v>
      </c>
      <c r="Q1383" s="118">
        <v>82</v>
      </c>
      <c r="R1383" s="42">
        <v>3.5</v>
      </c>
      <c r="S1383" s="81">
        <v>9.7540288379983036</v>
      </c>
      <c r="T1383" s="134">
        <v>490</v>
      </c>
      <c r="U1383" s="93">
        <f t="shared" si="413"/>
        <v>0.60962680237489397</v>
      </c>
      <c r="V1383" s="134">
        <v>50</v>
      </c>
      <c r="W1383" s="135">
        <f t="shared" si="410"/>
        <v>442.99387502909502</v>
      </c>
      <c r="X1383" s="51">
        <f t="shared" si="408"/>
        <v>170.27072803261873</v>
      </c>
      <c r="Y1383" s="100">
        <v>0.14043900000000001</v>
      </c>
      <c r="Z1383" s="81">
        <v>234.7619</v>
      </c>
      <c r="AA1383" s="49">
        <f t="shared" si="406"/>
        <v>2.8087800000000003E-3</v>
      </c>
      <c r="AB1383" s="50">
        <f t="shared" si="409"/>
        <v>478.25301548345885</v>
      </c>
      <c r="AC1383" s="50">
        <f t="shared" si="411"/>
        <v>529.94389591635161</v>
      </c>
      <c r="AD1383" s="56">
        <f>AB1383/AVERAGE(AB1105:AB1116)*100</f>
        <v>89.719863687498204</v>
      </c>
      <c r="AE1383" s="56">
        <f>AC1383/AVERAGE(AC1105:AC1116)*100</f>
        <v>99.41702940560188</v>
      </c>
      <c r="AF1383" s="65">
        <v>0</v>
      </c>
      <c r="AG1383" s="45">
        <v>4.4278189999999995</v>
      </c>
      <c r="AH1383" s="45">
        <v>295.42750000000001</v>
      </c>
      <c r="AI1383" s="43">
        <f t="shared" si="405"/>
        <v>8.855637999999999E-2</v>
      </c>
      <c r="AJ1383" s="50">
        <f t="shared" si="407"/>
        <v>601.83996096359567</v>
      </c>
      <c r="AK1383" s="50">
        <f t="shared" si="412"/>
        <v>666.88845298503702</v>
      </c>
      <c r="AL1383" s="51">
        <f>AJ1383/AVERAGE(AJ1105:AJ1116)*100</f>
        <v>88.996785689540374</v>
      </c>
      <c r="AM1383" s="51">
        <f>AK1383/AVERAGE(AK1105:AK1116)*100</f>
        <v>98.615799180421163</v>
      </c>
      <c r="AN1383" s="45">
        <v>31.528414471763536</v>
      </c>
      <c r="AO1383" s="137"/>
    </row>
    <row r="1384" spans="1:41" ht="30" x14ac:dyDescent="0.25">
      <c r="A1384" s="30">
        <v>1383</v>
      </c>
      <c r="B1384" s="107" t="s">
        <v>1569</v>
      </c>
      <c r="C1384" s="48"/>
      <c r="D1384" s="48" t="s">
        <v>135</v>
      </c>
      <c r="E1384" s="48" t="s">
        <v>205</v>
      </c>
      <c r="F1384" s="48" t="s">
        <v>139</v>
      </c>
      <c r="G1384" s="42" t="s">
        <v>6</v>
      </c>
      <c r="H1384" s="42" t="s">
        <v>714</v>
      </c>
      <c r="I1384" s="42" t="s">
        <v>319</v>
      </c>
      <c r="J1384" s="42">
        <v>25</v>
      </c>
      <c r="K1384" s="42">
        <v>220</v>
      </c>
      <c r="L1384" s="42">
        <v>0.08</v>
      </c>
      <c r="M1384" s="105" t="s">
        <v>140</v>
      </c>
      <c r="N1384" s="105" t="s">
        <v>320</v>
      </c>
      <c r="O1384" s="104" t="s">
        <v>210</v>
      </c>
      <c r="P1384" s="81">
        <v>300</v>
      </c>
      <c r="Q1384" s="118">
        <v>82</v>
      </c>
      <c r="R1384" s="42">
        <v>3.5</v>
      </c>
      <c r="S1384" s="81">
        <v>8.0011309018942605</v>
      </c>
      <c r="T1384" s="134">
        <v>491</v>
      </c>
      <c r="U1384" s="93">
        <f t="shared" si="413"/>
        <v>0.50007068136839128</v>
      </c>
      <c r="V1384" s="134">
        <v>50</v>
      </c>
      <c r="W1384" s="135">
        <f t="shared" si="410"/>
        <v>451.59839265184075</v>
      </c>
      <c r="X1384" s="51">
        <f t="shared" si="408"/>
        <v>185.16472174567838</v>
      </c>
      <c r="Y1384" s="100">
        <v>0.13463</v>
      </c>
      <c r="Z1384" s="81">
        <v>244.7372</v>
      </c>
      <c r="AA1384" s="49">
        <f t="shared" si="406"/>
        <v>2.6925999999999999E-3</v>
      </c>
      <c r="AB1384" s="50">
        <f t="shared" si="409"/>
        <v>498.57452977241354</v>
      </c>
      <c r="AC1384" s="50">
        <f t="shared" si="411"/>
        <v>541.93549840351147</v>
      </c>
      <c r="AD1384" s="56">
        <f>AB1384/AVERAGE(AB1105:AB1116)*100</f>
        <v>93.532162685938331</v>
      </c>
      <c r="AE1384" s="56">
        <f>AC1384/AVERAGE(AC1105:AC1116)*100</f>
        <v>101.66664395210934</v>
      </c>
      <c r="AF1384" s="65">
        <v>0.35561500000000001</v>
      </c>
      <c r="AG1384" s="45">
        <v>3.1691639999999999</v>
      </c>
      <c r="AH1384" s="45">
        <v>298.97859999999997</v>
      </c>
      <c r="AI1384" s="43">
        <f t="shared" si="405"/>
        <v>6.338328E-2</v>
      </c>
      <c r="AJ1384" s="50">
        <f t="shared" si="407"/>
        <v>609.07420247929008</v>
      </c>
      <c r="AK1384" s="50">
        <f t="shared" si="412"/>
        <v>662.04531474162525</v>
      </c>
      <c r="AL1384" s="51">
        <f>AJ1384/AVERAGE(AJ1105:AJ1116)*100</f>
        <v>90.066545565185422</v>
      </c>
      <c r="AM1384" s="51">
        <f>AK1384/AVERAGE(AK1105:AK1116)*100</f>
        <v>97.899622515077056</v>
      </c>
      <c r="AN1384" s="45">
        <v>23.53980539255738</v>
      </c>
      <c r="AO1384" s="137"/>
    </row>
    <row r="1385" spans="1:41" ht="30" x14ac:dyDescent="0.25">
      <c r="A1385" s="30">
        <v>1384</v>
      </c>
      <c r="B1385" s="107" t="s">
        <v>1570</v>
      </c>
      <c r="C1385" s="48"/>
      <c r="D1385" s="48" t="s">
        <v>135</v>
      </c>
      <c r="E1385" s="48" t="s">
        <v>205</v>
      </c>
      <c r="F1385" s="48" t="s">
        <v>139</v>
      </c>
      <c r="G1385" s="42" t="s">
        <v>6</v>
      </c>
      <c r="H1385" s="42" t="s">
        <v>714</v>
      </c>
      <c r="I1385" s="42" t="s">
        <v>319</v>
      </c>
      <c r="J1385" s="42">
        <v>25</v>
      </c>
      <c r="K1385" s="42">
        <v>220</v>
      </c>
      <c r="L1385" s="42">
        <v>0.08</v>
      </c>
      <c r="M1385" s="105" t="s">
        <v>140</v>
      </c>
      <c r="N1385" s="105" t="s">
        <v>320</v>
      </c>
      <c r="O1385" s="104" t="s">
        <v>210</v>
      </c>
      <c r="P1385" s="81">
        <v>300</v>
      </c>
      <c r="Q1385" s="118">
        <v>82</v>
      </c>
      <c r="R1385" s="42">
        <v>3.5</v>
      </c>
      <c r="S1385" s="81">
        <v>7.0964093864857221</v>
      </c>
      <c r="T1385" s="134">
        <v>493</v>
      </c>
      <c r="U1385" s="93">
        <f t="shared" si="413"/>
        <v>0.44352558665535763</v>
      </c>
      <c r="V1385" s="134">
        <v>50</v>
      </c>
      <c r="W1385" s="135">
        <f t="shared" si="410"/>
        <v>456.03943400551583</v>
      </c>
      <c r="X1385" s="51">
        <f t="shared" si="408"/>
        <v>165.32518560658926</v>
      </c>
      <c r="Y1385" s="100">
        <v>0.15192699999999998</v>
      </c>
      <c r="Z1385" s="81">
        <v>246.5891</v>
      </c>
      <c r="AA1385" s="49">
        <f t="shared" si="406"/>
        <v>3.0385399999999997E-3</v>
      </c>
      <c r="AB1385" s="50">
        <f t="shared" si="409"/>
        <v>502.34718947304566</v>
      </c>
      <c r="AC1385" s="50">
        <f t="shared" si="411"/>
        <v>540.7188098497146</v>
      </c>
      <c r="AD1385" s="56">
        <f>AB1385/AVERAGE(AB1105:AB1116)*100</f>
        <v>94.239910474497208</v>
      </c>
      <c r="AE1385" s="56">
        <f>AC1385/AVERAGE(AC1105:AC1116)*100</f>
        <v>101.43839420215963</v>
      </c>
      <c r="AF1385" s="65">
        <v>0.5364549999999999</v>
      </c>
      <c r="AG1385" s="45">
        <v>5.9220459999999999</v>
      </c>
      <c r="AH1385" s="45">
        <v>309.76949999999999</v>
      </c>
      <c r="AI1385" s="43">
        <f t="shared" si="405"/>
        <v>0.11844092000000001</v>
      </c>
      <c r="AJ1385" s="50">
        <f t="shared" si="407"/>
        <v>631.05724344454234</v>
      </c>
      <c r="AK1385" s="50">
        <f t="shared" si="412"/>
        <v>679.26033781599097</v>
      </c>
      <c r="AL1385" s="51">
        <f>AJ1385/AVERAGE(AJ1105:AJ1116)*100</f>
        <v>93.317276843408536</v>
      </c>
      <c r="AM1385" s="51">
        <f>AK1385/AVERAGE(AK1105:AK1116)*100</f>
        <v>100.44528551282288</v>
      </c>
      <c r="AN1385" s="45">
        <v>38.979549388851233</v>
      </c>
      <c r="AO1385" s="137"/>
    </row>
    <row r="1386" spans="1:41" ht="30" x14ac:dyDescent="0.25">
      <c r="A1386" s="30">
        <v>1385</v>
      </c>
      <c r="B1386" s="107" t="s">
        <v>1571</v>
      </c>
      <c r="C1386" s="48"/>
      <c r="D1386" s="48" t="s">
        <v>135</v>
      </c>
      <c r="E1386" s="48" t="s">
        <v>205</v>
      </c>
      <c r="F1386" s="48" t="s">
        <v>139</v>
      </c>
      <c r="G1386" s="42" t="s">
        <v>6</v>
      </c>
      <c r="H1386" s="42" t="s">
        <v>714</v>
      </c>
      <c r="I1386" s="42" t="s">
        <v>319</v>
      </c>
      <c r="J1386" s="42">
        <v>25</v>
      </c>
      <c r="K1386" s="42">
        <v>220</v>
      </c>
      <c r="L1386" s="42">
        <v>0.08</v>
      </c>
      <c r="M1386" s="105" t="s">
        <v>140</v>
      </c>
      <c r="N1386" s="105" t="s">
        <v>320</v>
      </c>
      <c r="O1386" s="104" t="s">
        <v>210</v>
      </c>
      <c r="P1386" s="81">
        <v>300</v>
      </c>
      <c r="Q1386" s="118">
        <v>82</v>
      </c>
      <c r="R1386" s="42">
        <v>3.5</v>
      </c>
      <c r="S1386" s="81">
        <v>7.5487701441899908</v>
      </c>
      <c r="T1386" s="134">
        <v>494</v>
      </c>
      <c r="U1386" s="93">
        <f t="shared" si="413"/>
        <v>0.47179813401187443</v>
      </c>
      <c r="V1386" s="134">
        <v>50</v>
      </c>
      <c r="W1386" s="135">
        <f t="shared" si="410"/>
        <v>453.81891332867838</v>
      </c>
      <c r="X1386" s="51">
        <f t="shared" si="408"/>
        <v>168.46040809487266</v>
      </c>
      <c r="Y1386" s="100">
        <v>0.149474</v>
      </c>
      <c r="Z1386" s="81">
        <v>247.20849999999999</v>
      </c>
      <c r="AA1386" s="49">
        <f t="shared" si="406"/>
        <v>2.9894800000000001E-3</v>
      </c>
      <c r="AB1386" s="50">
        <f t="shared" si="409"/>
        <v>503.60902079145995</v>
      </c>
      <c r="AC1386" s="50">
        <f t="shared" si="411"/>
        <v>544.72939037901926</v>
      </c>
      <c r="AD1386" s="56">
        <f>AB1386/AVERAGE(AB1105:AB1116)*100</f>
        <v>94.476628969142354</v>
      </c>
      <c r="AE1386" s="56">
        <f>AC1386/AVERAGE(AC1105:AC1116)*100</f>
        <v>102.19077573818237</v>
      </c>
      <c r="AF1386" s="65">
        <v>0.74453099999999994</v>
      </c>
      <c r="AG1386" s="45">
        <v>5.2348249999999998</v>
      </c>
      <c r="AH1386" s="45">
        <v>312.50630000000001</v>
      </c>
      <c r="AI1386" s="43">
        <f t="shared" si="405"/>
        <v>0.1046965</v>
      </c>
      <c r="AJ1386" s="50">
        <f t="shared" si="407"/>
        <v>636.63260662219227</v>
      </c>
      <c r="AK1386" s="50">
        <f t="shared" si="412"/>
        <v>688.61453505281145</v>
      </c>
      <c r="AL1386" s="51">
        <f>AJ1386/AVERAGE(AJ1105:AJ1116)*100</f>
        <v>94.141730907688725</v>
      </c>
      <c r="AM1386" s="51">
        <f>AK1386/AVERAGE(AK1105:AK1116)*100</f>
        <v>101.82853278914217</v>
      </c>
      <c r="AN1386" s="45">
        <v>35.021642559910084</v>
      </c>
      <c r="AO1386" s="137"/>
    </row>
    <row r="1387" spans="1:41" ht="30" x14ac:dyDescent="0.25">
      <c r="A1387" s="30">
        <v>1386</v>
      </c>
      <c r="B1387" s="107" t="s">
        <v>1572</v>
      </c>
      <c r="C1387" s="48"/>
      <c r="D1387" s="48" t="s">
        <v>135</v>
      </c>
      <c r="E1387" s="48" t="s">
        <v>205</v>
      </c>
      <c r="F1387" s="48" t="s">
        <v>139</v>
      </c>
      <c r="G1387" s="42" t="s">
        <v>6</v>
      </c>
      <c r="H1387" s="42" t="s">
        <v>714</v>
      </c>
      <c r="I1387" s="42" t="s">
        <v>319</v>
      </c>
      <c r="J1387" s="42">
        <v>25</v>
      </c>
      <c r="K1387" s="42">
        <v>220</v>
      </c>
      <c r="L1387" s="42">
        <v>0.08</v>
      </c>
      <c r="M1387" s="105" t="s">
        <v>140</v>
      </c>
      <c r="N1387" s="105" t="s">
        <v>320</v>
      </c>
      <c r="O1387" s="104" t="s">
        <v>210</v>
      </c>
      <c r="P1387" s="81">
        <v>300</v>
      </c>
      <c r="Q1387" s="118">
        <v>82</v>
      </c>
      <c r="R1387" s="42">
        <v>3.5</v>
      </c>
      <c r="S1387" s="81">
        <v>6.9267741023466209</v>
      </c>
      <c r="T1387" s="134">
        <v>495</v>
      </c>
      <c r="U1387" s="93">
        <f t="shared" si="413"/>
        <v>0.43292338139666381</v>
      </c>
      <c r="V1387" s="134">
        <v>50</v>
      </c>
      <c r="W1387" s="135">
        <f t="shared" si="410"/>
        <v>456.87212925932994</v>
      </c>
      <c r="X1387" s="51">
        <f t="shared" si="408"/>
        <v>135.88111494360044</v>
      </c>
      <c r="Y1387" s="100">
        <v>0.182389</v>
      </c>
      <c r="Z1387" s="81">
        <v>243.30869999999999</v>
      </c>
      <c r="AA1387" s="49">
        <f t="shared" si="406"/>
        <v>3.6477799999999998E-3</v>
      </c>
      <c r="AB1387" s="50">
        <f t="shared" si="409"/>
        <v>495.66441346896681</v>
      </c>
      <c r="AC1387" s="50">
        <f t="shared" si="411"/>
        <v>532.55316842033278</v>
      </c>
      <c r="AD1387" s="56">
        <f>AB1387/AVERAGE(AB1105:AB1116)*100</f>
        <v>92.986227313641578</v>
      </c>
      <c r="AE1387" s="56">
        <f>AC1387/AVERAGE(AC1105:AC1116)*100</f>
        <v>99.906526734006761</v>
      </c>
      <c r="AF1387" s="65">
        <v>0.36335999999999996</v>
      </c>
      <c r="AG1387" s="45">
        <v>5.4549060000000003</v>
      </c>
      <c r="AH1387" s="45">
        <v>304.65440000000001</v>
      </c>
      <c r="AI1387" s="43">
        <f t="shared" si="405"/>
        <v>0.10909812000000001</v>
      </c>
      <c r="AJ1387" s="50">
        <f t="shared" si="407"/>
        <v>620.63684729210263</v>
      </c>
      <c r="AK1387" s="50">
        <f t="shared" si="412"/>
        <v>666.82640609725604</v>
      </c>
      <c r="AL1387" s="51">
        <f>AJ1387/AVERAGE(AJ1105:AJ1116)*100</f>
        <v>91.776365931321592</v>
      </c>
      <c r="AM1387" s="51">
        <f>AK1387/AVERAGE(AK1105:AK1116)*100</f>
        <v>98.606624027668417</v>
      </c>
      <c r="AN1387" s="45">
        <v>29.908086562237855</v>
      </c>
      <c r="AO1387" s="137"/>
    </row>
    <row r="1388" spans="1:41" ht="30" x14ac:dyDescent="0.25">
      <c r="A1388" s="30">
        <v>1387</v>
      </c>
      <c r="B1388" s="107" t="s">
        <v>1573</v>
      </c>
      <c r="C1388" s="48"/>
      <c r="D1388" s="48" t="s">
        <v>135</v>
      </c>
      <c r="E1388" s="48" t="s">
        <v>205</v>
      </c>
      <c r="F1388" s="48" t="s">
        <v>139</v>
      </c>
      <c r="G1388" s="42" t="s">
        <v>6</v>
      </c>
      <c r="H1388" s="42" t="s">
        <v>714</v>
      </c>
      <c r="I1388" s="42" t="s">
        <v>319</v>
      </c>
      <c r="J1388" s="42">
        <v>25</v>
      </c>
      <c r="K1388" s="42">
        <v>220</v>
      </c>
      <c r="L1388" s="42">
        <v>0.08</v>
      </c>
      <c r="M1388" s="105" t="s">
        <v>140</v>
      </c>
      <c r="N1388" s="105" t="s">
        <v>320</v>
      </c>
      <c r="O1388" s="104" t="s">
        <v>210</v>
      </c>
      <c r="P1388" s="81">
        <v>300</v>
      </c>
      <c r="Q1388" s="118">
        <v>82</v>
      </c>
      <c r="R1388" s="42">
        <v>3.5</v>
      </c>
      <c r="S1388" s="81">
        <v>7.1529544811987558</v>
      </c>
      <c r="T1388" s="134">
        <v>496</v>
      </c>
      <c r="U1388" s="93">
        <f t="shared" si="413"/>
        <v>0.44705965507492224</v>
      </c>
      <c r="V1388" s="134">
        <v>50</v>
      </c>
      <c r="W1388" s="135">
        <f t="shared" si="410"/>
        <v>455.76186892091113</v>
      </c>
      <c r="X1388" s="51">
        <f t="shared" si="408"/>
        <v>149.76753456774341</v>
      </c>
      <c r="Y1388" s="100">
        <v>0.16741700000000001</v>
      </c>
      <c r="Z1388" s="81">
        <v>246.15979999999999</v>
      </c>
      <c r="AA1388" s="49">
        <f t="shared" si="406"/>
        <v>3.34834E-3</v>
      </c>
      <c r="AB1388" s="50">
        <f t="shared" si="409"/>
        <v>501.4726266945579</v>
      </c>
      <c r="AC1388" s="50">
        <f t="shared" si="411"/>
        <v>540.10617558424212</v>
      </c>
      <c r="AD1388" s="56">
        <f>AB1388/AVERAGE(AB1105:AB1116)*100</f>
        <v>94.0758432324062</v>
      </c>
      <c r="AE1388" s="56">
        <f>AC1388/AVERAGE(AC1105:AC1116)*100</f>
        <v>101.32346452893444</v>
      </c>
      <c r="AF1388" s="65">
        <v>0.825465</v>
      </c>
      <c r="AG1388" s="45">
        <v>0.825465</v>
      </c>
      <c r="AH1388" s="45">
        <v>307.09809999999999</v>
      </c>
      <c r="AI1388" s="43">
        <f t="shared" si="405"/>
        <v>1.6509300000000001E-2</v>
      </c>
      <c r="AJ1388" s="50">
        <f t="shared" si="407"/>
        <v>625.61511205285353</v>
      </c>
      <c r="AK1388" s="50">
        <f t="shared" si="412"/>
        <v>673.81262220796066</v>
      </c>
      <c r="AL1388" s="51">
        <f>AJ1388/AVERAGE(AJ1105:AJ1116)*100</f>
        <v>92.512524363388778</v>
      </c>
      <c r="AM1388" s="51">
        <f>AK1388/AVERAGE(AK1105:AK1116)*100</f>
        <v>99.639707269581635</v>
      </c>
      <c r="AN1388" s="45">
        <v>35.770095032165194</v>
      </c>
      <c r="AO1388" s="137"/>
    </row>
    <row r="1389" spans="1:41" x14ac:dyDescent="0.25">
      <c r="B1389" s="107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  <c r="R1389"/>
      <c r="S1389" s="81"/>
      <c r="T1389" s="86"/>
      <c r="U1389" s="100"/>
      <c r="X1389" s="86"/>
      <c r="Y1389" s="100"/>
      <c r="Z1389" s="81"/>
      <c r="AA1389" s="130"/>
      <c r="AB1389" s="81"/>
      <c r="AC1389" s="81"/>
      <c r="AD1389" s="83"/>
      <c r="AE1389" s="83"/>
      <c r="AG1389" s="122"/>
      <c r="AH1389" s="122"/>
      <c r="AI1389" s="131"/>
      <c r="AJ1389" s="122"/>
      <c r="AK1389" s="122"/>
      <c r="AL1389" s="122"/>
      <c r="AM1389" s="83"/>
      <c r="AN1389" s="122"/>
      <c r="AO1389" s="57"/>
    </row>
    <row r="1390" spans="1:41" x14ac:dyDescent="0.25">
      <c r="B1390" s="107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  <c r="R1390"/>
      <c r="S1390" s="81"/>
      <c r="T1390" s="86"/>
      <c r="U1390" s="100"/>
      <c r="X1390" s="86"/>
      <c r="Y1390" s="100"/>
      <c r="Z1390" s="81"/>
      <c r="AA1390" s="130"/>
      <c r="AB1390" s="81"/>
      <c r="AC1390" s="81"/>
      <c r="AD1390" s="81"/>
      <c r="AE1390" s="83"/>
      <c r="AG1390" s="122"/>
      <c r="AH1390" s="122"/>
      <c r="AI1390" s="131"/>
      <c r="AJ1390" s="122"/>
      <c r="AK1390" s="122"/>
      <c r="AL1390" s="122"/>
      <c r="AM1390" s="83"/>
      <c r="AN1390" s="122"/>
      <c r="AO1390" s="57"/>
    </row>
    <row r="1391" spans="1:41" x14ac:dyDescent="0.25">
      <c r="B1391" s="107"/>
      <c r="C1391" s="132"/>
      <c r="D1391" s="106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  <c r="R1391"/>
      <c r="S1391" s="81"/>
      <c r="T1391" s="86"/>
      <c r="U1391" s="100"/>
      <c r="X1391" s="86"/>
      <c r="Y1391" s="100"/>
      <c r="Z1391" s="81"/>
      <c r="AA1391" s="130"/>
      <c r="AB1391" s="81"/>
      <c r="AC1391" s="81"/>
      <c r="AD1391" s="81"/>
      <c r="AE1391" s="83"/>
      <c r="AG1391" s="122"/>
      <c r="AH1391" s="122"/>
      <c r="AI1391" s="131"/>
      <c r="AJ1391" s="122"/>
      <c r="AK1391" s="122"/>
      <c r="AL1391" s="122"/>
      <c r="AM1391" s="83"/>
      <c r="AN1391" s="122"/>
      <c r="AO1391" s="57"/>
    </row>
    <row r="1392" spans="1:41" x14ac:dyDescent="0.25">
      <c r="B1392" s="107"/>
      <c r="D1392" s="106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  <c r="R1392"/>
      <c r="S1392" s="81"/>
      <c r="T1392" s="86"/>
      <c r="U1392" s="100"/>
      <c r="X1392" s="86"/>
      <c r="Y1392" s="100"/>
      <c r="Z1392" s="81"/>
      <c r="AA1392" s="130"/>
      <c r="AB1392" s="81"/>
      <c r="AC1392" s="81"/>
      <c r="AD1392" s="81"/>
      <c r="AE1392" s="83"/>
      <c r="AG1392" s="122"/>
      <c r="AH1392" s="122"/>
      <c r="AI1392" s="131"/>
      <c r="AJ1392" s="122"/>
      <c r="AK1392" s="122"/>
      <c r="AL1392" s="122"/>
      <c r="AM1392" s="83"/>
      <c r="AN1392" s="122"/>
      <c r="AO1392" s="57"/>
    </row>
    <row r="1393" spans="2:41" x14ac:dyDescent="0.25">
      <c r="B1393" s="107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  <c r="R1393"/>
      <c r="S1393" s="81"/>
      <c r="T1393" s="86"/>
      <c r="U1393" s="100"/>
      <c r="X1393" s="86"/>
      <c r="Y1393" s="100"/>
      <c r="Z1393" s="81"/>
      <c r="AA1393" s="130"/>
      <c r="AB1393" s="81"/>
      <c r="AC1393" s="81"/>
      <c r="AD1393" s="81"/>
      <c r="AE1393" s="83"/>
      <c r="AG1393" s="122"/>
      <c r="AH1393" s="122"/>
      <c r="AI1393" s="131"/>
      <c r="AJ1393" s="122"/>
      <c r="AK1393" s="122"/>
      <c r="AL1393" s="122"/>
      <c r="AM1393" s="83"/>
      <c r="AN1393" s="122"/>
      <c r="AO1393" s="57"/>
    </row>
    <row r="1394" spans="2:41" x14ac:dyDescent="0.25">
      <c r="B1394" s="107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  <c r="R1394"/>
      <c r="S1394" s="81"/>
      <c r="T1394" s="86"/>
      <c r="U1394" s="100"/>
      <c r="X1394" s="86"/>
      <c r="Y1394" s="100"/>
      <c r="Z1394" s="81"/>
      <c r="AA1394" s="130"/>
      <c r="AB1394" s="81"/>
      <c r="AC1394" s="81"/>
      <c r="AD1394" s="81"/>
      <c r="AE1394" s="83"/>
      <c r="AG1394" s="122"/>
      <c r="AH1394" s="122"/>
      <c r="AI1394" s="131"/>
      <c r="AJ1394" s="122"/>
      <c r="AK1394" s="122"/>
      <c r="AL1394" s="122"/>
      <c r="AM1394" s="83"/>
      <c r="AN1394" s="122"/>
      <c r="AO1394" s="57"/>
    </row>
    <row r="1395" spans="2:41" x14ac:dyDescent="0.25">
      <c r="B1395" s="107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  <c r="R1395"/>
      <c r="S1395" s="81"/>
      <c r="T1395" s="86"/>
      <c r="U1395" s="100"/>
      <c r="X1395" s="86"/>
      <c r="Y1395" s="100"/>
      <c r="Z1395" s="81"/>
      <c r="AA1395" s="130"/>
      <c r="AB1395" s="81"/>
      <c r="AC1395" s="81"/>
      <c r="AD1395" s="81"/>
      <c r="AE1395" s="83"/>
      <c r="AG1395" s="122"/>
      <c r="AH1395" s="122"/>
      <c r="AI1395" s="131"/>
      <c r="AJ1395" s="122"/>
      <c r="AK1395" s="122"/>
      <c r="AL1395" s="122"/>
      <c r="AM1395" s="83"/>
      <c r="AN1395" s="122"/>
      <c r="AO1395" s="57"/>
    </row>
    <row r="1396" spans="2:41" x14ac:dyDescent="0.25">
      <c r="B1396" s="107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  <c r="R1396"/>
      <c r="S1396" s="81"/>
      <c r="T1396" s="86"/>
      <c r="U1396" s="100"/>
      <c r="X1396" s="86"/>
      <c r="Y1396" s="100"/>
      <c r="Z1396" s="81"/>
      <c r="AA1396" s="130"/>
      <c r="AB1396" s="81"/>
      <c r="AC1396" s="81"/>
      <c r="AD1396" s="81"/>
      <c r="AE1396" s="83"/>
      <c r="AG1396" s="122"/>
      <c r="AH1396" s="122"/>
      <c r="AI1396" s="131"/>
      <c r="AJ1396" s="122"/>
      <c r="AK1396" s="122"/>
      <c r="AL1396" s="122"/>
      <c r="AM1396" s="83"/>
      <c r="AN1396" s="122"/>
      <c r="AO1396" s="57"/>
    </row>
    <row r="1397" spans="2:41" x14ac:dyDescent="0.25">
      <c r="B1397" s="10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  <c r="R1397"/>
      <c r="S1397" s="81"/>
      <c r="T1397" s="86"/>
      <c r="U1397" s="100"/>
      <c r="X1397" s="86"/>
      <c r="Y1397" s="100"/>
      <c r="Z1397" s="81"/>
      <c r="AA1397" s="130"/>
      <c r="AB1397" s="81"/>
      <c r="AC1397" s="81"/>
      <c r="AD1397" s="81"/>
      <c r="AE1397" s="83"/>
      <c r="AG1397" s="122"/>
      <c r="AH1397" s="122"/>
      <c r="AI1397" s="131"/>
      <c r="AJ1397" s="122"/>
      <c r="AK1397" s="122"/>
      <c r="AL1397" s="122"/>
      <c r="AM1397" s="83"/>
      <c r="AN1397" s="122"/>
      <c r="AO1397" s="57"/>
    </row>
    <row r="1398" spans="2:41" x14ac:dyDescent="0.25">
      <c r="B1398" s="107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  <c r="R1398"/>
      <c r="S1398" s="81"/>
      <c r="T1398" s="86"/>
      <c r="U1398" s="100"/>
      <c r="X1398" s="86"/>
      <c r="Y1398" s="100"/>
      <c r="Z1398" s="81"/>
      <c r="AA1398" s="130"/>
      <c r="AB1398" s="81"/>
      <c r="AC1398" s="81"/>
      <c r="AD1398" s="81"/>
      <c r="AE1398" s="83"/>
      <c r="AG1398" s="122"/>
      <c r="AH1398" s="122"/>
      <c r="AI1398" s="131"/>
      <c r="AJ1398" s="122"/>
      <c r="AK1398" s="122"/>
      <c r="AL1398" s="122"/>
      <c r="AM1398" s="83"/>
      <c r="AN1398" s="122"/>
      <c r="AO1398" s="57"/>
    </row>
    <row r="1399" spans="2:41" x14ac:dyDescent="0.25">
      <c r="B1399" s="107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  <c r="R1399"/>
      <c r="S1399" s="81"/>
      <c r="T1399" s="86"/>
      <c r="U1399" s="100"/>
      <c r="X1399" s="86"/>
      <c r="Y1399" s="100"/>
      <c r="Z1399" s="81"/>
      <c r="AA1399" s="130"/>
      <c r="AB1399" s="81"/>
      <c r="AC1399" s="81"/>
      <c r="AD1399" s="81"/>
      <c r="AE1399" s="83"/>
      <c r="AG1399" s="122"/>
      <c r="AH1399" s="122"/>
      <c r="AI1399" s="131"/>
      <c r="AJ1399" s="122"/>
      <c r="AK1399" s="122"/>
      <c r="AL1399" s="122"/>
      <c r="AM1399" s="83"/>
      <c r="AN1399" s="122"/>
      <c r="AO1399" s="57"/>
    </row>
    <row r="1400" spans="2:41" x14ac:dyDescent="0.25">
      <c r="B1400" s="107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  <c r="R1400"/>
      <c r="S1400" s="81"/>
      <c r="T1400" s="86"/>
      <c r="U1400" s="100"/>
      <c r="X1400" s="86"/>
      <c r="Y1400" s="100"/>
      <c r="Z1400" s="81"/>
      <c r="AA1400" s="130"/>
      <c r="AB1400" s="81"/>
      <c r="AC1400" s="81"/>
      <c r="AD1400" s="81"/>
      <c r="AE1400" s="83"/>
      <c r="AG1400" s="122"/>
      <c r="AH1400" s="122"/>
      <c r="AI1400" s="131"/>
      <c r="AJ1400" s="122"/>
      <c r="AK1400" s="122"/>
      <c r="AL1400" s="122"/>
      <c r="AM1400" s="83"/>
      <c r="AN1400" s="122"/>
      <c r="AO1400" s="57"/>
    </row>
    <row r="1401" spans="2:41" x14ac:dyDescent="0.25">
      <c r="B1401" s="107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  <c r="R1401"/>
      <c r="S1401" s="81"/>
      <c r="T1401" s="86"/>
      <c r="U1401" s="100"/>
      <c r="X1401" s="86"/>
      <c r="Y1401" s="100"/>
      <c r="Z1401" s="81"/>
      <c r="AA1401" s="130"/>
      <c r="AB1401" s="81"/>
      <c r="AC1401" s="81"/>
      <c r="AD1401" s="81"/>
      <c r="AE1401" s="83"/>
      <c r="AG1401" s="122"/>
      <c r="AH1401" s="122"/>
      <c r="AI1401" s="131"/>
      <c r="AJ1401" s="122"/>
      <c r="AK1401" s="122"/>
      <c r="AL1401" s="122"/>
      <c r="AM1401" s="83"/>
      <c r="AN1401" s="122"/>
      <c r="AO1401" s="57"/>
    </row>
    <row r="1402" spans="2:41" x14ac:dyDescent="0.25">
      <c r="B1402" s="107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  <c r="R1402"/>
      <c r="S1402" s="81"/>
      <c r="T1402" s="86"/>
      <c r="U1402" s="100"/>
      <c r="X1402" s="86"/>
      <c r="Y1402" s="100"/>
      <c r="Z1402" s="81"/>
      <c r="AA1402" s="130"/>
      <c r="AB1402" s="81"/>
      <c r="AC1402" s="81"/>
      <c r="AD1402" s="81"/>
      <c r="AE1402" s="83"/>
      <c r="AG1402" s="122"/>
      <c r="AH1402" s="122"/>
      <c r="AI1402" s="131"/>
      <c r="AJ1402" s="122"/>
      <c r="AK1402" s="122"/>
      <c r="AL1402" s="122"/>
      <c r="AM1402" s="83"/>
      <c r="AN1402" s="122"/>
      <c r="AO1402" s="57"/>
    </row>
    <row r="1403" spans="2:41" x14ac:dyDescent="0.25">
      <c r="B1403" s="107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  <c r="R1403"/>
      <c r="S1403" s="81"/>
      <c r="T1403" s="86"/>
      <c r="U1403" s="100"/>
      <c r="X1403" s="86"/>
      <c r="Y1403" s="100"/>
      <c r="Z1403" s="81"/>
      <c r="AA1403" s="130"/>
      <c r="AB1403" s="81"/>
      <c r="AC1403" s="81"/>
      <c r="AD1403" s="81"/>
      <c r="AE1403" s="83"/>
      <c r="AG1403" s="122"/>
      <c r="AH1403" s="122"/>
      <c r="AI1403" s="131"/>
      <c r="AJ1403" s="122"/>
      <c r="AK1403" s="122"/>
      <c r="AL1403" s="122"/>
      <c r="AM1403" s="83"/>
      <c r="AN1403" s="122"/>
      <c r="AO1403" s="57"/>
    </row>
    <row r="1404" spans="2:41" x14ac:dyDescent="0.25">
      <c r="B1404" s="107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  <c r="R1404"/>
      <c r="S1404" s="81"/>
      <c r="T1404" s="86"/>
      <c r="U1404" s="100"/>
      <c r="X1404" s="86"/>
      <c r="Y1404" s="100"/>
      <c r="Z1404" s="81"/>
      <c r="AA1404" s="130"/>
      <c r="AB1404" s="81"/>
      <c r="AC1404" s="81"/>
      <c r="AD1404" s="81"/>
      <c r="AE1404" s="83"/>
      <c r="AG1404" s="122"/>
      <c r="AH1404" s="122"/>
      <c r="AI1404" s="131"/>
      <c r="AJ1404" s="122"/>
      <c r="AK1404" s="122"/>
      <c r="AL1404" s="122"/>
      <c r="AM1404" s="83"/>
      <c r="AN1404" s="122"/>
      <c r="AO1404" s="57"/>
    </row>
    <row r="1405" spans="2:41" x14ac:dyDescent="0.25">
      <c r="B1405" s="107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  <c r="R1405"/>
      <c r="S1405" s="81"/>
      <c r="T1405" s="86"/>
      <c r="U1405" s="100"/>
      <c r="X1405" s="86"/>
      <c r="Y1405" s="100"/>
      <c r="Z1405" s="81"/>
      <c r="AA1405" s="130"/>
      <c r="AB1405" s="81"/>
      <c r="AC1405" s="81"/>
      <c r="AD1405" s="81"/>
      <c r="AE1405" s="83"/>
      <c r="AG1405" s="122"/>
      <c r="AH1405" s="122"/>
      <c r="AI1405" s="131"/>
      <c r="AJ1405" s="122"/>
      <c r="AK1405" s="122"/>
      <c r="AL1405" s="122"/>
      <c r="AM1405" s="83"/>
      <c r="AN1405" s="122"/>
      <c r="AO1405" s="57"/>
    </row>
    <row r="1406" spans="2:41" x14ac:dyDescent="0.25">
      <c r="B1406" s="107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  <c r="R1406"/>
      <c r="S1406" s="81"/>
      <c r="T1406" s="86"/>
      <c r="U1406" s="100"/>
      <c r="X1406" s="86"/>
      <c r="Y1406" s="100"/>
      <c r="Z1406" s="81"/>
      <c r="AA1406" s="130"/>
      <c r="AB1406" s="81"/>
      <c r="AC1406" s="81"/>
      <c r="AD1406" s="81"/>
      <c r="AE1406" s="83"/>
      <c r="AG1406" s="122"/>
      <c r="AH1406" s="122"/>
      <c r="AI1406" s="131"/>
      <c r="AJ1406" s="122"/>
      <c r="AK1406" s="122"/>
      <c r="AL1406" s="122"/>
      <c r="AM1406" s="83"/>
      <c r="AN1406" s="122"/>
      <c r="AO1406" s="57"/>
    </row>
    <row r="1407" spans="2:41" x14ac:dyDescent="0.25">
      <c r="B1407" s="1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  <c r="R1407"/>
      <c r="S1407" s="81"/>
      <c r="T1407" s="86"/>
      <c r="U1407" s="100"/>
      <c r="X1407" s="86"/>
      <c r="Y1407" s="100"/>
      <c r="Z1407" s="81"/>
      <c r="AA1407" s="130"/>
      <c r="AB1407" s="81"/>
      <c r="AC1407" s="81"/>
      <c r="AD1407" s="81"/>
      <c r="AE1407" s="83"/>
      <c r="AG1407" s="122"/>
      <c r="AH1407" s="122"/>
      <c r="AI1407" s="131"/>
      <c r="AJ1407" s="122"/>
      <c r="AK1407" s="122"/>
      <c r="AL1407" s="122"/>
      <c r="AM1407" s="83"/>
      <c r="AN1407" s="122"/>
      <c r="AO1407" s="57"/>
    </row>
    <row r="1408" spans="2:41" x14ac:dyDescent="0.25">
      <c r="B1408" s="107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  <c r="R1408"/>
      <c r="S1408" s="81"/>
      <c r="T1408" s="86"/>
      <c r="U1408" s="100"/>
      <c r="X1408" s="86"/>
      <c r="Y1408" s="100"/>
      <c r="Z1408" s="81"/>
      <c r="AA1408" s="130"/>
      <c r="AB1408" s="81"/>
      <c r="AC1408" s="81"/>
      <c r="AD1408" s="81"/>
      <c r="AE1408" s="83"/>
      <c r="AG1408" s="122"/>
      <c r="AH1408" s="122"/>
      <c r="AI1408" s="131"/>
      <c r="AJ1408" s="122"/>
      <c r="AK1408" s="122"/>
      <c r="AL1408" s="122"/>
      <c r="AM1408" s="83"/>
      <c r="AN1408" s="122"/>
      <c r="AO1408" s="57"/>
    </row>
    <row r="1409" spans="3:18" x14ac:dyDescent="0.25"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  <c r="R1409"/>
    </row>
  </sheetData>
  <phoneticPr fontId="4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69"/>
  <sheetViews>
    <sheetView workbookViewId="0">
      <selection activeCell="G8" sqref="G8"/>
    </sheetView>
  </sheetViews>
  <sheetFormatPr defaultRowHeight="15" x14ac:dyDescent="0.25"/>
  <cols>
    <col min="2" max="3" width="28" bestFit="1" customWidth="1"/>
    <col min="4" max="4" width="21.85546875" bestFit="1" customWidth="1"/>
    <col min="8" max="8" width="21" bestFit="1" customWidth="1"/>
    <col min="9" max="9" width="15.42578125" bestFit="1" customWidth="1"/>
  </cols>
  <sheetData>
    <row r="1" spans="1:9" ht="15.75" thickBot="1" x14ac:dyDescent="0.3"/>
    <row r="2" spans="1:9" ht="15.75" thickBot="1" x14ac:dyDescent="0.3">
      <c r="B2" s="21" t="s">
        <v>15</v>
      </c>
      <c r="C2" s="19"/>
    </row>
    <row r="3" spans="1:9" x14ac:dyDescent="0.25">
      <c r="B3" s="5">
        <v>39</v>
      </c>
      <c r="C3" s="6" t="s">
        <v>11</v>
      </c>
    </row>
    <row r="4" spans="1:9" x14ac:dyDescent="0.25">
      <c r="B4" s="7">
        <v>644</v>
      </c>
      <c r="C4" s="8" t="s">
        <v>12</v>
      </c>
    </row>
    <row r="5" spans="1:9" x14ac:dyDescent="0.25">
      <c r="B5" s="7">
        <v>278</v>
      </c>
      <c r="C5" s="8" t="s">
        <v>10</v>
      </c>
    </row>
    <row r="6" spans="1:9" x14ac:dyDescent="0.25">
      <c r="B6" s="7">
        <v>42</v>
      </c>
      <c r="C6" s="8" t="s">
        <v>13</v>
      </c>
    </row>
    <row r="7" spans="1:9" ht="15.75" thickBot="1" x14ac:dyDescent="0.3">
      <c r="B7" s="9">
        <v>62</v>
      </c>
      <c r="C7" s="10" t="s">
        <v>14</v>
      </c>
    </row>
    <row r="9" spans="1:9" ht="27" thickBot="1" x14ac:dyDescent="0.45">
      <c r="B9" s="28" t="s">
        <v>153</v>
      </c>
    </row>
    <row r="10" spans="1:9" ht="15.75" thickBot="1" x14ac:dyDescent="0.3">
      <c r="B10" s="20" t="s">
        <v>16</v>
      </c>
      <c r="C10" s="20" t="s">
        <v>17</v>
      </c>
      <c r="D10" s="20" t="s">
        <v>18</v>
      </c>
    </row>
    <row r="11" spans="1:9" ht="15.75" thickBot="1" x14ac:dyDescent="0.3">
      <c r="A11">
        <v>1</v>
      </c>
      <c r="B11" s="5" t="s">
        <v>19</v>
      </c>
      <c r="C11" s="14" t="s">
        <v>20</v>
      </c>
      <c r="D11" s="11">
        <v>1990</v>
      </c>
      <c r="H11" s="18" t="s">
        <v>50</v>
      </c>
      <c r="I11" s="19" t="s">
        <v>17</v>
      </c>
    </row>
    <row r="12" spans="1:9" x14ac:dyDescent="0.25">
      <c r="A12">
        <v>2</v>
      </c>
      <c r="B12" s="7" t="s">
        <v>37</v>
      </c>
      <c r="C12" t="s">
        <v>38</v>
      </c>
      <c r="D12" s="12">
        <v>1997</v>
      </c>
      <c r="H12" s="5">
        <v>10</v>
      </c>
      <c r="I12" s="11" t="s">
        <v>35</v>
      </c>
    </row>
    <row r="13" spans="1:9" x14ac:dyDescent="0.25">
      <c r="A13">
        <v>3</v>
      </c>
      <c r="B13" s="7" t="s">
        <v>67</v>
      </c>
      <c r="C13" t="s">
        <v>45</v>
      </c>
      <c r="D13" s="12">
        <v>1999</v>
      </c>
      <c r="H13" s="7">
        <v>7</v>
      </c>
      <c r="I13" s="12" t="s">
        <v>26</v>
      </c>
    </row>
    <row r="14" spans="1:9" x14ac:dyDescent="0.25">
      <c r="A14">
        <v>4</v>
      </c>
      <c r="B14" s="7" t="s">
        <v>78</v>
      </c>
      <c r="C14" t="s">
        <v>24</v>
      </c>
      <c r="D14" s="12">
        <v>1999</v>
      </c>
      <c r="H14" s="7">
        <v>6</v>
      </c>
      <c r="I14" s="12" t="s">
        <v>24</v>
      </c>
    </row>
    <row r="15" spans="1:9" x14ac:dyDescent="0.25">
      <c r="A15">
        <v>5</v>
      </c>
      <c r="B15" s="7" t="s">
        <v>25</v>
      </c>
      <c r="C15" t="s">
        <v>26</v>
      </c>
      <c r="D15" s="12">
        <v>2000</v>
      </c>
      <c r="H15" s="7">
        <v>4</v>
      </c>
      <c r="I15" s="12" t="s">
        <v>28</v>
      </c>
    </row>
    <row r="16" spans="1:9" x14ac:dyDescent="0.25">
      <c r="A16">
        <v>6</v>
      </c>
      <c r="B16" s="7" t="s">
        <v>66</v>
      </c>
      <c r="C16" t="s">
        <v>35</v>
      </c>
      <c r="D16" s="12">
        <v>2001</v>
      </c>
      <c r="H16" s="7">
        <v>3</v>
      </c>
      <c r="I16" s="12" t="s">
        <v>20</v>
      </c>
    </row>
    <row r="17" spans="1:9" x14ac:dyDescent="0.25">
      <c r="A17">
        <v>7</v>
      </c>
      <c r="B17" s="7" t="s">
        <v>39</v>
      </c>
      <c r="C17" t="s">
        <v>42</v>
      </c>
      <c r="D17" s="12">
        <v>2003</v>
      </c>
      <c r="H17" s="7">
        <v>2</v>
      </c>
      <c r="I17" s="12" t="s">
        <v>32</v>
      </c>
    </row>
    <row r="18" spans="1:9" x14ac:dyDescent="0.25">
      <c r="A18">
        <v>8</v>
      </c>
      <c r="B18" s="7" t="s">
        <v>59</v>
      </c>
      <c r="C18" t="s">
        <v>24</v>
      </c>
      <c r="D18" s="12">
        <v>2004</v>
      </c>
      <c r="H18" s="7">
        <v>2</v>
      </c>
      <c r="I18" s="12" t="s">
        <v>42</v>
      </c>
    </row>
    <row r="19" spans="1:9" x14ac:dyDescent="0.25">
      <c r="A19">
        <v>9</v>
      </c>
      <c r="B19" s="7" t="s">
        <v>31</v>
      </c>
      <c r="C19" t="s">
        <v>32</v>
      </c>
      <c r="D19" s="12">
        <v>2005</v>
      </c>
      <c r="H19" s="7">
        <v>1</v>
      </c>
      <c r="I19" s="12" t="s">
        <v>45</v>
      </c>
    </row>
    <row r="20" spans="1:9" x14ac:dyDescent="0.25">
      <c r="A20">
        <v>10</v>
      </c>
      <c r="B20" s="7" t="s">
        <v>21</v>
      </c>
      <c r="C20" t="s">
        <v>20</v>
      </c>
      <c r="D20" s="12">
        <v>2007</v>
      </c>
      <c r="H20" s="7">
        <v>1</v>
      </c>
      <c r="I20" s="12" t="s">
        <v>38</v>
      </c>
    </row>
    <row r="21" spans="1:9" x14ac:dyDescent="0.25">
      <c r="A21">
        <v>11</v>
      </c>
      <c r="B21" s="7" t="s">
        <v>30</v>
      </c>
      <c r="C21" t="s">
        <v>24</v>
      </c>
      <c r="D21" s="12">
        <v>2007</v>
      </c>
      <c r="H21" s="7">
        <v>1</v>
      </c>
      <c r="I21" s="12" t="s">
        <v>79</v>
      </c>
    </row>
    <row r="22" spans="1:9" x14ac:dyDescent="0.25">
      <c r="A22">
        <v>12</v>
      </c>
      <c r="B22" s="7" t="s">
        <v>40</v>
      </c>
      <c r="C22" t="s">
        <v>42</v>
      </c>
      <c r="D22" s="12">
        <v>2007</v>
      </c>
      <c r="H22" s="7">
        <v>1</v>
      </c>
      <c r="I22" s="12" t="s">
        <v>65</v>
      </c>
    </row>
    <row r="23" spans="1:9" ht="15.75" thickBot="1" x14ac:dyDescent="0.3">
      <c r="A23">
        <v>13</v>
      </c>
      <c r="B23" s="7" t="s">
        <v>23</v>
      </c>
      <c r="C23" t="s">
        <v>24</v>
      </c>
      <c r="D23" s="12">
        <v>2008</v>
      </c>
      <c r="H23" s="9">
        <v>1</v>
      </c>
      <c r="I23" s="13" t="s">
        <v>72</v>
      </c>
    </row>
    <row r="24" spans="1:9" x14ac:dyDescent="0.25">
      <c r="A24">
        <v>14</v>
      </c>
      <c r="B24" s="7" t="s">
        <v>22</v>
      </c>
      <c r="C24" t="s">
        <v>20</v>
      </c>
      <c r="D24" s="12">
        <v>2010</v>
      </c>
    </row>
    <row r="25" spans="1:9" ht="15.75" thickBot="1" x14ac:dyDescent="0.3">
      <c r="A25">
        <v>15</v>
      </c>
      <c r="B25" s="7" t="s">
        <v>33</v>
      </c>
      <c r="C25" t="s">
        <v>26</v>
      </c>
      <c r="D25" s="12">
        <v>2011</v>
      </c>
    </row>
    <row r="26" spans="1:9" ht="15.75" thickBot="1" x14ac:dyDescent="0.3">
      <c r="A26">
        <v>16</v>
      </c>
      <c r="B26" s="7" t="s">
        <v>36</v>
      </c>
      <c r="C26" t="s">
        <v>28</v>
      </c>
      <c r="D26" s="12">
        <v>2011</v>
      </c>
      <c r="H26" s="18" t="s">
        <v>51</v>
      </c>
      <c r="I26" s="19" t="s">
        <v>52</v>
      </c>
    </row>
    <row r="27" spans="1:9" x14ac:dyDescent="0.25">
      <c r="A27">
        <v>17</v>
      </c>
      <c r="B27" s="7" t="s">
        <v>76</v>
      </c>
      <c r="C27" t="s">
        <v>28</v>
      </c>
      <c r="D27" s="12">
        <v>2011</v>
      </c>
      <c r="H27" s="5">
        <v>1990</v>
      </c>
      <c r="I27" s="11">
        <v>1</v>
      </c>
    </row>
    <row r="28" spans="1:9" x14ac:dyDescent="0.25">
      <c r="A28">
        <v>18</v>
      </c>
      <c r="B28" s="7" t="s">
        <v>43</v>
      </c>
      <c r="C28" t="s">
        <v>35</v>
      </c>
      <c r="D28" s="12">
        <v>2012</v>
      </c>
      <c r="H28" s="7">
        <v>1997</v>
      </c>
      <c r="I28" s="12">
        <v>1</v>
      </c>
    </row>
    <row r="29" spans="1:9" x14ac:dyDescent="0.25">
      <c r="A29">
        <v>19</v>
      </c>
      <c r="B29" s="7" t="s">
        <v>27</v>
      </c>
      <c r="C29" t="s">
        <v>26</v>
      </c>
      <c r="D29" s="12">
        <v>2013</v>
      </c>
      <c r="H29" s="7">
        <v>1999</v>
      </c>
      <c r="I29" s="12">
        <v>2</v>
      </c>
    </row>
    <row r="30" spans="1:9" x14ac:dyDescent="0.25">
      <c r="A30">
        <v>20</v>
      </c>
      <c r="B30" s="7" t="s">
        <v>34</v>
      </c>
      <c r="C30" t="s">
        <v>35</v>
      </c>
      <c r="D30" s="12">
        <v>2013</v>
      </c>
      <c r="H30" s="7">
        <v>2000</v>
      </c>
      <c r="I30" s="12">
        <v>1</v>
      </c>
    </row>
    <row r="31" spans="1:9" x14ac:dyDescent="0.25">
      <c r="A31">
        <v>21</v>
      </c>
      <c r="B31" s="7" t="s">
        <v>47</v>
      </c>
      <c r="C31" t="s">
        <v>26</v>
      </c>
      <c r="D31" s="12">
        <v>2013</v>
      </c>
      <c r="H31" s="7">
        <v>2001</v>
      </c>
      <c r="I31" s="12">
        <v>1</v>
      </c>
    </row>
    <row r="32" spans="1:9" x14ac:dyDescent="0.25">
      <c r="A32">
        <v>22</v>
      </c>
      <c r="B32" s="7" t="s">
        <v>74</v>
      </c>
      <c r="C32" t="s">
        <v>24</v>
      </c>
      <c r="D32" s="12">
        <v>2013</v>
      </c>
      <c r="H32" s="7">
        <v>2003</v>
      </c>
      <c r="I32" s="12">
        <v>1</v>
      </c>
    </row>
    <row r="33" spans="1:9" x14ac:dyDescent="0.25">
      <c r="A33">
        <v>23</v>
      </c>
      <c r="B33" s="7" t="s">
        <v>41</v>
      </c>
      <c r="C33" t="s">
        <v>35</v>
      </c>
      <c r="D33" s="12">
        <v>2014</v>
      </c>
      <c r="H33" s="7">
        <v>2004</v>
      </c>
      <c r="I33" s="12">
        <v>1</v>
      </c>
    </row>
    <row r="34" spans="1:9" x14ac:dyDescent="0.25">
      <c r="A34">
        <v>24</v>
      </c>
      <c r="B34" s="7" t="s">
        <v>46</v>
      </c>
      <c r="C34" t="s">
        <v>26</v>
      </c>
      <c r="D34" s="12">
        <v>2014</v>
      </c>
      <c r="H34" s="7">
        <v>2005</v>
      </c>
      <c r="I34" s="12">
        <v>1</v>
      </c>
    </row>
    <row r="35" spans="1:9" x14ac:dyDescent="0.25">
      <c r="A35">
        <v>25</v>
      </c>
      <c r="B35" s="7" t="s">
        <v>49</v>
      </c>
      <c r="C35" t="s">
        <v>26</v>
      </c>
      <c r="D35" s="12">
        <v>2015</v>
      </c>
      <c r="H35" s="7">
        <v>2007</v>
      </c>
      <c r="I35" s="12">
        <v>3</v>
      </c>
    </row>
    <row r="36" spans="1:9" x14ac:dyDescent="0.25">
      <c r="A36">
        <v>26</v>
      </c>
      <c r="B36" s="7" t="s">
        <v>48</v>
      </c>
      <c r="C36" t="s">
        <v>26</v>
      </c>
      <c r="D36" s="12">
        <v>2016</v>
      </c>
      <c r="H36" s="7">
        <v>2008</v>
      </c>
      <c r="I36" s="12">
        <v>1</v>
      </c>
    </row>
    <row r="37" spans="1:9" x14ac:dyDescent="0.25">
      <c r="A37">
        <v>27</v>
      </c>
      <c r="B37" s="7" t="s">
        <v>70</v>
      </c>
      <c r="C37" t="s">
        <v>35</v>
      </c>
      <c r="D37" s="12">
        <v>2016</v>
      </c>
      <c r="H37" s="7">
        <v>2010</v>
      </c>
      <c r="I37" s="12">
        <v>1</v>
      </c>
    </row>
    <row r="38" spans="1:9" x14ac:dyDescent="0.25">
      <c r="A38">
        <v>28</v>
      </c>
      <c r="B38" s="7" t="s">
        <v>29</v>
      </c>
      <c r="C38" t="s">
        <v>28</v>
      </c>
      <c r="D38" s="12">
        <v>2017</v>
      </c>
      <c r="H38" s="7">
        <v>2011</v>
      </c>
      <c r="I38" s="12">
        <v>3</v>
      </c>
    </row>
    <row r="39" spans="1:9" x14ac:dyDescent="0.25">
      <c r="A39">
        <v>29</v>
      </c>
      <c r="B39" s="7" t="s">
        <v>69</v>
      </c>
      <c r="C39" t="s">
        <v>28</v>
      </c>
      <c r="D39" s="12">
        <v>2017</v>
      </c>
      <c r="H39" s="7">
        <v>2012</v>
      </c>
      <c r="I39" s="12">
        <v>1</v>
      </c>
    </row>
    <row r="40" spans="1:9" x14ac:dyDescent="0.25">
      <c r="A40">
        <v>30</v>
      </c>
      <c r="B40" s="7" t="s">
        <v>75</v>
      </c>
      <c r="C40" t="s">
        <v>35</v>
      </c>
      <c r="D40" s="12">
        <v>2017</v>
      </c>
      <c r="H40" s="7">
        <v>2013</v>
      </c>
      <c r="I40" s="12">
        <v>4</v>
      </c>
    </row>
    <row r="41" spans="1:9" x14ac:dyDescent="0.25">
      <c r="A41">
        <v>31</v>
      </c>
      <c r="B41" s="7" t="s">
        <v>44</v>
      </c>
      <c r="C41" t="s">
        <v>35</v>
      </c>
      <c r="D41" s="12">
        <v>2018</v>
      </c>
      <c r="H41" s="7">
        <v>2014</v>
      </c>
      <c r="I41" s="12">
        <v>2</v>
      </c>
    </row>
    <row r="42" spans="1:9" x14ac:dyDescent="0.25">
      <c r="A42">
        <v>32</v>
      </c>
      <c r="B42" s="7" t="s">
        <v>63</v>
      </c>
      <c r="C42" t="s">
        <v>62</v>
      </c>
      <c r="D42" s="12">
        <v>2018</v>
      </c>
      <c r="H42" s="7">
        <v>2015</v>
      </c>
      <c r="I42" s="12">
        <v>1</v>
      </c>
    </row>
    <row r="43" spans="1:9" x14ac:dyDescent="0.25">
      <c r="A43">
        <v>33</v>
      </c>
      <c r="B43" s="7" t="s">
        <v>68</v>
      </c>
      <c r="C43" t="s">
        <v>35</v>
      </c>
      <c r="D43" s="12">
        <v>2018</v>
      </c>
      <c r="H43" s="7">
        <v>2016</v>
      </c>
      <c r="I43" s="12">
        <v>2</v>
      </c>
    </row>
    <row r="44" spans="1:9" x14ac:dyDescent="0.25">
      <c r="A44">
        <v>34</v>
      </c>
      <c r="B44" s="7" t="s">
        <v>71</v>
      </c>
      <c r="C44" t="s">
        <v>72</v>
      </c>
      <c r="D44" s="12">
        <v>2018</v>
      </c>
      <c r="H44" s="7">
        <v>2017</v>
      </c>
      <c r="I44" s="12">
        <v>3</v>
      </c>
    </row>
    <row r="45" spans="1:9" x14ac:dyDescent="0.25">
      <c r="A45">
        <v>35</v>
      </c>
      <c r="B45" s="7" t="s">
        <v>60</v>
      </c>
      <c r="C45" t="s">
        <v>24</v>
      </c>
      <c r="D45" s="12">
        <v>2019</v>
      </c>
      <c r="H45" s="7">
        <v>2018</v>
      </c>
      <c r="I45" s="12">
        <v>4</v>
      </c>
    </row>
    <row r="46" spans="1:9" x14ac:dyDescent="0.25">
      <c r="A46">
        <v>36</v>
      </c>
      <c r="B46" s="7" t="s">
        <v>61</v>
      </c>
      <c r="C46" t="s">
        <v>35</v>
      </c>
      <c r="D46" s="12">
        <v>2019</v>
      </c>
      <c r="H46" s="7">
        <v>2019</v>
      </c>
      <c r="I46" s="12">
        <v>4</v>
      </c>
    </row>
    <row r="47" spans="1:9" ht="15.75" thickBot="1" x14ac:dyDescent="0.3">
      <c r="A47">
        <v>37</v>
      </c>
      <c r="B47" s="7" t="s">
        <v>73</v>
      </c>
      <c r="C47" t="s">
        <v>32</v>
      </c>
      <c r="D47" s="12">
        <v>2019</v>
      </c>
      <c r="H47" s="9">
        <v>2020</v>
      </c>
      <c r="I47" s="13">
        <v>1</v>
      </c>
    </row>
    <row r="48" spans="1:9" x14ac:dyDescent="0.25">
      <c r="A48">
        <v>38</v>
      </c>
      <c r="B48" s="7" t="s">
        <v>77</v>
      </c>
      <c r="C48" t="s">
        <v>35</v>
      </c>
      <c r="D48" s="12">
        <v>2019</v>
      </c>
    </row>
    <row r="49" spans="1:4" ht="15.75" thickBot="1" x14ac:dyDescent="0.3">
      <c r="A49">
        <v>39</v>
      </c>
      <c r="B49" s="9" t="s">
        <v>64</v>
      </c>
      <c r="C49" s="25" t="s">
        <v>65</v>
      </c>
      <c r="D49" s="13">
        <v>2020</v>
      </c>
    </row>
    <row r="50" spans="1:4" ht="15.75" thickBot="1" x14ac:dyDescent="0.3"/>
    <row r="51" spans="1:4" ht="15.75" thickBot="1" x14ac:dyDescent="0.3">
      <c r="B51" s="18" t="s">
        <v>53</v>
      </c>
      <c r="C51" s="19" t="s">
        <v>55</v>
      </c>
      <c r="D51" s="20" t="s">
        <v>54</v>
      </c>
    </row>
    <row r="52" spans="1:4" x14ac:dyDescent="0.25">
      <c r="A52" t="s">
        <v>56</v>
      </c>
      <c r="B52" s="15">
        <v>99.787685774946922</v>
      </c>
      <c r="C52" s="11">
        <v>0</v>
      </c>
      <c r="D52" s="22">
        <f t="shared" ref="D52:D83" si="0">B52/100</f>
        <v>0.99787685774946921</v>
      </c>
    </row>
    <row r="53" spans="1:4" x14ac:dyDescent="0.25">
      <c r="A53" t="s">
        <v>57</v>
      </c>
      <c r="B53" s="16">
        <v>100.21231422505308</v>
      </c>
      <c r="C53" s="12">
        <v>0</v>
      </c>
      <c r="D53" s="23">
        <f t="shared" si="0"/>
        <v>1.0021231422505308</v>
      </c>
    </row>
    <row r="54" spans="1:4" x14ac:dyDescent="0.25">
      <c r="A54" t="s">
        <v>57</v>
      </c>
      <c r="B54" s="16">
        <v>99.787685774946922</v>
      </c>
      <c r="C54" s="12">
        <v>0.17</v>
      </c>
      <c r="D54" s="23">
        <f t="shared" si="0"/>
        <v>0.99787685774946921</v>
      </c>
    </row>
    <row r="55" spans="1:4" x14ac:dyDescent="0.25">
      <c r="A55" t="s">
        <v>57</v>
      </c>
      <c r="B55" s="16">
        <v>100.42462845010616</v>
      </c>
      <c r="C55" s="12">
        <v>0.72</v>
      </c>
      <c r="D55" s="23">
        <f t="shared" si="0"/>
        <v>1.0042462845010616</v>
      </c>
    </row>
    <row r="56" spans="1:4" x14ac:dyDescent="0.25">
      <c r="A56" t="s">
        <v>57</v>
      </c>
      <c r="B56" s="16">
        <v>99.363057324840767</v>
      </c>
      <c r="C56" s="12">
        <v>1.5</v>
      </c>
      <c r="D56" s="23">
        <f t="shared" si="0"/>
        <v>0.99363057324840764</v>
      </c>
    </row>
    <row r="57" spans="1:4" x14ac:dyDescent="0.25">
      <c r="A57" t="s">
        <v>57</v>
      </c>
      <c r="B57" s="16">
        <v>97.876857749469224</v>
      </c>
      <c r="C57" s="12">
        <v>1.75</v>
      </c>
      <c r="D57" s="23">
        <f t="shared" si="0"/>
        <v>0.97876857749469226</v>
      </c>
    </row>
    <row r="58" spans="1:4" x14ac:dyDescent="0.25">
      <c r="A58" t="s">
        <v>57</v>
      </c>
      <c r="B58" s="16">
        <v>98.301486199575379</v>
      </c>
      <c r="C58" s="12">
        <v>1.86</v>
      </c>
      <c r="D58" s="23">
        <f t="shared" si="0"/>
        <v>0.98301486199575383</v>
      </c>
    </row>
    <row r="59" spans="1:4" x14ac:dyDescent="0.25">
      <c r="A59" t="s">
        <v>57</v>
      </c>
      <c r="B59" s="16">
        <v>96.815286624203821</v>
      </c>
      <c r="C59" s="12">
        <v>1.96</v>
      </c>
      <c r="D59" s="23">
        <f t="shared" si="0"/>
        <v>0.96815286624203822</v>
      </c>
    </row>
    <row r="60" spans="1:4" x14ac:dyDescent="0.25">
      <c r="A60" t="s">
        <v>57</v>
      </c>
      <c r="B60" s="16">
        <v>93.418259023354565</v>
      </c>
      <c r="C60" s="12">
        <v>2.75</v>
      </c>
      <c r="D60" s="23">
        <f t="shared" si="0"/>
        <v>0.93418259023354566</v>
      </c>
    </row>
    <row r="61" spans="1:4" x14ac:dyDescent="0.25">
      <c r="A61" t="s">
        <v>57</v>
      </c>
      <c r="B61" s="16">
        <v>89.384288747346091</v>
      </c>
      <c r="C61" s="12">
        <v>3.75</v>
      </c>
      <c r="D61" s="23">
        <f t="shared" si="0"/>
        <v>0.89384288747346086</v>
      </c>
    </row>
    <row r="62" spans="1:4" x14ac:dyDescent="0.25">
      <c r="A62" t="s">
        <v>57</v>
      </c>
      <c r="B62" s="16">
        <v>90.233545647558387</v>
      </c>
      <c r="C62" s="12">
        <v>3.89</v>
      </c>
      <c r="D62" s="23">
        <f t="shared" si="0"/>
        <v>0.90233545647558389</v>
      </c>
    </row>
    <row r="63" spans="1:4" x14ac:dyDescent="0.25">
      <c r="A63" t="s">
        <v>57</v>
      </c>
      <c r="B63" s="16">
        <v>89.596602972399154</v>
      </c>
      <c r="C63" s="12">
        <v>4.0999999999999996</v>
      </c>
      <c r="D63" s="23">
        <f t="shared" si="0"/>
        <v>0.89596602972399153</v>
      </c>
    </row>
    <row r="64" spans="1:4" x14ac:dyDescent="0.25">
      <c r="A64" t="s">
        <v>57</v>
      </c>
      <c r="B64" s="16">
        <v>98.05194805194806</v>
      </c>
      <c r="C64" s="12">
        <v>0</v>
      </c>
      <c r="D64" s="23">
        <f t="shared" si="0"/>
        <v>0.98051948051948057</v>
      </c>
    </row>
    <row r="65" spans="1:4" x14ac:dyDescent="0.25">
      <c r="A65" t="s">
        <v>57</v>
      </c>
      <c r="B65" s="16">
        <v>101.94805194805194</v>
      </c>
      <c r="C65" s="12">
        <v>0</v>
      </c>
      <c r="D65" s="23">
        <f t="shared" si="0"/>
        <v>1.0194805194805194</v>
      </c>
    </row>
    <row r="66" spans="1:4" x14ac:dyDescent="0.25">
      <c r="A66" t="s">
        <v>57</v>
      </c>
      <c r="B66" s="16">
        <v>65.584415584415595</v>
      </c>
      <c r="C66" s="12">
        <v>18.639600000000012</v>
      </c>
      <c r="D66" s="23">
        <f t="shared" si="0"/>
        <v>0.6558441558441559</v>
      </c>
    </row>
    <row r="67" spans="1:4" x14ac:dyDescent="0.25">
      <c r="A67" t="s">
        <v>57</v>
      </c>
      <c r="B67" s="16">
        <v>68.181818181818187</v>
      </c>
      <c r="C67" s="12">
        <v>17.190000000000015</v>
      </c>
      <c r="D67" s="23">
        <f t="shared" si="0"/>
        <v>0.68181818181818188</v>
      </c>
    </row>
    <row r="68" spans="1:4" x14ac:dyDescent="0.25">
      <c r="A68" t="s">
        <v>57</v>
      </c>
      <c r="B68" s="16">
        <v>75.324675324675326</v>
      </c>
      <c r="C68" s="12">
        <v>13.881600000000027</v>
      </c>
      <c r="D68" s="23">
        <f t="shared" si="0"/>
        <v>0.75324675324675328</v>
      </c>
    </row>
    <row r="69" spans="1:4" x14ac:dyDescent="0.25">
      <c r="A69" t="s">
        <v>57</v>
      </c>
      <c r="B69" s="16">
        <v>55.84415584415585</v>
      </c>
      <c r="C69" s="12">
        <v>26.383600000000019</v>
      </c>
      <c r="D69" s="23">
        <f t="shared" si="0"/>
        <v>0.55844155844155852</v>
      </c>
    </row>
    <row r="70" spans="1:4" x14ac:dyDescent="0.25">
      <c r="A70" t="s">
        <v>57</v>
      </c>
      <c r="B70" s="16">
        <v>97.043010752688161</v>
      </c>
      <c r="C70" s="12">
        <v>0</v>
      </c>
      <c r="D70" s="23">
        <f t="shared" si="0"/>
        <v>0.97043010752688164</v>
      </c>
    </row>
    <row r="71" spans="1:4" x14ac:dyDescent="0.25">
      <c r="A71" t="s">
        <v>56</v>
      </c>
      <c r="B71" s="16">
        <v>102.95698924731181</v>
      </c>
      <c r="C71" s="12">
        <v>0</v>
      </c>
      <c r="D71" s="23">
        <f t="shared" si="0"/>
        <v>1.029569892473118</v>
      </c>
    </row>
    <row r="72" spans="1:4" x14ac:dyDescent="0.25">
      <c r="A72" t="s">
        <v>56</v>
      </c>
      <c r="B72" s="16">
        <v>77.956989247311824</v>
      </c>
      <c r="C72" s="12">
        <v>10.382222222222225</v>
      </c>
      <c r="D72" s="23">
        <f t="shared" si="0"/>
        <v>0.77956989247311825</v>
      </c>
    </row>
    <row r="73" spans="1:4" x14ac:dyDescent="0.25">
      <c r="A73" t="s">
        <v>56</v>
      </c>
      <c r="B73" s="16">
        <v>98.714652956298195</v>
      </c>
      <c r="C73" s="12">
        <v>0</v>
      </c>
      <c r="D73" s="23">
        <f t="shared" si="0"/>
        <v>0.98714652956298199</v>
      </c>
    </row>
    <row r="74" spans="1:4" x14ac:dyDescent="0.25">
      <c r="A74" t="s">
        <v>56</v>
      </c>
      <c r="B74" s="16">
        <v>101.2853470437018</v>
      </c>
      <c r="C74" s="12">
        <v>0</v>
      </c>
      <c r="D74" s="23">
        <f t="shared" si="0"/>
        <v>1.012853470437018</v>
      </c>
    </row>
    <row r="75" spans="1:4" x14ac:dyDescent="0.25">
      <c r="A75" t="s">
        <v>56</v>
      </c>
      <c r="B75" s="16">
        <v>99.089726918075414</v>
      </c>
      <c r="C75" s="12">
        <v>0</v>
      </c>
      <c r="D75" s="23">
        <f t="shared" si="0"/>
        <v>0.99089726918075416</v>
      </c>
    </row>
    <row r="76" spans="1:4" x14ac:dyDescent="0.25">
      <c r="A76" t="s">
        <v>56</v>
      </c>
      <c r="B76" s="16">
        <v>100.91027308192457</v>
      </c>
      <c r="C76" s="12">
        <v>0</v>
      </c>
      <c r="D76" s="23">
        <f t="shared" si="0"/>
        <v>1.0091027308192457</v>
      </c>
    </row>
    <row r="77" spans="1:4" x14ac:dyDescent="0.25">
      <c r="A77" t="s">
        <v>56</v>
      </c>
      <c r="B77" s="16">
        <v>73.342002600780233</v>
      </c>
      <c r="C77" s="12">
        <v>9.7499999999999929</v>
      </c>
      <c r="D77" s="23">
        <f t="shared" si="0"/>
        <v>0.73342002600780232</v>
      </c>
    </row>
    <row r="78" spans="1:4" x14ac:dyDescent="0.25">
      <c r="A78" t="s">
        <v>56</v>
      </c>
      <c r="B78" s="16">
        <v>74.122236671001289</v>
      </c>
      <c r="C78" s="12">
        <v>15.359999999999996</v>
      </c>
      <c r="D78" s="23">
        <f t="shared" si="0"/>
        <v>0.74122236671001285</v>
      </c>
    </row>
    <row r="79" spans="1:4" x14ac:dyDescent="0.25">
      <c r="A79" t="s">
        <v>56</v>
      </c>
      <c r="B79" s="16">
        <v>71.521456436931075</v>
      </c>
      <c r="C79" s="12">
        <v>13.509999999999977</v>
      </c>
      <c r="D79" s="23">
        <f t="shared" si="0"/>
        <v>0.71521456436931075</v>
      </c>
    </row>
    <row r="80" spans="1:4" x14ac:dyDescent="0.25">
      <c r="A80" t="s">
        <v>56</v>
      </c>
      <c r="B80" s="16">
        <v>100</v>
      </c>
      <c r="C80" s="12">
        <v>0</v>
      </c>
      <c r="D80" s="23">
        <f t="shared" si="0"/>
        <v>1</v>
      </c>
    </row>
    <row r="81" spans="1:4" x14ac:dyDescent="0.25">
      <c r="A81" t="s">
        <v>56</v>
      </c>
      <c r="B81" s="16">
        <v>77.777777777777786</v>
      </c>
      <c r="C81" s="12">
        <v>20</v>
      </c>
      <c r="D81" s="23">
        <f t="shared" si="0"/>
        <v>0.7777777777777779</v>
      </c>
    </row>
    <row r="82" spans="1:4" x14ac:dyDescent="0.25">
      <c r="A82" t="s">
        <v>56</v>
      </c>
      <c r="B82" s="16">
        <v>100</v>
      </c>
      <c r="C82" s="12">
        <v>0</v>
      </c>
      <c r="D82" s="23">
        <f t="shared" si="0"/>
        <v>1</v>
      </c>
    </row>
    <row r="83" spans="1:4" x14ac:dyDescent="0.25">
      <c r="A83" t="s">
        <v>57</v>
      </c>
      <c r="B83" s="16">
        <v>151.21951219512198</v>
      </c>
      <c r="C83" s="12">
        <v>3.2</v>
      </c>
      <c r="D83" s="23">
        <f t="shared" si="0"/>
        <v>1.5121951219512197</v>
      </c>
    </row>
    <row r="84" spans="1:4" x14ac:dyDescent="0.25">
      <c r="A84" t="s">
        <v>57</v>
      </c>
      <c r="B84" s="16">
        <v>95.121951219512198</v>
      </c>
      <c r="C84" s="12">
        <v>3.8</v>
      </c>
      <c r="D84" s="23">
        <f t="shared" ref="D84:D114" si="1">B84/100</f>
        <v>0.95121951219512202</v>
      </c>
    </row>
    <row r="85" spans="1:4" x14ac:dyDescent="0.25">
      <c r="A85" t="s">
        <v>57</v>
      </c>
      <c r="B85" s="16">
        <v>92.682926829268297</v>
      </c>
      <c r="C85" s="12">
        <v>4</v>
      </c>
      <c r="D85" s="23">
        <f t="shared" si="1"/>
        <v>0.92682926829268297</v>
      </c>
    </row>
    <row r="86" spans="1:4" x14ac:dyDescent="0.25">
      <c r="A86" t="s">
        <v>57</v>
      </c>
      <c r="B86" s="16">
        <v>75.609756097560989</v>
      </c>
      <c r="C86" s="12">
        <v>6</v>
      </c>
      <c r="D86" s="23">
        <f t="shared" si="1"/>
        <v>0.75609756097560987</v>
      </c>
    </row>
    <row r="87" spans="1:4" x14ac:dyDescent="0.25">
      <c r="A87" t="s">
        <v>57</v>
      </c>
      <c r="B87" s="16">
        <v>90.243902439024396</v>
      </c>
      <c r="C87" s="12">
        <v>1.3</v>
      </c>
      <c r="D87" s="23">
        <f t="shared" si="1"/>
        <v>0.90243902439024393</v>
      </c>
    </row>
    <row r="88" spans="1:4" x14ac:dyDescent="0.25">
      <c r="A88" t="s">
        <v>57</v>
      </c>
      <c r="B88" s="16">
        <v>97.560975609756099</v>
      </c>
      <c r="C88" s="12">
        <v>3.5</v>
      </c>
      <c r="D88" s="23">
        <f t="shared" si="1"/>
        <v>0.97560975609756095</v>
      </c>
    </row>
    <row r="89" spans="1:4" x14ac:dyDescent="0.25">
      <c r="A89" t="s">
        <v>57</v>
      </c>
      <c r="B89" s="16">
        <v>82.926829268292693</v>
      </c>
      <c r="C89" s="12">
        <v>5</v>
      </c>
      <c r="D89" s="23">
        <f t="shared" si="1"/>
        <v>0.8292682926829269</v>
      </c>
    </row>
    <row r="90" spans="1:4" x14ac:dyDescent="0.25">
      <c r="A90" t="s">
        <v>57</v>
      </c>
      <c r="B90" s="16">
        <v>91.457286432160799</v>
      </c>
      <c r="C90" s="12">
        <v>0</v>
      </c>
      <c r="D90" s="23">
        <f t="shared" si="1"/>
        <v>0.914572864321608</v>
      </c>
    </row>
    <row r="91" spans="1:4" x14ac:dyDescent="0.25">
      <c r="A91" t="s">
        <v>57</v>
      </c>
      <c r="B91" s="16">
        <v>108.5427135678392</v>
      </c>
      <c r="C91" s="12">
        <v>0</v>
      </c>
      <c r="D91" s="23">
        <f t="shared" si="1"/>
        <v>1.085427135678392</v>
      </c>
    </row>
    <row r="92" spans="1:4" x14ac:dyDescent="0.25">
      <c r="A92" t="s">
        <v>57</v>
      </c>
      <c r="B92" s="16">
        <v>90.452261306532648</v>
      </c>
      <c r="C92" s="12">
        <v>13.79</v>
      </c>
      <c r="D92" s="23">
        <f t="shared" si="1"/>
        <v>0.90452261306532644</v>
      </c>
    </row>
    <row r="93" spans="1:4" x14ac:dyDescent="0.25">
      <c r="A93" t="s">
        <v>57</v>
      </c>
      <c r="B93" s="16">
        <v>102.51256281407034</v>
      </c>
      <c r="C93" s="12">
        <v>12.89</v>
      </c>
      <c r="D93" s="23">
        <f t="shared" si="1"/>
        <v>1.0251256281407033</v>
      </c>
    </row>
    <row r="94" spans="1:4" x14ac:dyDescent="0.25">
      <c r="A94" t="s">
        <v>57</v>
      </c>
      <c r="B94" s="16">
        <v>95.477386934673362</v>
      </c>
      <c r="C94" s="12">
        <v>13.61</v>
      </c>
      <c r="D94" s="23">
        <f t="shared" si="1"/>
        <v>0.95477386934673358</v>
      </c>
    </row>
    <row r="95" spans="1:4" x14ac:dyDescent="0.25">
      <c r="A95" t="s">
        <v>57</v>
      </c>
      <c r="B95" s="16">
        <v>90.452261306532648</v>
      </c>
      <c r="C95" s="12">
        <v>25.98</v>
      </c>
      <c r="D95" s="23">
        <f t="shared" si="1"/>
        <v>0.90452261306532644</v>
      </c>
    </row>
    <row r="96" spans="1:4" x14ac:dyDescent="0.25">
      <c r="A96" t="s">
        <v>57</v>
      </c>
      <c r="B96" s="16">
        <v>96.482412060301499</v>
      </c>
      <c r="C96" s="12">
        <v>20.73</v>
      </c>
      <c r="D96" s="23">
        <f t="shared" si="1"/>
        <v>0.96482412060301503</v>
      </c>
    </row>
    <row r="97" spans="1:4" x14ac:dyDescent="0.25">
      <c r="A97" t="s">
        <v>57</v>
      </c>
      <c r="B97" s="16">
        <v>92.462311557788937</v>
      </c>
      <c r="C97" s="12">
        <v>17.5</v>
      </c>
      <c r="D97" s="23">
        <f t="shared" si="1"/>
        <v>0.92462311557788934</v>
      </c>
    </row>
    <row r="98" spans="1:4" x14ac:dyDescent="0.25">
      <c r="A98" t="s">
        <v>57</v>
      </c>
      <c r="B98" s="16">
        <v>102.51256281407034</v>
      </c>
      <c r="C98" s="12">
        <v>13.49</v>
      </c>
      <c r="D98" s="23">
        <f t="shared" si="1"/>
        <v>1.0251256281407033</v>
      </c>
    </row>
    <row r="99" spans="1:4" x14ac:dyDescent="0.25">
      <c r="A99" t="s">
        <v>57</v>
      </c>
      <c r="B99" s="16">
        <v>77.386934673366838</v>
      </c>
      <c r="C99" s="12">
        <v>24.04</v>
      </c>
      <c r="D99" s="23">
        <f t="shared" si="1"/>
        <v>0.77386934673366836</v>
      </c>
    </row>
    <row r="100" spans="1:4" x14ac:dyDescent="0.25">
      <c r="A100" t="s">
        <v>56</v>
      </c>
      <c r="B100" s="16">
        <v>98.492462311557802</v>
      </c>
      <c r="C100" s="12">
        <v>8.36</v>
      </c>
      <c r="D100" s="23">
        <f t="shared" si="1"/>
        <v>0.98492462311557805</v>
      </c>
    </row>
    <row r="101" spans="1:4" x14ac:dyDescent="0.25">
      <c r="A101" t="s">
        <v>56</v>
      </c>
      <c r="B101" s="16">
        <v>95.477386934673362</v>
      </c>
      <c r="C101" s="12">
        <v>8.16</v>
      </c>
      <c r="D101" s="23">
        <f t="shared" si="1"/>
        <v>0.95477386934673358</v>
      </c>
    </row>
    <row r="102" spans="1:4" x14ac:dyDescent="0.25">
      <c r="A102" t="s">
        <v>56</v>
      </c>
      <c r="B102" s="16">
        <v>100</v>
      </c>
      <c r="C102" s="12">
        <v>0</v>
      </c>
      <c r="D102" s="23">
        <f t="shared" si="1"/>
        <v>1</v>
      </c>
    </row>
    <row r="103" spans="1:4" x14ac:dyDescent="0.25">
      <c r="A103" t="s">
        <v>56</v>
      </c>
      <c r="B103" s="16">
        <v>93.626666666666665</v>
      </c>
      <c r="C103" s="12">
        <v>8.9</v>
      </c>
      <c r="D103" s="23">
        <f t="shared" si="1"/>
        <v>0.93626666666666669</v>
      </c>
    </row>
    <row r="104" spans="1:4" x14ac:dyDescent="0.25">
      <c r="A104" t="s">
        <v>56</v>
      </c>
      <c r="B104" s="16">
        <v>89.01333333333335</v>
      </c>
      <c r="C104" s="12">
        <v>14.2</v>
      </c>
      <c r="D104" s="23">
        <f t="shared" si="1"/>
        <v>0.89013333333333344</v>
      </c>
    </row>
    <row r="105" spans="1:4" x14ac:dyDescent="0.25">
      <c r="A105" t="s">
        <v>56</v>
      </c>
      <c r="B105" s="16">
        <v>80.026666666666671</v>
      </c>
      <c r="C105" s="12">
        <v>22.2</v>
      </c>
      <c r="D105" s="23">
        <f t="shared" si="1"/>
        <v>0.80026666666666668</v>
      </c>
    </row>
    <row r="106" spans="1:4" x14ac:dyDescent="0.25">
      <c r="A106" t="s">
        <v>56</v>
      </c>
      <c r="B106" s="16">
        <v>71.026666666666671</v>
      </c>
      <c r="C106" s="12">
        <v>31.6</v>
      </c>
      <c r="D106" s="23">
        <f t="shared" si="1"/>
        <v>0.71026666666666671</v>
      </c>
    </row>
    <row r="107" spans="1:4" x14ac:dyDescent="0.25">
      <c r="A107" t="s">
        <v>56</v>
      </c>
      <c r="B107" s="16">
        <v>88.106666666666669</v>
      </c>
      <c r="C107" s="12">
        <v>9.6999999999999993</v>
      </c>
      <c r="D107" s="23">
        <f t="shared" si="1"/>
        <v>0.88106666666666666</v>
      </c>
    </row>
    <row r="108" spans="1:4" x14ac:dyDescent="0.25">
      <c r="A108" t="s">
        <v>56</v>
      </c>
      <c r="B108" s="16">
        <v>86.12</v>
      </c>
      <c r="C108" s="12">
        <v>15.4</v>
      </c>
      <c r="D108" s="23">
        <f t="shared" si="1"/>
        <v>0.86120000000000008</v>
      </c>
    </row>
    <row r="109" spans="1:4" x14ac:dyDescent="0.25">
      <c r="A109" t="s">
        <v>56</v>
      </c>
      <c r="B109" s="16">
        <v>85.573333333333352</v>
      </c>
      <c r="C109" s="12">
        <v>22.8</v>
      </c>
      <c r="D109" s="23">
        <f t="shared" si="1"/>
        <v>0.85573333333333357</v>
      </c>
    </row>
    <row r="110" spans="1:4" x14ac:dyDescent="0.25">
      <c r="A110" t="s">
        <v>56</v>
      </c>
      <c r="B110" s="16">
        <v>75.826666666666668</v>
      </c>
      <c r="C110" s="12">
        <v>30</v>
      </c>
      <c r="D110" s="23">
        <f t="shared" si="1"/>
        <v>0.75826666666666664</v>
      </c>
    </row>
    <row r="111" spans="1:4" x14ac:dyDescent="0.25">
      <c r="A111" t="s">
        <v>56</v>
      </c>
      <c r="B111" s="16">
        <v>100</v>
      </c>
      <c r="C111" s="12">
        <v>0</v>
      </c>
      <c r="D111" s="23">
        <f t="shared" si="1"/>
        <v>1</v>
      </c>
    </row>
    <row r="112" spans="1:4" x14ac:dyDescent="0.25">
      <c r="A112" t="s">
        <v>56</v>
      </c>
      <c r="B112" s="16">
        <v>91.75257731958763</v>
      </c>
      <c r="C112" s="12">
        <v>5.4</v>
      </c>
      <c r="D112" s="23">
        <f t="shared" si="1"/>
        <v>0.91752577319587625</v>
      </c>
    </row>
    <row r="113" spans="1:4" x14ac:dyDescent="0.25">
      <c r="A113" t="s">
        <v>56</v>
      </c>
      <c r="B113" s="16">
        <v>87.199312714776639</v>
      </c>
      <c r="C113" s="12">
        <v>14.2</v>
      </c>
      <c r="D113" s="23">
        <f t="shared" si="1"/>
        <v>0.87199312714776633</v>
      </c>
    </row>
    <row r="114" spans="1:4" x14ac:dyDescent="0.25">
      <c r="A114" t="s">
        <v>56</v>
      </c>
      <c r="B114" s="16">
        <v>89.862542955326461</v>
      </c>
      <c r="C114" s="12">
        <v>15.2</v>
      </c>
      <c r="D114" s="23">
        <f t="shared" si="1"/>
        <v>0.89862542955326463</v>
      </c>
    </row>
    <row r="115" spans="1:4" x14ac:dyDescent="0.25">
      <c r="A115" t="s">
        <v>56</v>
      </c>
      <c r="B115" s="16">
        <v>78.608247422680407</v>
      </c>
      <c r="C115" s="12">
        <v>21.4</v>
      </c>
      <c r="D115" s="23">
        <f t="shared" ref="D115:D178" si="2">B115/100</f>
        <v>0.78608247422680411</v>
      </c>
    </row>
    <row r="116" spans="1:4" x14ac:dyDescent="0.25">
      <c r="A116" t="s">
        <v>57</v>
      </c>
      <c r="B116" s="16">
        <v>67.182130584192436</v>
      </c>
      <c r="C116" s="12">
        <v>21.5</v>
      </c>
      <c r="D116" s="23">
        <f t="shared" si="2"/>
        <v>0.67182130584192434</v>
      </c>
    </row>
    <row r="117" spans="1:4" x14ac:dyDescent="0.25">
      <c r="A117" t="s">
        <v>57</v>
      </c>
      <c r="B117" s="16">
        <v>55.670103092783506</v>
      </c>
      <c r="C117" s="12">
        <v>31</v>
      </c>
      <c r="D117" s="23">
        <f t="shared" si="2"/>
        <v>0.55670103092783507</v>
      </c>
    </row>
    <row r="118" spans="1:4" x14ac:dyDescent="0.25">
      <c r="A118" t="s">
        <v>57</v>
      </c>
      <c r="B118" s="16">
        <v>100</v>
      </c>
      <c r="C118" s="12">
        <v>0</v>
      </c>
      <c r="D118" s="23">
        <f t="shared" si="2"/>
        <v>1</v>
      </c>
    </row>
    <row r="119" spans="1:4" x14ac:dyDescent="0.25">
      <c r="A119" t="s">
        <v>57</v>
      </c>
      <c r="B119" s="16">
        <v>86.21621621621621</v>
      </c>
      <c r="C119" s="12">
        <v>5.5</v>
      </c>
      <c r="D119" s="23">
        <f t="shared" si="2"/>
        <v>0.86216216216216213</v>
      </c>
    </row>
    <row r="120" spans="1:4" x14ac:dyDescent="0.25">
      <c r="A120" t="s">
        <v>57</v>
      </c>
      <c r="B120" s="16">
        <v>80.878378378378386</v>
      </c>
      <c r="C120" s="12">
        <v>8.8000000000000007</v>
      </c>
      <c r="D120" s="23">
        <f t="shared" si="2"/>
        <v>0.80878378378378391</v>
      </c>
    </row>
    <row r="121" spans="1:4" x14ac:dyDescent="0.25">
      <c r="A121" t="s">
        <v>57</v>
      </c>
      <c r="B121" s="16">
        <v>70.472972972972968</v>
      </c>
      <c r="C121" s="12">
        <v>20.100000000000001</v>
      </c>
      <c r="D121" s="23">
        <f t="shared" si="2"/>
        <v>0.70472972972972969</v>
      </c>
    </row>
    <row r="122" spans="1:4" x14ac:dyDescent="0.25">
      <c r="A122" t="s">
        <v>57</v>
      </c>
      <c r="B122" s="16">
        <v>71.28378378378379</v>
      </c>
      <c r="C122" s="12">
        <v>14</v>
      </c>
      <c r="D122" s="23">
        <f t="shared" si="2"/>
        <v>0.71283783783783794</v>
      </c>
    </row>
    <row r="123" spans="1:4" x14ac:dyDescent="0.25">
      <c r="A123" t="s">
        <v>57</v>
      </c>
      <c r="B123" s="16">
        <v>60</v>
      </c>
      <c r="C123" s="12">
        <v>22.9</v>
      </c>
      <c r="D123" s="23">
        <f t="shared" si="2"/>
        <v>0.6</v>
      </c>
    </row>
    <row r="124" spans="1:4" x14ac:dyDescent="0.25">
      <c r="A124" t="s">
        <v>57</v>
      </c>
      <c r="B124" s="16">
        <v>57.364864864864863</v>
      </c>
      <c r="C124" s="12">
        <v>25.5</v>
      </c>
      <c r="D124" s="23">
        <f t="shared" si="2"/>
        <v>0.57364864864864862</v>
      </c>
    </row>
    <row r="125" spans="1:4" x14ac:dyDescent="0.25">
      <c r="A125" t="s">
        <v>57</v>
      </c>
      <c r="B125" s="16">
        <v>100</v>
      </c>
      <c r="C125" s="12">
        <v>0</v>
      </c>
      <c r="D125" s="23">
        <f t="shared" si="2"/>
        <v>1</v>
      </c>
    </row>
    <row r="126" spans="1:4" x14ac:dyDescent="0.25">
      <c r="A126" t="s">
        <v>57</v>
      </c>
      <c r="B126" s="16">
        <v>92.857142857142861</v>
      </c>
      <c r="C126" s="12">
        <v>8</v>
      </c>
      <c r="D126" s="23">
        <f t="shared" si="2"/>
        <v>0.9285714285714286</v>
      </c>
    </row>
    <row r="127" spans="1:4" x14ac:dyDescent="0.25">
      <c r="A127" t="s">
        <v>57</v>
      </c>
      <c r="B127" s="16">
        <v>86.649659863945573</v>
      </c>
      <c r="C127" s="12">
        <v>9.1</v>
      </c>
      <c r="D127" s="23">
        <f t="shared" si="2"/>
        <v>0.86649659863945572</v>
      </c>
    </row>
    <row r="128" spans="1:4" x14ac:dyDescent="0.25">
      <c r="A128" t="s">
        <v>57</v>
      </c>
      <c r="B128" s="16">
        <v>84.013605442176882</v>
      </c>
      <c r="C128" s="12">
        <v>10.1</v>
      </c>
      <c r="D128" s="23">
        <f t="shared" si="2"/>
        <v>0.84013605442176886</v>
      </c>
    </row>
    <row r="129" spans="1:4" x14ac:dyDescent="0.25">
      <c r="A129" t="s">
        <v>57</v>
      </c>
      <c r="B129" s="16">
        <v>78.911564625850332</v>
      </c>
      <c r="C129" s="12">
        <v>17.600000000000001</v>
      </c>
      <c r="D129" s="23">
        <f t="shared" si="2"/>
        <v>0.78911564625850328</v>
      </c>
    </row>
    <row r="130" spans="1:4" x14ac:dyDescent="0.25">
      <c r="A130" t="s">
        <v>57</v>
      </c>
      <c r="B130" s="16">
        <v>77.551020408163268</v>
      </c>
      <c r="C130" s="12">
        <v>21.4</v>
      </c>
      <c r="D130" s="23">
        <f t="shared" si="2"/>
        <v>0.77551020408163263</v>
      </c>
    </row>
    <row r="131" spans="1:4" x14ac:dyDescent="0.25">
      <c r="A131" t="s">
        <v>57</v>
      </c>
      <c r="B131" s="16">
        <v>56.12244897959183</v>
      </c>
      <c r="C131" s="12">
        <v>34.799999999999997</v>
      </c>
      <c r="D131" s="23">
        <f t="shared" si="2"/>
        <v>0.56122448979591832</v>
      </c>
    </row>
    <row r="132" spans="1:4" x14ac:dyDescent="0.25">
      <c r="A132" t="s">
        <v>57</v>
      </c>
      <c r="B132" s="16">
        <v>100</v>
      </c>
      <c r="C132" s="12">
        <v>0</v>
      </c>
      <c r="D132" s="23">
        <f t="shared" si="2"/>
        <v>1</v>
      </c>
    </row>
    <row r="133" spans="1:4" x14ac:dyDescent="0.25">
      <c r="A133" t="s">
        <v>57</v>
      </c>
      <c r="B133" s="16">
        <v>91.622239146991618</v>
      </c>
      <c r="C133" s="12">
        <v>7.9</v>
      </c>
      <c r="D133" s="23">
        <f t="shared" si="2"/>
        <v>0.91622239146991613</v>
      </c>
    </row>
    <row r="134" spans="1:4" x14ac:dyDescent="0.25">
      <c r="A134" t="s">
        <v>57</v>
      </c>
      <c r="B134" s="16">
        <v>83.244478293983235</v>
      </c>
      <c r="C134" s="12">
        <v>10.9</v>
      </c>
      <c r="D134" s="23">
        <f t="shared" si="2"/>
        <v>0.83244478293983237</v>
      </c>
    </row>
    <row r="135" spans="1:4" x14ac:dyDescent="0.25">
      <c r="A135" t="s">
        <v>57</v>
      </c>
      <c r="B135" s="16">
        <v>76.313785224676309</v>
      </c>
      <c r="C135" s="12">
        <v>13.4</v>
      </c>
      <c r="D135" s="23">
        <f t="shared" si="2"/>
        <v>0.76313785224676312</v>
      </c>
    </row>
    <row r="136" spans="1:4" x14ac:dyDescent="0.25">
      <c r="A136" t="s">
        <v>57</v>
      </c>
      <c r="B136" s="16">
        <v>68.392993145468395</v>
      </c>
      <c r="C136" s="12">
        <v>18.600000000000001</v>
      </c>
      <c r="D136" s="23">
        <f t="shared" si="2"/>
        <v>0.68392993145468395</v>
      </c>
    </row>
    <row r="137" spans="1:4" x14ac:dyDescent="0.25">
      <c r="A137" t="s">
        <v>57</v>
      </c>
      <c r="B137" s="16">
        <v>68.545316070068537</v>
      </c>
      <c r="C137" s="12">
        <v>18</v>
      </c>
      <c r="D137" s="23">
        <f t="shared" si="2"/>
        <v>0.6854531607006854</v>
      </c>
    </row>
    <row r="138" spans="1:4" x14ac:dyDescent="0.25">
      <c r="A138" t="s">
        <v>57</v>
      </c>
      <c r="B138" s="16">
        <v>57.654226961157647</v>
      </c>
      <c r="C138" s="12">
        <v>20.7</v>
      </c>
      <c r="D138" s="23">
        <f t="shared" si="2"/>
        <v>0.57654226961157651</v>
      </c>
    </row>
    <row r="139" spans="1:4" x14ac:dyDescent="0.25">
      <c r="A139" t="s">
        <v>57</v>
      </c>
      <c r="B139" s="16">
        <v>105.72687224669603</v>
      </c>
      <c r="C139" s="12">
        <v>0</v>
      </c>
      <c r="D139" s="23">
        <f t="shared" si="2"/>
        <v>1.0572687224669604</v>
      </c>
    </row>
    <row r="140" spans="1:4" x14ac:dyDescent="0.25">
      <c r="A140" t="s">
        <v>57</v>
      </c>
      <c r="B140" s="16">
        <v>94.273127753303967</v>
      </c>
      <c r="C140" s="12">
        <v>0</v>
      </c>
      <c r="D140" s="23">
        <f t="shared" si="2"/>
        <v>0.94273127753303965</v>
      </c>
    </row>
    <row r="141" spans="1:4" x14ac:dyDescent="0.25">
      <c r="A141" t="s">
        <v>57</v>
      </c>
      <c r="B141" s="16">
        <v>102.73127753303966</v>
      </c>
      <c r="C141" s="12">
        <v>2.4</v>
      </c>
      <c r="D141" s="23">
        <f t="shared" si="2"/>
        <v>1.0273127753303966</v>
      </c>
    </row>
    <row r="142" spans="1:4" x14ac:dyDescent="0.25">
      <c r="A142" t="s">
        <v>57</v>
      </c>
      <c r="B142" s="16">
        <v>74.302496328928044</v>
      </c>
      <c r="C142" s="12">
        <v>5.6</v>
      </c>
      <c r="D142" s="23">
        <f t="shared" si="2"/>
        <v>0.74302496328928047</v>
      </c>
    </row>
    <row r="143" spans="1:4" x14ac:dyDescent="0.25">
      <c r="A143" t="s">
        <v>57</v>
      </c>
      <c r="B143" s="16">
        <v>100</v>
      </c>
      <c r="C143" s="12">
        <v>0</v>
      </c>
      <c r="D143" s="23">
        <f t="shared" si="2"/>
        <v>1</v>
      </c>
    </row>
    <row r="144" spans="1:4" x14ac:dyDescent="0.25">
      <c r="A144" t="s">
        <v>57</v>
      </c>
      <c r="B144" s="16">
        <v>95.071572074334497</v>
      </c>
      <c r="C144" s="12">
        <v>3.4</v>
      </c>
      <c r="D144" s="23">
        <f t="shared" si="2"/>
        <v>0.95071572074334498</v>
      </c>
    </row>
    <row r="145" spans="1:4" x14ac:dyDescent="0.25">
      <c r="A145" t="s">
        <v>57</v>
      </c>
      <c r="B145" s="16">
        <v>85.321446509291803</v>
      </c>
      <c r="C145" s="12">
        <v>6.6</v>
      </c>
      <c r="D145" s="23">
        <f t="shared" si="2"/>
        <v>0.85321446509291798</v>
      </c>
    </row>
    <row r="146" spans="1:4" x14ac:dyDescent="0.25">
      <c r="A146" t="s">
        <v>57</v>
      </c>
      <c r="B146" s="16">
        <v>81.993972877950767</v>
      </c>
      <c r="C146" s="12">
        <v>10.3</v>
      </c>
      <c r="D146" s="23">
        <f t="shared" si="2"/>
        <v>0.81993972877950771</v>
      </c>
    </row>
    <row r="147" spans="1:4" x14ac:dyDescent="0.25">
      <c r="A147" t="s">
        <v>57</v>
      </c>
      <c r="B147" s="16">
        <v>84.021848317428436</v>
      </c>
      <c r="C147" s="12">
        <v>11.4</v>
      </c>
      <c r="D147" s="23">
        <f t="shared" si="2"/>
        <v>0.84021848317428438</v>
      </c>
    </row>
    <row r="148" spans="1:4" x14ac:dyDescent="0.25">
      <c r="A148" t="s">
        <v>57</v>
      </c>
      <c r="B148" s="16">
        <v>100</v>
      </c>
      <c r="C148" s="12">
        <v>0</v>
      </c>
      <c r="D148" s="23">
        <f t="shared" si="2"/>
        <v>1</v>
      </c>
    </row>
    <row r="149" spans="1:4" x14ac:dyDescent="0.25">
      <c r="A149" t="s">
        <v>57</v>
      </c>
      <c r="B149" s="16">
        <v>93.140794223826745</v>
      </c>
      <c r="C149" s="12">
        <v>8.8000000000000007</v>
      </c>
      <c r="D149" s="23">
        <f t="shared" si="2"/>
        <v>0.93140794223826751</v>
      </c>
    </row>
    <row r="150" spans="1:4" x14ac:dyDescent="0.25">
      <c r="A150" t="s">
        <v>57</v>
      </c>
      <c r="B150" s="16">
        <v>100</v>
      </c>
      <c r="C150" s="12">
        <v>0</v>
      </c>
      <c r="D150" s="23">
        <f t="shared" si="2"/>
        <v>1</v>
      </c>
    </row>
    <row r="151" spans="1:4" x14ac:dyDescent="0.25">
      <c r="A151" t="s">
        <v>57</v>
      </c>
      <c r="B151" s="16">
        <v>90.476190476190482</v>
      </c>
      <c r="C151" s="12">
        <v>11.1</v>
      </c>
      <c r="D151" s="23">
        <f t="shared" si="2"/>
        <v>0.90476190476190477</v>
      </c>
    </row>
    <row r="152" spans="1:4" x14ac:dyDescent="0.25">
      <c r="A152" t="s">
        <v>57</v>
      </c>
      <c r="B152" s="16">
        <v>100</v>
      </c>
      <c r="C152" s="12">
        <v>0</v>
      </c>
      <c r="D152" s="23">
        <f t="shared" si="2"/>
        <v>1</v>
      </c>
    </row>
    <row r="153" spans="1:4" x14ac:dyDescent="0.25">
      <c r="A153" t="s">
        <v>57</v>
      </c>
      <c r="B153" s="16">
        <v>100</v>
      </c>
      <c r="C153" s="12">
        <v>0</v>
      </c>
      <c r="D153" s="23">
        <f t="shared" si="2"/>
        <v>1</v>
      </c>
    </row>
    <row r="154" spans="1:4" x14ac:dyDescent="0.25">
      <c r="A154" t="s">
        <v>57</v>
      </c>
      <c r="B154" s="16">
        <v>81.523809523809504</v>
      </c>
      <c r="C154" s="12">
        <v>10.199999999999999</v>
      </c>
      <c r="D154" s="23">
        <f t="shared" si="2"/>
        <v>0.8152380952380951</v>
      </c>
    </row>
    <row r="155" spans="1:4" x14ac:dyDescent="0.25">
      <c r="A155" t="s">
        <v>57</v>
      </c>
      <c r="B155" s="16">
        <v>100</v>
      </c>
      <c r="C155" s="12">
        <v>0</v>
      </c>
      <c r="D155" s="23">
        <f t="shared" si="2"/>
        <v>1</v>
      </c>
    </row>
    <row r="156" spans="1:4" x14ac:dyDescent="0.25">
      <c r="A156" t="s">
        <v>57</v>
      </c>
      <c r="B156" s="16">
        <v>92.666666666666657</v>
      </c>
      <c r="C156" s="12">
        <v>10.5</v>
      </c>
      <c r="D156" s="23">
        <f t="shared" si="2"/>
        <v>0.92666666666666653</v>
      </c>
    </row>
    <row r="157" spans="1:4" x14ac:dyDescent="0.25">
      <c r="A157" t="s">
        <v>57</v>
      </c>
      <c r="B157" s="16">
        <v>127.28602779809803</v>
      </c>
      <c r="C157" s="12">
        <v>0</v>
      </c>
      <c r="D157" s="23">
        <f t="shared" si="2"/>
        <v>1.2728602779809803</v>
      </c>
    </row>
    <row r="158" spans="1:4" x14ac:dyDescent="0.25">
      <c r="A158" t="s">
        <v>57</v>
      </c>
      <c r="B158" s="16">
        <v>140.45354791514265</v>
      </c>
      <c r="C158" s="12">
        <v>0</v>
      </c>
      <c r="D158" s="23">
        <f t="shared" si="2"/>
        <v>1.4045354791514264</v>
      </c>
    </row>
    <row r="159" spans="1:4" x14ac:dyDescent="0.25">
      <c r="A159" t="s">
        <v>57</v>
      </c>
      <c r="B159" s="16">
        <v>86.686174103877107</v>
      </c>
      <c r="C159" s="12">
        <v>9.24</v>
      </c>
      <c r="D159" s="23">
        <f t="shared" si="2"/>
        <v>0.86686174103877112</v>
      </c>
    </row>
    <row r="160" spans="1:4" x14ac:dyDescent="0.25">
      <c r="A160" t="s">
        <v>57</v>
      </c>
      <c r="B160" s="16">
        <v>47.183613752743234</v>
      </c>
      <c r="C160" s="12">
        <v>15.9</v>
      </c>
      <c r="D160" s="23">
        <f t="shared" si="2"/>
        <v>0.47183613752743236</v>
      </c>
    </row>
    <row r="161" spans="1:4" x14ac:dyDescent="0.25">
      <c r="A161" t="s">
        <v>57</v>
      </c>
      <c r="B161" s="16">
        <v>62.545720555961971</v>
      </c>
      <c r="C161" s="12">
        <v>16.600000000000001</v>
      </c>
      <c r="D161" s="23">
        <f t="shared" si="2"/>
        <v>0.6254572055596197</v>
      </c>
    </row>
    <row r="162" spans="1:4" x14ac:dyDescent="0.25">
      <c r="A162" t="s">
        <v>57</v>
      </c>
      <c r="B162" s="16">
        <v>96.561814191660588</v>
      </c>
      <c r="C162" s="12">
        <v>10.8</v>
      </c>
      <c r="D162" s="23">
        <f t="shared" si="2"/>
        <v>0.96561814191660589</v>
      </c>
    </row>
    <row r="163" spans="1:4" x14ac:dyDescent="0.25">
      <c r="A163" t="s">
        <v>57</v>
      </c>
      <c r="B163" s="16">
        <v>100.95098756400877</v>
      </c>
      <c r="C163" s="12">
        <v>9.8000000000000007</v>
      </c>
      <c r="D163" s="23">
        <f t="shared" si="2"/>
        <v>1.0095098756400878</v>
      </c>
    </row>
    <row r="164" spans="1:4" x14ac:dyDescent="0.25">
      <c r="A164" t="s">
        <v>57</v>
      </c>
      <c r="B164" s="16">
        <v>76.810534016093641</v>
      </c>
      <c r="C164" s="12">
        <v>19.2</v>
      </c>
      <c r="D164" s="23">
        <f t="shared" si="2"/>
        <v>0.76810534016093646</v>
      </c>
    </row>
    <row r="165" spans="1:4" x14ac:dyDescent="0.25">
      <c r="A165" t="s">
        <v>57</v>
      </c>
      <c r="B165" s="16">
        <v>71.324067300658385</v>
      </c>
      <c r="C165" s="12">
        <v>17.5</v>
      </c>
      <c r="D165" s="23">
        <f t="shared" si="2"/>
        <v>0.71324067300658389</v>
      </c>
    </row>
    <row r="166" spans="1:4" x14ac:dyDescent="0.25">
      <c r="A166" t="s">
        <v>57</v>
      </c>
      <c r="B166" s="16">
        <v>34.01609363569861</v>
      </c>
      <c r="C166" s="12">
        <v>29.1</v>
      </c>
      <c r="D166" s="23">
        <f t="shared" si="2"/>
        <v>0.34016093635698608</v>
      </c>
    </row>
    <row r="167" spans="1:4" x14ac:dyDescent="0.25">
      <c r="A167" t="s">
        <v>57</v>
      </c>
      <c r="B167" s="16">
        <v>127.28602779809803</v>
      </c>
      <c r="C167" s="12">
        <v>0</v>
      </c>
      <c r="D167" s="23">
        <f t="shared" si="2"/>
        <v>1.2728602779809803</v>
      </c>
    </row>
    <row r="168" spans="1:4" x14ac:dyDescent="0.25">
      <c r="A168" t="s">
        <v>57</v>
      </c>
      <c r="B168" s="16">
        <v>100</v>
      </c>
      <c r="C168" s="12">
        <v>0</v>
      </c>
      <c r="D168" s="23">
        <f t="shared" si="2"/>
        <v>1</v>
      </c>
    </row>
    <row r="169" spans="1:4" x14ac:dyDescent="0.25">
      <c r="A169" t="s">
        <v>57</v>
      </c>
      <c r="B169" s="16">
        <v>122.45862884160756</v>
      </c>
      <c r="C169" s="12">
        <v>8.6</v>
      </c>
      <c r="D169" s="23">
        <f t="shared" si="2"/>
        <v>1.2245862884160756</v>
      </c>
    </row>
    <row r="170" spans="1:4" x14ac:dyDescent="0.25">
      <c r="A170" t="s">
        <v>57</v>
      </c>
      <c r="B170" s="16">
        <v>125.53191489361701</v>
      </c>
      <c r="C170" s="12">
        <v>11.5</v>
      </c>
      <c r="D170" s="23">
        <f t="shared" si="2"/>
        <v>1.2553191489361701</v>
      </c>
    </row>
    <row r="171" spans="1:4" x14ac:dyDescent="0.25">
      <c r="A171" t="s">
        <v>57</v>
      </c>
      <c r="B171" s="16">
        <v>100</v>
      </c>
      <c r="C171" s="12">
        <v>0</v>
      </c>
      <c r="D171" s="23">
        <f t="shared" si="2"/>
        <v>1</v>
      </c>
    </row>
    <row r="172" spans="1:4" x14ac:dyDescent="0.25">
      <c r="A172" t="s">
        <v>57</v>
      </c>
      <c r="B172" s="16">
        <v>106.00801068090789</v>
      </c>
      <c r="C172" s="12">
        <v>7.6</v>
      </c>
      <c r="D172" s="23">
        <f t="shared" si="2"/>
        <v>1.0600801068090788</v>
      </c>
    </row>
    <row r="173" spans="1:4" x14ac:dyDescent="0.25">
      <c r="A173" t="s">
        <v>57</v>
      </c>
      <c r="B173" s="16">
        <v>100</v>
      </c>
      <c r="C173" s="12">
        <v>0</v>
      </c>
      <c r="D173" s="23">
        <f t="shared" si="2"/>
        <v>1</v>
      </c>
    </row>
    <row r="174" spans="1:4" x14ac:dyDescent="0.25">
      <c r="A174" t="s">
        <v>57</v>
      </c>
      <c r="B174" s="16">
        <v>111.0286320254507</v>
      </c>
      <c r="C174" s="12">
        <v>7.1</v>
      </c>
      <c r="D174" s="23">
        <f t="shared" si="2"/>
        <v>1.110286320254507</v>
      </c>
    </row>
    <row r="175" spans="1:4" x14ac:dyDescent="0.25">
      <c r="A175" t="s">
        <v>57</v>
      </c>
      <c r="B175" s="16">
        <v>111.0286320254507</v>
      </c>
      <c r="C175" s="12">
        <v>7.6</v>
      </c>
      <c r="D175" s="23">
        <f t="shared" si="2"/>
        <v>1.110286320254507</v>
      </c>
    </row>
    <row r="176" spans="1:4" x14ac:dyDescent="0.25">
      <c r="A176" t="s">
        <v>57</v>
      </c>
      <c r="B176" s="16">
        <v>100</v>
      </c>
      <c r="C176" s="12">
        <v>0</v>
      </c>
      <c r="D176" s="23">
        <f t="shared" si="2"/>
        <v>1</v>
      </c>
    </row>
    <row r="177" spans="1:4" x14ac:dyDescent="0.25">
      <c r="A177" t="s">
        <v>57</v>
      </c>
      <c r="B177" s="16">
        <v>103.02114803625378</v>
      </c>
      <c r="C177" s="12">
        <v>7.9</v>
      </c>
      <c r="D177" s="23">
        <f t="shared" si="2"/>
        <v>1.0302114803625377</v>
      </c>
    </row>
    <row r="178" spans="1:4" x14ac:dyDescent="0.25">
      <c r="A178" t="s">
        <v>57</v>
      </c>
      <c r="B178" s="16">
        <v>108.1570996978852</v>
      </c>
      <c r="C178" s="12">
        <v>7</v>
      </c>
      <c r="D178" s="23">
        <f t="shared" si="2"/>
        <v>1.0815709969788521</v>
      </c>
    </row>
    <row r="179" spans="1:4" x14ac:dyDescent="0.25">
      <c r="A179" t="s">
        <v>57</v>
      </c>
      <c r="B179" s="16">
        <v>100</v>
      </c>
      <c r="C179" s="12">
        <v>0</v>
      </c>
      <c r="D179" s="23">
        <f t="shared" ref="D179:D242" si="3">B179/100</f>
        <v>1</v>
      </c>
    </row>
    <row r="180" spans="1:4" x14ac:dyDescent="0.25">
      <c r="A180" t="s">
        <v>57</v>
      </c>
      <c r="B180" s="16">
        <v>98.90710382513663</v>
      </c>
      <c r="C180" s="12">
        <v>4.4000000000000004</v>
      </c>
      <c r="D180" s="23">
        <f t="shared" si="3"/>
        <v>0.98907103825136633</v>
      </c>
    </row>
    <row r="181" spans="1:4" x14ac:dyDescent="0.25">
      <c r="A181" t="s">
        <v>57</v>
      </c>
      <c r="B181" s="16">
        <v>100</v>
      </c>
      <c r="C181" s="12">
        <v>0</v>
      </c>
      <c r="D181" s="23">
        <f t="shared" si="3"/>
        <v>1</v>
      </c>
    </row>
    <row r="182" spans="1:4" x14ac:dyDescent="0.25">
      <c r="A182" t="s">
        <v>57</v>
      </c>
      <c r="B182" s="16">
        <v>100</v>
      </c>
      <c r="C182" s="12">
        <v>0</v>
      </c>
      <c r="D182" s="23">
        <f t="shared" si="3"/>
        <v>1</v>
      </c>
    </row>
    <row r="183" spans="1:4" x14ac:dyDescent="0.25">
      <c r="A183" t="s">
        <v>57</v>
      </c>
      <c r="B183" s="16">
        <v>97.826086956521735</v>
      </c>
      <c r="C183" s="12">
        <v>3.5</v>
      </c>
      <c r="D183" s="23">
        <f t="shared" si="3"/>
        <v>0.97826086956521729</v>
      </c>
    </row>
    <row r="184" spans="1:4" x14ac:dyDescent="0.25">
      <c r="A184" t="s">
        <v>57</v>
      </c>
      <c r="B184" s="16">
        <v>87.515527950310542</v>
      </c>
      <c r="C184" s="12">
        <v>6</v>
      </c>
      <c r="D184" s="23">
        <f t="shared" si="3"/>
        <v>0.87515527950310545</v>
      </c>
    </row>
    <row r="185" spans="1:4" x14ac:dyDescent="0.25">
      <c r="A185" t="s">
        <v>57</v>
      </c>
      <c r="B185" s="16">
        <v>57.0807453416149</v>
      </c>
      <c r="C185" s="12">
        <v>4.13</v>
      </c>
      <c r="D185" s="23">
        <f t="shared" si="3"/>
        <v>0.57080745341614902</v>
      </c>
    </row>
    <row r="186" spans="1:4" x14ac:dyDescent="0.25">
      <c r="A186" t="s">
        <v>57</v>
      </c>
      <c r="B186" s="16">
        <v>69.56521739130433</v>
      </c>
      <c r="C186" s="12">
        <v>15.85</v>
      </c>
      <c r="D186" s="23">
        <f t="shared" si="3"/>
        <v>0.69565217391304335</v>
      </c>
    </row>
    <row r="187" spans="1:4" x14ac:dyDescent="0.25">
      <c r="A187" t="s">
        <v>57</v>
      </c>
      <c r="B187" s="16">
        <v>96.211180124223588</v>
      </c>
      <c r="C187" s="12">
        <v>2.95</v>
      </c>
      <c r="D187" s="23">
        <f t="shared" si="3"/>
        <v>0.96211180124223583</v>
      </c>
    </row>
    <row r="188" spans="1:4" x14ac:dyDescent="0.25">
      <c r="A188" t="s">
        <v>57</v>
      </c>
      <c r="B188" s="16">
        <v>53.81987577639751</v>
      </c>
      <c r="C188" s="12">
        <v>15.83</v>
      </c>
      <c r="D188" s="23">
        <f t="shared" si="3"/>
        <v>0.53819875776397508</v>
      </c>
    </row>
    <row r="189" spans="1:4" x14ac:dyDescent="0.25">
      <c r="A189" t="s">
        <v>57</v>
      </c>
      <c r="B189" s="16">
        <v>100</v>
      </c>
      <c r="C189" s="12">
        <v>0</v>
      </c>
      <c r="D189" s="23">
        <f t="shared" si="3"/>
        <v>1</v>
      </c>
    </row>
    <row r="190" spans="1:4" x14ac:dyDescent="0.25">
      <c r="A190" t="s">
        <v>57</v>
      </c>
      <c r="B190" s="16">
        <v>100</v>
      </c>
      <c r="C190" s="12">
        <v>0</v>
      </c>
      <c r="D190" s="23">
        <f t="shared" si="3"/>
        <v>1</v>
      </c>
    </row>
    <row r="191" spans="1:4" x14ac:dyDescent="0.25">
      <c r="A191" t="s">
        <v>57</v>
      </c>
      <c r="B191" s="16">
        <v>86.559394226218643</v>
      </c>
      <c r="C191" s="12">
        <v>11.82</v>
      </c>
      <c r="D191" s="23">
        <f t="shared" si="3"/>
        <v>0.86559394226218644</v>
      </c>
    </row>
    <row r="192" spans="1:4" x14ac:dyDescent="0.25">
      <c r="A192" t="s">
        <v>57</v>
      </c>
      <c r="B192" s="16">
        <v>96.90014197823001</v>
      </c>
      <c r="C192" s="12">
        <v>9.86</v>
      </c>
      <c r="D192" s="23">
        <f t="shared" si="3"/>
        <v>0.96900141978230014</v>
      </c>
    </row>
    <row r="193" spans="1:4" x14ac:dyDescent="0.25">
      <c r="A193" t="s">
        <v>57</v>
      </c>
      <c r="B193" s="16">
        <v>57.572172266919075</v>
      </c>
      <c r="C193" s="12">
        <v>18.739999999999998</v>
      </c>
      <c r="D193" s="23">
        <f t="shared" si="3"/>
        <v>0.57572172266919075</v>
      </c>
    </row>
    <row r="194" spans="1:4" x14ac:dyDescent="0.25">
      <c r="A194" t="s">
        <v>57</v>
      </c>
      <c r="B194" s="16">
        <v>63.771888310459069</v>
      </c>
      <c r="C194" s="12">
        <v>17.53</v>
      </c>
      <c r="D194" s="23">
        <f t="shared" si="3"/>
        <v>0.63771888310459068</v>
      </c>
    </row>
    <row r="195" spans="1:4" x14ac:dyDescent="0.25">
      <c r="A195" t="s">
        <v>57</v>
      </c>
      <c r="B195" s="16">
        <v>62.9436819687648</v>
      </c>
      <c r="C195" s="12">
        <v>25.53</v>
      </c>
      <c r="D195" s="23">
        <f t="shared" si="3"/>
        <v>0.62943681968764797</v>
      </c>
    </row>
    <row r="196" spans="1:4" x14ac:dyDescent="0.25">
      <c r="A196" t="s">
        <v>57</v>
      </c>
      <c r="B196" s="16">
        <v>48.461902508282066</v>
      </c>
      <c r="C196" s="12">
        <v>25.81</v>
      </c>
      <c r="D196" s="23">
        <f t="shared" si="3"/>
        <v>0.48461902508282068</v>
      </c>
    </row>
    <row r="197" spans="1:4" x14ac:dyDescent="0.25">
      <c r="A197" t="s">
        <v>57</v>
      </c>
      <c r="B197" s="16">
        <v>100</v>
      </c>
      <c r="C197" s="12">
        <v>0</v>
      </c>
      <c r="D197" s="23">
        <f t="shared" si="3"/>
        <v>1</v>
      </c>
    </row>
    <row r="198" spans="1:4" x14ac:dyDescent="0.25">
      <c r="A198" t="s">
        <v>57</v>
      </c>
      <c r="B198" s="16">
        <v>100</v>
      </c>
      <c r="C198" s="12">
        <v>0</v>
      </c>
      <c r="D198" s="23">
        <f t="shared" si="3"/>
        <v>1</v>
      </c>
    </row>
    <row r="199" spans="1:4" x14ac:dyDescent="0.25">
      <c r="A199" t="s">
        <v>57</v>
      </c>
      <c r="B199" s="16">
        <v>64.767641996557657</v>
      </c>
      <c r="C199" s="12">
        <v>13.34</v>
      </c>
      <c r="D199" s="23">
        <f t="shared" si="3"/>
        <v>0.64767641996557657</v>
      </c>
    </row>
    <row r="200" spans="1:4" x14ac:dyDescent="0.25">
      <c r="A200" t="s">
        <v>57</v>
      </c>
      <c r="B200" s="16">
        <v>62.048192771084331</v>
      </c>
      <c r="C200" s="12">
        <v>17.850000000000001</v>
      </c>
      <c r="D200" s="23">
        <f t="shared" si="3"/>
        <v>0.62048192771084332</v>
      </c>
    </row>
    <row r="201" spans="1:4" x14ac:dyDescent="0.25">
      <c r="A201" t="s">
        <v>57</v>
      </c>
      <c r="B201" s="16">
        <v>90.361445783132538</v>
      </c>
      <c r="C201" s="12">
        <v>6.02</v>
      </c>
      <c r="D201" s="23">
        <f t="shared" si="3"/>
        <v>0.90361445783132543</v>
      </c>
    </row>
    <row r="202" spans="1:4" x14ac:dyDescent="0.25">
      <c r="A202" t="s">
        <v>57</v>
      </c>
      <c r="B202" s="16">
        <v>95.180722891566262</v>
      </c>
      <c r="C202" s="12">
        <v>5.84</v>
      </c>
      <c r="D202" s="23">
        <f t="shared" si="3"/>
        <v>0.95180722891566261</v>
      </c>
    </row>
    <row r="203" spans="1:4" x14ac:dyDescent="0.25">
      <c r="A203" t="s">
        <v>57</v>
      </c>
      <c r="B203" s="16">
        <v>61.445783132530117</v>
      </c>
      <c r="C203" s="12">
        <v>26.29</v>
      </c>
      <c r="D203" s="23">
        <f t="shared" si="3"/>
        <v>0.61445783132530118</v>
      </c>
    </row>
    <row r="204" spans="1:4" x14ac:dyDescent="0.25">
      <c r="A204" t="s">
        <v>57</v>
      </c>
      <c r="B204" s="16">
        <v>99.104991394148016</v>
      </c>
      <c r="C204" s="12">
        <v>4.63</v>
      </c>
      <c r="D204" s="23">
        <f t="shared" si="3"/>
        <v>0.99104991394148012</v>
      </c>
    </row>
    <row r="205" spans="1:4" x14ac:dyDescent="0.25">
      <c r="A205" t="s">
        <v>57</v>
      </c>
      <c r="B205" s="16">
        <v>100</v>
      </c>
      <c r="C205" s="12">
        <v>0</v>
      </c>
      <c r="D205" s="23">
        <f t="shared" si="3"/>
        <v>1</v>
      </c>
    </row>
    <row r="206" spans="1:4" x14ac:dyDescent="0.25">
      <c r="A206" t="s">
        <v>57</v>
      </c>
      <c r="B206" s="16">
        <v>100</v>
      </c>
      <c r="C206" s="12">
        <v>0</v>
      </c>
      <c r="D206" s="23">
        <f t="shared" si="3"/>
        <v>1</v>
      </c>
    </row>
    <row r="207" spans="1:4" x14ac:dyDescent="0.25">
      <c r="A207" t="s">
        <v>57</v>
      </c>
      <c r="B207" s="16">
        <v>81.712062256809347</v>
      </c>
      <c r="C207" s="12">
        <v>5.28</v>
      </c>
      <c r="D207" s="23">
        <f t="shared" si="3"/>
        <v>0.81712062256809348</v>
      </c>
    </row>
    <row r="208" spans="1:4" x14ac:dyDescent="0.25">
      <c r="A208" t="s">
        <v>57</v>
      </c>
      <c r="B208" s="16">
        <v>54.061284046692613</v>
      </c>
      <c r="C208" s="12">
        <v>9.4</v>
      </c>
      <c r="D208" s="23">
        <f t="shared" si="3"/>
        <v>0.54061284046692615</v>
      </c>
    </row>
    <row r="209" spans="1:4" x14ac:dyDescent="0.25">
      <c r="A209" t="s">
        <v>57</v>
      </c>
      <c r="B209" s="16">
        <v>55.325875486381328</v>
      </c>
      <c r="C209" s="12">
        <v>11.27</v>
      </c>
      <c r="D209" s="23">
        <f t="shared" si="3"/>
        <v>0.55325875486381326</v>
      </c>
    </row>
    <row r="210" spans="1:4" x14ac:dyDescent="0.25">
      <c r="A210" t="s">
        <v>57</v>
      </c>
      <c r="B210" s="16">
        <v>56.177042801556432</v>
      </c>
      <c r="C210" s="12">
        <v>12.26</v>
      </c>
      <c r="D210" s="23">
        <f t="shared" si="3"/>
        <v>0.56177042801556432</v>
      </c>
    </row>
    <row r="211" spans="1:4" x14ac:dyDescent="0.25">
      <c r="A211" t="s">
        <v>57</v>
      </c>
      <c r="B211" s="16">
        <v>45.549610894941637</v>
      </c>
      <c r="C211" s="12">
        <v>20.09</v>
      </c>
      <c r="D211" s="23">
        <f t="shared" si="3"/>
        <v>0.45549610894941639</v>
      </c>
    </row>
    <row r="212" spans="1:4" x14ac:dyDescent="0.25">
      <c r="A212" t="s">
        <v>57</v>
      </c>
      <c r="B212" s="16">
        <v>39.153696498054479</v>
      </c>
      <c r="C212" s="12">
        <v>21.06</v>
      </c>
      <c r="D212" s="23">
        <f t="shared" si="3"/>
        <v>0.3915369649805448</v>
      </c>
    </row>
    <row r="213" spans="1:4" x14ac:dyDescent="0.25">
      <c r="A213" t="s">
        <v>57</v>
      </c>
      <c r="B213" s="16">
        <v>100</v>
      </c>
      <c r="C213" s="12">
        <v>0</v>
      </c>
      <c r="D213" s="23">
        <f t="shared" si="3"/>
        <v>1</v>
      </c>
    </row>
    <row r="214" spans="1:4" x14ac:dyDescent="0.25">
      <c r="A214" t="s">
        <v>57</v>
      </c>
      <c r="B214" s="16">
        <v>100</v>
      </c>
      <c r="C214" s="12">
        <v>0</v>
      </c>
      <c r="D214" s="23">
        <f t="shared" si="3"/>
        <v>1</v>
      </c>
    </row>
    <row r="215" spans="1:4" x14ac:dyDescent="0.25">
      <c r="A215" t="s">
        <v>57</v>
      </c>
      <c r="B215" s="16">
        <v>61.270653029110932</v>
      </c>
      <c r="C215" s="12">
        <v>9.1</v>
      </c>
      <c r="D215" s="23">
        <f t="shared" si="3"/>
        <v>0.61270653029110933</v>
      </c>
    </row>
    <row r="216" spans="1:4" x14ac:dyDescent="0.25">
      <c r="A216" t="s">
        <v>57</v>
      </c>
      <c r="B216" s="16">
        <v>75.039339103068443</v>
      </c>
      <c r="C216" s="12">
        <v>9.5299999999999994</v>
      </c>
      <c r="D216" s="23">
        <f t="shared" si="3"/>
        <v>0.75039339103068448</v>
      </c>
    </row>
    <row r="217" spans="1:4" x14ac:dyDescent="0.25">
      <c r="A217" t="s">
        <v>57</v>
      </c>
      <c r="B217" s="16">
        <v>58.516915814319425</v>
      </c>
      <c r="C217" s="12">
        <v>9.5299999999999994</v>
      </c>
      <c r="D217" s="23">
        <f t="shared" si="3"/>
        <v>0.58516915814319426</v>
      </c>
    </row>
    <row r="218" spans="1:4" x14ac:dyDescent="0.25">
      <c r="A218" t="s">
        <v>57</v>
      </c>
      <c r="B218" s="16">
        <v>80.546813532651456</v>
      </c>
      <c r="C218" s="12">
        <v>5.76</v>
      </c>
      <c r="D218" s="23">
        <f t="shared" si="3"/>
        <v>0.80546813532651451</v>
      </c>
    </row>
    <row r="219" spans="1:4" x14ac:dyDescent="0.25">
      <c r="A219" t="s">
        <v>57</v>
      </c>
      <c r="B219" s="16">
        <v>50.255704169944927</v>
      </c>
      <c r="C219" s="12">
        <v>14.18</v>
      </c>
      <c r="D219" s="23">
        <f t="shared" si="3"/>
        <v>0.50255704169944926</v>
      </c>
    </row>
    <row r="220" spans="1:4" x14ac:dyDescent="0.25">
      <c r="A220" t="s">
        <v>57</v>
      </c>
      <c r="B220" s="16">
        <v>49.567269866247045</v>
      </c>
      <c r="C220" s="12">
        <v>17.8</v>
      </c>
      <c r="D220" s="23">
        <f t="shared" si="3"/>
        <v>0.49567269866247043</v>
      </c>
    </row>
    <row r="221" spans="1:4" x14ac:dyDescent="0.25">
      <c r="A221" t="s">
        <v>57</v>
      </c>
      <c r="B221" s="16">
        <v>100</v>
      </c>
      <c r="C221" s="12">
        <v>0</v>
      </c>
      <c r="D221" s="23">
        <f t="shared" si="3"/>
        <v>1</v>
      </c>
    </row>
    <row r="222" spans="1:4" x14ac:dyDescent="0.25">
      <c r="A222" t="s">
        <v>57</v>
      </c>
      <c r="B222" s="16">
        <v>100</v>
      </c>
      <c r="C222" s="12">
        <v>0</v>
      </c>
      <c r="D222" s="23">
        <f t="shared" si="3"/>
        <v>1</v>
      </c>
    </row>
    <row r="223" spans="1:4" x14ac:dyDescent="0.25">
      <c r="A223" t="s">
        <v>57</v>
      </c>
      <c r="B223" s="16">
        <v>87.754798393096266</v>
      </c>
      <c r="C223" s="12">
        <v>5.67</v>
      </c>
      <c r="D223" s="23">
        <f t="shared" si="3"/>
        <v>0.87754798393096267</v>
      </c>
    </row>
    <row r="224" spans="1:4" x14ac:dyDescent="0.25">
      <c r="A224" t="s">
        <v>57</v>
      </c>
      <c r="B224" s="16">
        <v>98.169915191191805</v>
      </c>
      <c r="C224" s="12">
        <v>1.39</v>
      </c>
      <c r="D224" s="23">
        <f t="shared" si="3"/>
        <v>0.98169915191191803</v>
      </c>
    </row>
    <row r="225" spans="1:4" x14ac:dyDescent="0.25">
      <c r="A225" t="s">
        <v>57</v>
      </c>
      <c r="B225" s="16">
        <v>85.403957744383291</v>
      </c>
      <c r="C225" s="12">
        <v>4.6900000000000004</v>
      </c>
      <c r="D225" s="23">
        <f t="shared" si="3"/>
        <v>0.85403957744383296</v>
      </c>
    </row>
    <row r="226" spans="1:4" x14ac:dyDescent="0.25">
      <c r="A226" t="s">
        <v>57</v>
      </c>
      <c r="B226" s="16">
        <v>54.94718047909538</v>
      </c>
      <c r="C226" s="12">
        <v>10.08</v>
      </c>
      <c r="D226" s="23">
        <f t="shared" si="3"/>
        <v>0.54947180479095381</v>
      </c>
    </row>
    <row r="227" spans="1:4" x14ac:dyDescent="0.25">
      <c r="A227" t="s">
        <v>57</v>
      </c>
      <c r="B227" s="16">
        <v>72.132123195952985</v>
      </c>
      <c r="C227" s="12">
        <v>3.37</v>
      </c>
      <c r="D227" s="23">
        <f t="shared" si="3"/>
        <v>0.72132123195952991</v>
      </c>
    </row>
    <row r="228" spans="1:4" x14ac:dyDescent="0.25">
      <c r="A228" t="s">
        <v>57</v>
      </c>
      <c r="B228" s="16">
        <v>52.075583990477611</v>
      </c>
      <c r="C228" s="12">
        <v>20.02</v>
      </c>
      <c r="D228" s="23">
        <f t="shared" si="3"/>
        <v>0.52075583990477614</v>
      </c>
    </row>
    <row r="229" spans="1:4" x14ac:dyDescent="0.25">
      <c r="A229" t="s">
        <v>57</v>
      </c>
      <c r="B229" s="16">
        <v>100</v>
      </c>
      <c r="C229" s="12">
        <v>0</v>
      </c>
      <c r="D229" s="23">
        <f t="shared" si="3"/>
        <v>1</v>
      </c>
    </row>
    <row r="230" spans="1:4" x14ac:dyDescent="0.25">
      <c r="A230" t="s">
        <v>57</v>
      </c>
      <c r="B230" s="16">
        <v>82.642381405464192</v>
      </c>
      <c r="C230" s="12">
        <v>38.53</v>
      </c>
      <c r="D230" s="23">
        <f t="shared" si="3"/>
        <v>0.82642381405464194</v>
      </c>
    </row>
    <row r="231" spans="1:4" x14ac:dyDescent="0.25">
      <c r="A231" t="s">
        <v>57</v>
      </c>
      <c r="B231" s="16">
        <v>100</v>
      </c>
      <c r="C231" s="12">
        <v>0</v>
      </c>
      <c r="D231" s="23">
        <f t="shared" si="3"/>
        <v>1</v>
      </c>
    </row>
    <row r="232" spans="1:4" x14ac:dyDescent="0.25">
      <c r="A232" t="s">
        <v>57</v>
      </c>
      <c r="B232" s="16">
        <v>89.714285714285708</v>
      </c>
      <c r="C232" s="12">
        <v>2</v>
      </c>
      <c r="D232" s="23">
        <f t="shared" si="3"/>
        <v>0.89714285714285713</v>
      </c>
    </row>
    <row r="233" spans="1:4" x14ac:dyDescent="0.25">
      <c r="A233" t="s">
        <v>57</v>
      </c>
      <c r="B233" s="16">
        <v>86.857142857142861</v>
      </c>
      <c r="C233" s="12">
        <v>4</v>
      </c>
      <c r="D233" s="23">
        <f t="shared" si="3"/>
        <v>0.86857142857142866</v>
      </c>
    </row>
    <row r="234" spans="1:4" x14ac:dyDescent="0.25">
      <c r="A234" t="s">
        <v>57</v>
      </c>
      <c r="B234" s="16">
        <v>91.61904761904762</v>
      </c>
      <c r="C234" s="12">
        <v>1</v>
      </c>
      <c r="D234" s="23">
        <f t="shared" si="3"/>
        <v>0.91619047619047622</v>
      </c>
    </row>
    <row r="235" spans="1:4" x14ac:dyDescent="0.25">
      <c r="A235" t="s">
        <v>57</v>
      </c>
      <c r="B235" s="16">
        <v>94.285714285714278</v>
      </c>
      <c r="C235" s="12">
        <v>2</v>
      </c>
      <c r="D235" s="23">
        <f t="shared" si="3"/>
        <v>0.94285714285714273</v>
      </c>
    </row>
    <row r="236" spans="1:4" x14ac:dyDescent="0.25">
      <c r="A236" t="s">
        <v>57</v>
      </c>
      <c r="B236" s="16">
        <v>69.599999999999994</v>
      </c>
      <c r="C236" s="12">
        <v>14</v>
      </c>
      <c r="D236" s="23">
        <f t="shared" si="3"/>
        <v>0.69599999999999995</v>
      </c>
    </row>
    <row r="237" spans="1:4" x14ac:dyDescent="0.25">
      <c r="A237" t="s">
        <v>57</v>
      </c>
      <c r="B237" s="16">
        <v>77.61904761904762</v>
      </c>
      <c r="C237" s="12">
        <v>13</v>
      </c>
      <c r="D237" s="23">
        <f t="shared" si="3"/>
        <v>0.77619047619047621</v>
      </c>
    </row>
    <row r="238" spans="1:4" x14ac:dyDescent="0.25">
      <c r="A238" t="s">
        <v>57</v>
      </c>
      <c r="B238" s="16">
        <v>79.695238095238111</v>
      </c>
      <c r="C238" s="12">
        <v>11</v>
      </c>
      <c r="D238" s="23">
        <f t="shared" si="3"/>
        <v>0.79695238095238108</v>
      </c>
    </row>
    <row r="239" spans="1:4" x14ac:dyDescent="0.25">
      <c r="A239" t="s">
        <v>57</v>
      </c>
      <c r="B239" s="16">
        <v>100</v>
      </c>
      <c r="C239" s="12">
        <v>0</v>
      </c>
      <c r="D239" s="23">
        <f t="shared" si="3"/>
        <v>1</v>
      </c>
    </row>
    <row r="240" spans="1:4" x14ac:dyDescent="0.25">
      <c r="A240" t="s">
        <v>57</v>
      </c>
      <c r="B240" s="16">
        <v>85.237154150197625</v>
      </c>
      <c r="C240" s="12">
        <v>21</v>
      </c>
      <c r="D240" s="23">
        <f t="shared" si="3"/>
        <v>0.85237154150197625</v>
      </c>
    </row>
    <row r="241" spans="1:4" x14ac:dyDescent="0.25">
      <c r="A241" t="s">
        <v>57</v>
      </c>
      <c r="B241" s="16">
        <v>84.822134387351781</v>
      </c>
      <c r="C241" s="12">
        <v>10</v>
      </c>
      <c r="D241" s="23">
        <f t="shared" si="3"/>
        <v>0.84822134387351777</v>
      </c>
    </row>
    <row r="242" spans="1:4" x14ac:dyDescent="0.25">
      <c r="A242" t="s">
        <v>57</v>
      </c>
      <c r="B242" s="16">
        <v>70.810276679841891</v>
      </c>
      <c r="C242" s="12">
        <v>24</v>
      </c>
      <c r="D242" s="23">
        <f t="shared" si="3"/>
        <v>0.70810276679841888</v>
      </c>
    </row>
    <row r="243" spans="1:4" x14ac:dyDescent="0.25">
      <c r="A243" t="s">
        <v>57</v>
      </c>
      <c r="B243" s="16">
        <v>17.707509881422929</v>
      </c>
      <c r="C243" s="12">
        <v>44</v>
      </c>
      <c r="D243" s="23">
        <f t="shared" ref="D243:D306" si="4">B243/100</f>
        <v>0.17707509881422928</v>
      </c>
    </row>
    <row r="244" spans="1:4" x14ac:dyDescent="0.25">
      <c r="A244" t="s">
        <v>57</v>
      </c>
      <c r="B244" s="16">
        <v>100</v>
      </c>
      <c r="C244" s="12">
        <v>0</v>
      </c>
      <c r="D244" s="23">
        <f t="shared" si="4"/>
        <v>1</v>
      </c>
    </row>
    <row r="245" spans="1:4" x14ac:dyDescent="0.25">
      <c r="A245" t="s">
        <v>57</v>
      </c>
      <c r="B245" s="16">
        <v>98.059964726631392</v>
      </c>
      <c r="C245" s="12">
        <v>6.5</v>
      </c>
      <c r="D245" s="23">
        <f t="shared" si="4"/>
        <v>0.98059964726631388</v>
      </c>
    </row>
    <row r="246" spans="1:4" x14ac:dyDescent="0.25">
      <c r="A246" t="s">
        <v>57</v>
      </c>
      <c r="B246" s="16">
        <v>95.370370370370367</v>
      </c>
      <c r="C246" s="12">
        <v>9</v>
      </c>
      <c r="D246" s="23">
        <f t="shared" si="4"/>
        <v>0.95370370370370372</v>
      </c>
    </row>
    <row r="247" spans="1:4" x14ac:dyDescent="0.25">
      <c r="A247" t="s">
        <v>57</v>
      </c>
      <c r="B247" s="16">
        <v>91.049382716049379</v>
      </c>
      <c r="C247" s="12">
        <v>10.38</v>
      </c>
      <c r="D247" s="23">
        <f t="shared" si="4"/>
        <v>0.91049382716049376</v>
      </c>
    </row>
    <row r="248" spans="1:4" x14ac:dyDescent="0.25">
      <c r="A248" t="s">
        <v>57</v>
      </c>
      <c r="B248" s="16">
        <v>91.887125220458557</v>
      </c>
      <c r="C248" s="12">
        <v>13.94</v>
      </c>
      <c r="D248" s="23">
        <f t="shared" si="4"/>
        <v>0.91887125220458554</v>
      </c>
    </row>
    <row r="249" spans="1:4" x14ac:dyDescent="0.25">
      <c r="A249" t="s">
        <v>57</v>
      </c>
      <c r="B249" s="16">
        <v>94.223985890652557</v>
      </c>
      <c r="C249" s="12">
        <v>14.78</v>
      </c>
      <c r="D249" s="23">
        <f t="shared" si="4"/>
        <v>0.94223985890652562</v>
      </c>
    </row>
    <row r="250" spans="1:4" x14ac:dyDescent="0.25">
      <c r="A250" t="s">
        <v>57</v>
      </c>
      <c r="B250" s="16">
        <v>88.183421516754862</v>
      </c>
      <c r="C250" s="12">
        <v>16.739999999999998</v>
      </c>
      <c r="D250" s="23">
        <f t="shared" si="4"/>
        <v>0.88183421516754867</v>
      </c>
    </row>
    <row r="251" spans="1:4" x14ac:dyDescent="0.25">
      <c r="A251" t="s">
        <v>57</v>
      </c>
      <c r="B251" s="16">
        <v>91.887125220458557</v>
      </c>
      <c r="C251" s="12">
        <v>19.82</v>
      </c>
      <c r="D251" s="23">
        <f t="shared" si="4"/>
        <v>0.91887125220458554</v>
      </c>
    </row>
    <row r="252" spans="1:4" x14ac:dyDescent="0.25">
      <c r="A252" t="s">
        <v>57</v>
      </c>
      <c r="B252" s="16">
        <v>84.744268077601404</v>
      </c>
      <c r="C252" s="12">
        <v>20.16</v>
      </c>
      <c r="D252" s="23">
        <f t="shared" si="4"/>
        <v>0.84744268077601403</v>
      </c>
    </row>
    <row r="253" spans="1:4" x14ac:dyDescent="0.25">
      <c r="A253" t="s">
        <v>57</v>
      </c>
      <c r="B253" s="16">
        <v>80.864197530864203</v>
      </c>
      <c r="C253" s="12">
        <v>23.1</v>
      </c>
      <c r="D253" s="23">
        <f t="shared" si="4"/>
        <v>0.80864197530864201</v>
      </c>
    </row>
    <row r="254" spans="1:4" x14ac:dyDescent="0.25">
      <c r="A254" t="s">
        <v>57</v>
      </c>
      <c r="B254" s="16">
        <v>100</v>
      </c>
      <c r="C254" s="12">
        <v>0</v>
      </c>
      <c r="D254" s="23">
        <f t="shared" si="4"/>
        <v>1</v>
      </c>
    </row>
    <row r="255" spans="1:4" x14ac:dyDescent="0.25">
      <c r="A255" t="s">
        <v>57</v>
      </c>
      <c r="B255" s="16">
        <v>95.454545454545453</v>
      </c>
      <c r="C255" s="12">
        <v>5.82</v>
      </c>
      <c r="D255" s="23">
        <f t="shared" si="4"/>
        <v>0.95454545454545459</v>
      </c>
    </row>
    <row r="256" spans="1:4" x14ac:dyDescent="0.25">
      <c r="A256" t="s">
        <v>57</v>
      </c>
      <c r="B256" s="16">
        <v>90.909090909090907</v>
      </c>
      <c r="C256" s="12">
        <v>6.56</v>
      </c>
      <c r="D256" s="23">
        <f t="shared" si="4"/>
        <v>0.90909090909090906</v>
      </c>
    </row>
    <row r="257" spans="1:4" x14ac:dyDescent="0.25">
      <c r="A257" t="s">
        <v>57</v>
      </c>
      <c r="B257" s="16">
        <v>89.558441558441544</v>
      </c>
      <c r="C257" s="12">
        <v>8.1199999999999992</v>
      </c>
      <c r="D257" s="23">
        <f t="shared" si="4"/>
        <v>0.89558441558441548</v>
      </c>
    </row>
    <row r="258" spans="1:4" x14ac:dyDescent="0.25">
      <c r="A258" t="s">
        <v>57</v>
      </c>
      <c r="B258" s="16">
        <v>91.012987012987011</v>
      </c>
      <c r="C258" s="12">
        <v>10.28</v>
      </c>
      <c r="D258" s="23">
        <f t="shared" si="4"/>
        <v>0.91012987012987012</v>
      </c>
    </row>
    <row r="259" spans="1:4" x14ac:dyDescent="0.25">
      <c r="A259" t="s">
        <v>57</v>
      </c>
      <c r="B259" s="16">
        <v>93.194805194805198</v>
      </c>
      <c r="C259" s="12">
        <v>13.2</v>
      </c>
      <c r="D259" s="23">
        <f t="shared" si="4"/>
        <v>0.93194805194805197</v>
      </c>
    </row>
    <row r="260" spans="1:4" x14ac:dyDescent="0.25">
      <c r="A260" t="s">
        <v>57</v>
      </c>
      <c r="B260" s="16">
        <v>85.922077922077918</v>
      </c>
      <c r="C260" s="12">
        <v>14.32</v>
      </c>
      <c r="D260" s="23">
        <f t="shared" si="4"/>
        <v>0.85922077922077922</v>
      </c>
    </row>
    <row r="261" spans="1:4" x14ac:dyDescent="0.25">
      <c r="A261" t="s">
        <v>57</v>
      </c>
      <c r="B261" s="16">
        <v>89.324675324675326</v>
      </c>
      <c r="C261" s="12">
        <v>17.3</v>
      </c>
      <c r="D261" s="23">
        <f t="shared" si="4"/>
        <v>0.89324675324675329</v>
      </c>
    </row>
    <row r="262" spans="1:4" x14ac:dyDescent="0.25">
      <c r="A262" t="s">
        <v>57</v>
      </c>
      <c r="B262" s="16">
        <v>89.558441558441544</v>
      </c>
      <c r="C262" s="12">
        <v>18.059999999999999</v>
      </c>
      <c r="D262" s="23">
        <f t="shared" si="4"/>
        <v>0.89558441558441548</v>
      </c>
    </row>
    <row r="263" spans="1:4" x14ac:dyDescent="0.25">
      <c r="A263" t="s">
        <v>57</v>
      </c>
      <c r="B263" s="16">
        <v>83.454545454545453</v>
      </c>
      <c r="C263" s="12">
        <v>20.420000000000002</v>
      </c>
      <c r="D263" s="23">
        <f t="shared" si="4"/>
        <v>0.83454545454545448</v>
      </c>
    </row>
    <row r="264" spans="1:4" x14ac:dyDescent="0.25">
      <c r="A264" t="s">
        <v>57</v>
      </c>
      <c r="B264" s="16">
        <v>100</v>
      </c>
      <c r="C264" s="12">
        <v>0</v>
      </c>
      <c r="D264" s="23">
        <f t="shared" si="4"/>
        <v>1</v>
      </c>
    </row>
    <row r="265" spans="1:4" x14ac:dyDescent="0.25">
      <c r="A265" t="s">
        <v>57</v>
      </c>
      <c r="B265" s="16">
        <v>70.494652406417103</v>
      </c>
      <c r="C265" s="12">
        <v>39.94</v>
      </c>
      <c r="D265" s="23">
        <f t="shared" si="4"/>
        <v>0.70494652406417102</v>
      </c>
    </row>
    <row r="266" spans="1:4" x14ac:dyDescent="0.25">
      <c r="A266" t="s">
        <v>57</v>
      </c>
      <c r="B266" s="16">
        <v>100</v>
      </c>
      <c r="C266" s="12">
        <v>0</v>
      </c>
      <c r="D266" s="23">
        <f t="shared" si="4"/>
        <v>1</v>
      </c>
    </row>
    <row r="267" spans="1:4" x14ac:dyDescent="0.25">
      <c r="A267" t="s">
        <v>57</v>
      </c>
      <c r="B267" s="16">
        <v>100</v>
      </c>
      <c r="C267" s="12">
        <v>0</v>
      </c>
      <c r="D267" s="23">
        <f t="shared" si="4"/>
        <v>1</v>
      </c>
    </row>
    <row r="268" spans="1:4" x14ac:dyDescent="0.25">
      <c r="A268" t="s">
        <v>57</v>
      </c>
      <c r="B268" s="16">
        <v>100</v>
      </c>
      <c r="C268" s="12">
        <v>0</v>
      </c>
      <c r="D268" s="23">
        <f t="shared" si="4"/>
        <v>1</v>
      </c>
    </row>
    <row r="269" spans="1:4" x14ac:dyDescent="0.25">
      <c r="A269" t="s">
        <v>57</v>
      </c>
      <c r="B269" s="16">
        <v>100</v>
      </c>
      <c r="C269" s="12">
        <v>0</v>
      </c>
      <c r="D269" s="23">
        <f t="shared" si="4"/>
        <v>1</v>
      </c>
    </row>
    <row r="270" spans="1:4" x14ac:dyDescent="0.25">
      <c r="A270" t="s">
        <v>57</v>
      </c>
      <c r="B270" s="16">
        <v>100</v>
      </c>
      <c r="C270" s="12">
        <v>0</v>
      </c>
      <c r="D270" s="23">
        <f t="shared" si="4"/>
        <v>1</v>
      </c>
    </row>
    <row r="271" spans="1:4" x14ac:dyDescent="0.25">
      <c r="A271" t="s">
        <v>57</v>
      </c>
      <c r="B271" s="16">
        <v>100</v>
      </c>
      <c r="C271" s="12">
        <v>0</v>
      </c>
      <c r="D271" s="23">
        <f t="shared" si="4"/>
        <v>1</v>
      </c>
    </row>
    <row r="272" spans="1:4" x14ac:dyDescent="0.25">
      <c r="A272" t="s">
        <v>57</v>
      </c>
      <c r="B272" s="16">
        <v>100</v>
      </c>
      <c r="C272" s="12">
        <v>0</v>
      </c>
      <c r="D272" s="23">
        <f t="shared" si="4"/>
        <v>1</v>
      </c>
    </row>
    <row r="273" spans="1:4" x14ac:dyDescent="0.25">
      <c r="A273" t="s">
        <v>57</v>
      </c>
      <c r="B273" s="16">
        <v>100</v>
      </c>
      <c r="C273" s="12">
        <v>0</v>
      </c>
      <c r="D273" s="23">
        <f t="shared" si="4"/>
        <v>1</v>
      </c>
    </row>
    <row r="274" spans="1:4" x14ac:dyDescent="0.25">
      <c r="A274" t="s">
        <v>57</v>
      </c>
      <c r="B274" s="16">
        <v>94.210526315789465</v>
      </c>
      <c r="C274" s="12">
        <v>2.4300000000000002</v>
      </c>
      <c r="D274" s="23">
        <f t="shared" si="4"/>
        <v>0.94210526315789467</v>
      </c>
    </row>
    <row r="275" spans="1:4" x14ac:dyDescent="0.25">
      <c r="A275" t="s">
        <v>57</v>
      </c>
      <c r="B275" s="16">
        <v>82.608695652173907</v>
      </c>
      <c r="C275" s="12">
        <v>4.9000000000000004</v>
      </c>
      <c r="D275" s="23">
        <f t="shared" si="4"/>
        <v>0.82608695652173902</v>
      </c>
    </row>
    <row r="276" spans="1:4" x14ac:dyDescent="0.25">
      <c r="A276" t="s">
        <v>57</v>
      </c>
      <c r="B276" s="16">
        <v>100</v>
      </c>
      <c r="C276" s="12">
        <v>0</v>
      </c>
      <c r="D276" s="23">
        <f t="shared" si="4"/>
        <v>1</v>
      </c>
    </row>
    <row r="277" spans="1:4" x14ac:dyDescent="0.25">
      <c r="A277" t="s">
        <v>57</v>
      </c>
      <c r="B277" s="16">
        <v>78.571428571428569</v>
      </c>
      <c r="C277" s="12">
        <v>4.21</v>
      </c>
      <c r="D277" s="23">
        <f t="shared" si="4"/>
        <v>0.7857142857142857</v>
      </c>
    </row>
    <row r="278" spans="1:4" x14ac:dyDescent="0.25">
      <c r="A278" t="s">
        <v>57</v>
      </c>
      <c r="B278" s="16">
        <v>78.94736842105263</v>
      </c>
      <c r="C278" s="12">
        <v>4.1500000000000004</v>
      </c>
      <c r="D278" s="23">
        <f t="shared" si="4"/>
        <v>0.78947368421052633</v>
      </c>
    </row>
    <row r="279" spans="1:4" x14ac:dyDescent="0.25">
      <c r="A279" t="s">
        <v>57</v>
      </c>
      <c r="B279" s="16">
        <v>100</v>
      </c>
      <c r="C279" s="12">
        <v>0</v>
      </c>
      <c r="D279" s="23">
        <f t="shared" si="4"/>
        <v>1</v>
      </c>
    </row>
    <row r="280" spans="1:4" x14ac:dyDescent="0.25">
      <c r="A280" t="s">
        <v>57</v>
      </c>
      <c r="B280" s="16">
        <v>105</v>
      </c>
      <c r="C280" s="12">
        <v>4.29</v>
      </c>
      <c r="D280" s="23">
        <f t="shared" si="4"/>
        <v>1.05</v>
      </c>
    </row>
    <row r="281" spans="1:4" x14ac:dyDescent="0.25">
      <c r="A281" t="s">
        <v>57</v>
      </c>
      <c r="B281" s="16">
        <v>87.5</v>
      </c>
      <c r="C281" s="12">
        <v>4.8099999999999996</v>
      </c>
      <c r="D281" s="23">
        <f t="shared" si="4"/>
        <v>0.875</v>
      </c>
    </row>
    <row r="282" spans="1:4" x14ac:dyDescent="0.25">
      <c r="A282" t="s">
        <v>57</v>
      </c>
      <c r="B282" s="16">
        <v>52.653061224489797</v>
      </c>
      <c r="C282" s="12">
        <v>6.12</v>
      </c>
      <c r="D282" s="23">
        <f t="shared" si="4"/>
        <v>0.52653061224489794</v>
      </c>
    </row>
    <row r="283" spans="1:4" x14ac:dyDescent="0.25">
      <c r="A283" t="s">
        <v>57</v>
      </c>
      <c r="B283" s="16">
        <v>57.142857142857139</v>
      </c>
      <c r="C283" s="12">
        <v>9.9499999999999993</v>
      </c>
      <c r="D283" s="23">
        <f t="shared" si="4"/>
        <v>0.5714285714285714</v>
      </c>
    </row>
    <row r="284" spans="1:4" x14ac:dyDescent="0.25">
      <c r="A284" t="s">
        <v>57</v>
      </c>
      <c r="B284" s="16">
        <v>66.666666666666657</v>
      </c>
      <c r="C284" s="12">
        <v>9.94</v>
      </c>
      <c r="D284" s="23">
        <f t="shared" si="4"/>
        <v>0.66666666666666652</v>
      </c>
    </row>
    <row r="285" spans="1:4" x14ac:dyDescent="0.25">
      <c r="A285" t="s">
        <v>57</v>
      </c>
      <c r="B285" s="16">
        <v>95.652173913043484</v>
      </c>
      <c r="C285" s="12">
        <v>4.55</v>
      </c>
      <c r="D285" s="23">
        <f t="shared" si="4"/>
        <v>0.95652173913043481</v>
      </c>
    </row>
    <row r="286" spans="1:4" x14ac:dyDescent="0.25">
      <c r="A286" t="s">
        <v>57</v>
      </c>
      <c r="B286" s="16">
        <v>63.157894736842103</v>
      </c>
      <c r="C286" s="12">
        <v>16.71</v>
      </c>
      <c r="D286" s="23">
        <f t="shared" si="4"/>
        <v>0.63157894736842102</v>
      </c>
    </row>
    <row r="287" spans="1:4" x14ac:dyDescent="0.25">
      <c r="A287" t="s">
        <v>57</v>
      </c>
      <c r="B287" s="16">
        <v>75</v>
      </c>
      <c r="C287" s="12">
        <v>10.79</v>
      </c>
      <c r="D287" s="23">
        <f t="shared" si="4"/>
        <v>0.75</v>
      </c>
    </row>
    <row r="288" spans="1:4" x14ac:dyDescent="0.25">
      <c r="A288" t="s">
        <v>57</v>
      </c>
      <c r="B288" s="16">
        <v>90.476190476190482</v>
      </c>
      <c r="C288" s="12">
        <v>10.63</v>
      </c>
      <c r="D288" s="23">
        <f t="shared" si="4"/>
        <v>0.90476190476190477</v>
      </c>
    </row>
    <row r="289" spans="1:4" x14ac:dyDescent="0.25">
      <c r="A289" t="s">
        <v>57</v>
      </c>
      <c r="B289" s="16">
        <v>58.18181818181818</v>
      </c>
      <c r="C289" s="12">
        <v>12.83</v>
      </c>
      <c r="D289" s="23">
        <f t="shared" si="4"/>
        <v>0.58181818181818179</v>
      </c>
    </row>
    <row r="290" spans="1:4" x14ac:dyDescent="0.25">
      <c r="A290" t="s">
        <v>57</v>
      </c>
      <c r="B290" s="16">
        <v>100</v>
      </c>
      <c r="C290" s="12">
        <v>0</v>
      </c>
      <c r="D290" s="23">
        <f t="shared" si="4"/>
        <v>1</v>
      </c>
    </row>
    <row r="291" spans="1:4" x14ac:dyDescent="0.25">
      <c r="A291" t="s">
        <v>57</v>
      </c>
      <c r="B291" s="16">
        <v>100</v>
      </c>
      <c r="C291" s="12">
        <v>0</v>
      </c>
      <c r="D291" s="23">
        <f t="shared" si="4"/>
        <v>1</v>
      </c>
    </row>
    <row r="292" spans="1:4" x14ac:dyDescent="0.25">
      <c r="A292" t="s">
        <v>57</v>
      </c>
      <c r="B292" s="16">
        <v>100</v>
      </c>
      <c r="C292" s="12">
        <v>0</v>
      </c>
      <c r="D292" s="23">
        <f t="shared" si="4"/>
        <v>1</v>
      </c>
    </row>
    <row r="293" spans="1:4" x14ac:dyDescent="0.25">
      <c r="A293" t="s">
        <v>57</v>
      </c>
      <c r="B293" s="16">
        <v>100</v>
      </c>
      <c r="C293" s="12">
        <v>0</v>
      </c>
      <c r="D293" s="23">
        <f t="shared" si="4"/>
        <v>1</v>
      </c>
    </row>
    <row r="294" spans="1:4" x14ac:dyDescent="0.25">
      <c r="A294" t="s">
        <v>57</v>
      </c>
      <c r="B294" s="16">
        <v>100</v>
      </c>
      <c r="C294" s="12">
        <v>0</v>
      </c>
      <c r="D294" s="23">
        <f t="shared" si="4"/>
        <v>1</v>
      </c>
    </row>
    <row r="295" spans="1:4" x14ac:dyDescent="0.25">
      <c r="A295" t="s">
        <v>57</v>
      </c>
      <c r="B295" s="16">
        <v>100</v>
      </c>
      <c r="C295" s="12">
        <v>1.1100000000000001</v>
      </c>
      <c r="D295" s="23">
        <f t="shared" si="4"/>
        <v>1</v>
      </c>
    </row>
    <row r="296" spans="1:4" x14ac:dyDescent="0.25">
      <c r="A296" t="s">
        <v>57</v>
      </c>
      <c r="B296" s="16">
        <v>123.52941176470588</v>
      </c>
      <c r="C296" s="12">
        <v>3.44</v>
      </c>
      <c r="D296" s="23">
        <f t="shared" si="4"/>
        <v>1.2352941176470589</v>
      </c>
    </row>
    <row r="297" spans="1:4" x14ac:dyDescent="0.25">
      <c r="A297" t="s">
        <v>57</v>
      </c>
      <c r="B297" s="16">
        <v>100</v>
      </c>
      <c r="C297" s="12">
        <v>0</v>
      </c>
      <c r="D297" s="23">
        <f t="shared" si="4"/>
        <v>1</v>
      </c>
    </row>
    <row r="298" spans="1:4" x14ac:dyDescent="0.25">
      <c r="A298" t="s">
        <v>57</v>
      </c>
      <c r="B298" s="16">
        <v>73.333333333333329</v>
      </c>
      <c r="C298" s="12">
        <v>3.32</v>
      </c>
      <c r="D298" s="23">
        <f t="shared" si="4"/>
        <v>0.73333333333333328</v>
      </c>
    </row>
    <row r="299" spans="1:4" x14ac:dyDescent="0.25">
      <c r="A299" t="s">
        <v>57</v>
      </c>
      <c r="B299" s="16">
        <v>86.666666666666671</v>
      </c>
      <c r="C299" s="12">
        <v>3.84</v>
      </c>
      <c r="D299" s="23">
        <f t="shared" si="4"/>
        <v>0.8666666666666667</v>
      </c>
    </row>
    <row r="300" spans="1:4" x14ac:dyDescent="0.25">
      <c r="A300" t="s">
        <v>57</v>
      </c>
      <c r="B300" s="16">
        <v>80.352941176470594</v>
      </c>
      <c r="C300" s="12">
        <v>4.41</v>
      </c>
      <c r="D300" s="23">
        <f t="shared" si="4"/>
        <v>0.80352941176470594</v>
      </c>
    </row>
    <row r="301" spans="1:4" x14ac:dyDescent="0.25">
      <c r="A301" t="s">
        <v>57</v>
      </c>
      <c r="B301" s="16">
        <v>77.777777777777786</v>
      </c>
      <c r="C301" s="12">
        <v>2.52</v>
      </c>
      <c r="D301" s="23">
        <f t="shared" si="4"/>
        <v>0.7777777777777779</v>
      </c>
    </row>
    <row r="302" spans="1:4" x14ac:dyDescent="0.25">
      <c r="A302" t="s">
        <v>57</v>
      </c>
      <c r="B302" s="16">
        <v>73.333333333333329</v>
      </c>
      <c r="C302" s="12">
        <v>4.29</v>
      </c>
      <c r="D302" s="23">
        <f t="shared" si="4"/>
        <v>0.73333333333333328</v>
      </c>
    </row>
    <row r="303" spans="1:4" x14ac:dyDescent="0.25">
      <c r="A303" t="s">
        <v>57</v>
      </c>
      <c r="B303" s="16">
        <v>81.437908496732021</v>
      </c>
      <c r="C303" s="12">
        <v>6.92</v>
      </c>
      <c r="D303" s="23">
        <f t="shared" si="4"/>
        <v>0.81437908496732025</v>
      </c>
    </row>
    <row r="304" spans="1:4" x14ac:dyDescent="0.25">
      <c r="A304" t="s">
        <v>57</v>
      </c>
      <c r="B304" s="16">
        <v>73.294117647058826</v>
      </c>
      <c r="C304" s="12">
        <v>7.94</v>
      </c>
      <c r="D304" s="23">
        <f t="shared" si="4"/>
        <v>0.73294117647058821</v>
      </c>
    </row>
    <row r="305" spans="1:4" x14ac:dyDescent="0.25">
      <c r="A305" t="s">
        <v>57</v>
      </c>
      <c r="B305" s="16">
        <v>70.86666666666666</v>
      </c>
      <c r="C305" s="12">
        <v>9.6999999999999993</v>
      </c>
      <c r="D305" s="23">
        <f t="shared" si="4"/>
        <v>0.70866666666666656</v>
      </c>
    </row>
    <row r="306" spans="1:4" x14ac:dyDescent="0.25">
      <c r="A306" t="s">
        <v>57</v>
      </c>
      <c r="B306" s="16">
        <v>119.26605504587155</v>
      </c>
      <c r="C306" s="12">
        <v>3.53</v>
      </c>
      <c r="D306" s="23">
        <f t="shared" si="4"/>
        <v>1.1926605504587156</v>
      </c>
    </row>
    <row r="307" spans="1:4" x14ac:dyDescent="0.25">
      <c r="A307" t="s">
        <v>57</v>
      </c>
      <c r="B307" s="16">
        <v>59.05555555555555</v>
      </c>
      <c r="C307" s="12">
        <v>9.42</v>
      </c>
      <c r="D307" s="23">
        <f t="shared" ref="D307:D369" si="5">B307/100</f>
        <v>0.5905555555555555</v>
      </c>
    </row>
    <row r="308" spans="1:4" x14ac:dyDescent="0.25">
      <c r="A308" t="s">
        <v>57</v>
      </c>
      <c r="B308" s="16">
        <v>52.764705882352935</v>
      </c>
      <c r="C308" s="12">
        <v>15.38</v>
      </c>
      <c r="D308" s="23">
        <f t="shared" si="5"/>
        <v>0.52764705882352936</v>
      </c>
    </row>
    <row r="309" spans="1:4" x14ac:dyDescent="0.25">
      <c r="A309" t="s">
        <v>57</v>
      </c>
      <c r="B309" s="16">
        <v>66.666666666666657</v>
      </c>
      <c r="C309" s="12">
        <v>9.81</v>
      </c>
      <c r="D309" s="23">
        <f t="shared" si="5"/>
        <v>0.66666666666666652</v>
      </c>
    </row>
    <row r="310" spans="1:4" x14ac:dyDescent="0.25">
      <c r="A310" t="s">
        <v>57</v>
      </c>
      <c r="B310" s="16">
        <v>50</v>
      </c>
      <c r="C310" s="12">
        <v>20.6</v>
      </c>
      <c r="D310" s="23">
        <f t="shared" si="5"/>
        <v>0.5</v>
      </c>
    </row>
    <row r="311" spans="1:4" x14ac:dyDescent="0.25">
      <c r="A311" t="s">
        <v>57</v>
      </c>
      <c r="B311" s="16">
        <v>66.666666666666657</v>
      </c>
      <c r="C311" s="12">
        <v>10.58</v>
      </c>
      <c r="D311" s="23">
        <f t="shared" si="5"/>
        <v>0.66666666666666652</v>
      </c>
    </row>
    <row r="312" spans="1:4" x14ac:dyDescent="0.25">
      <c r="A312" t="s">
        <v>57</v>
      </c>
      <c r="B312" s="16">
        <v>62.529411764705877</v>
      </c>
      <c r="C312" s="12">
        <v>11.61</v>
      </c>
      <c r="D312" s="23">
        <f t="shared" si="5"/>
        <v>0.62529411764705878</v>
      </c>
    </row>
    <row r="313" spans="1:4" x14ac:dyDescent="0.25">
      <c r="A313" t="s">
        <v>57</v>
      </c>
      <c r="B313" s="16">
        <v>58.823529411764696</v>
      </c>
      <c r="C313" s="12">
        <v>13.14</v>
      </c>
      <c r="D313" s="23">
        <f t="shared" si="5"/>
        <v>0.58823529411764697</v>
      </c>
    </row>
    <row r="314" spans="1:4" x14ac:dyDescent="0.25">
      <c r="A314" t="s">
        <v>57</v>
      </c>
      <c r="B314" s="16">
        <v>100.06270054955189</v>
      </c>
      <c r="C314" s="12">
        <v>0</v>
      </c>
      <c r="D314" s="23">
        <f t="shared" si="5"/>
        <v>1.0006270054955189</v>
      </c>
    </row>
    <row r="315" spans="1:4" x14ac:dyDescent="0.25">
      <c r="A315" t="s">
        <v>57</v>
      </c>
      <c r="B315" s="16">
        <v>99.937299450448123</v>
      </c>
      <c r="C315" s="12">
        <v>0</v>
      </c>
      <c r="D315" s="23">
        <f t="shared" si="5"/>
        <v>0.99937299450448125</v>
      </c>
    </row>
    <row r="316" spans="1:4" x14ac:dyDescent="0.25">
      <c r="A316" t="s">
        <v>57</v>
      </c>
      <c r="B316" s="16">
        <v>81.459078670748369</v>
      </c>
      <c r="C316" s="12">
        <v>54.42</v>
      </c>
      <c r="D316" s="23">
        <f t="shared" si="5"/>
        <v>0.81459078670748364</v>
      </c>
    </row>
    <row r="317" spans="1:4" x14ac:dyDescent="0.25">
      <c r="A317" t="s">
        <v>57</v>
      </c>
      <c r="B317" s="16">
        <v>59.329472946557019</v>
      </c>
      <c r="C317" s="12">
        <v>36.799999999999997</v>
      </c>
      <c r="D317" s="23">
        <f t="shared" si="5"/>
        <v>0.59329472946557016</v>
      </c>
    </row>
    <row r="318" spans="1:4" x14ac:dyDescent="0.25">
      <c r="A318" t="s">
        <v>57</v>
      </c>
      <c r="B318" s="16">
        <v>100</v>
      </c>
      <c r="C318" s="12">
        <v>0</v>
      </c>
      <c r="D318" s="23">
        <f t="shared" si="5"/>
        <v>1</v>
      </c>
    </row>
    <row r="319" spans="1:4" x14ac:dyDescent="0.25">
      <c r="A319" t="s">
        <v>57</v>
      </c>
      <c r="B319" s="16">
        <v>96.635026509321008</v>
      </c>
      <c r="C319" s="12">
        <v>4.9000000000000004</v>
      </c>
      <c r="D319" s="23">
        <f t="shared" si="5"/>
        <v>0.96635026509321009</v>
      </c>
    </row>
    <row r="320" spans="1:4" x14ac:dyDescent="0.25">
      <c r="A320" t="s">
        <v>57</v>
      </c>
      <c r="B320" s="16">
        <v>89.161108260646486</v>
      </c>
      <c r="C320" s="12">
        <v>6.21</v>
      </c>
      <c r="D320" s="23">
        <f t="shared" si="5"/>
        <v>0.89161108260646482</v>
      </c>
    </row>
    <row r="321" spans="1:4" x14ac:dyDescent="0.25">
      <c r="A321" t="s">
        <v>57</v>
      </c>
      <c r="B321" s="16">
        <v>82.054899948691627</v>
      </c>
      <c r="C321" s="12">
        <v>9.5500000000000007</v>
      </c>
      <c r="D321" s="23">
        <f t="shared" si="5"/>
        <v>0.82054899948691629</v>
      </c>
    </row>
    <row r="322" spans="1:4" x14ac:dyDescent="0.25">
      <c r="A322" t="s">
        <v>57</v>
      </c>
      <c r="B322" s="16">
        <v>73.272618436805189</v>
      </c>
      <c r="C322" s="12">
        <v>12.83</v>
      </c>
      <c r="D322" s="23">
        <f t="shared" si="5"/>
        <v>0.73272618436805192</v>
      </c>
    </row>
    <row r="323" spans="1:4" x14ac:dyDescent="0.25">
      <c r="A323" t="s">
        <v>57</v>
      </c>
      <c r="B323" s="16">
        <v>100</v>
      </c>
      <c r="C323" s="12">
        <v>0</v>
      </c>
      <c r="D323" s="23">
        <f t="shared" si="5"/>
        <v>1</v>
      </c>
    </row>
    <row r="324" spans="1:4" x14ac:dyDescent="0.25">
      <c r="A324" t="s">
        <v>57</v>
      </c>
      <c r="B324" s="16">
        <v>76.146285907116038</v>
      </c>
      <c r="C324" s="12">
        <v>9.9499999999999993</v>
      </c>
      <c r="D324" s="23">
        <f t="shared" si="5"/>
        <v>0.7614628590711604</v>
      </c>
    </row>
    <row r="325" spans="1:4" x14ac:dyDescent="0.25">
      <c r="A325" t="s">
        <v>57</v>
      </c>
      <c r="B325" s="16">
        <v>100</v>
      </c>
      <c r="C325" s="12">
        <v>0</v>
      </c>
      <c r="D325" s="23">
        <f t="shared" si="5"/>
        <v>1</v>
      </c>
    </row>
    <row r="326" spans="1:4" x14ac:dyDescent="0.25">
      <c r="A326" t="s">
        <v>57</v>
      </c>
      <c r="B326" s="16">
        <v>74.656409775317783</v>
      </c>
      <c r="C326" s="12">
        <v>10.79</v>
      </c>
      <c r="D326" s="23">
        <f t="shared" si="5"/>
        <v>0.74656409775317778</v>
      </c>
    </row>
    <row r="327" spans="1:4" x14ac:dyDescent="0.25">
      <c r="A327" t="s">
        <v>57</v>
      </c>
      <c r="B327" s="16">
        <v>100</v>
      </c>
      <c r="C327" s="12">
        <v>0</v>
      </c>
      <c r="D327" s="23">
        <f t="shared" si="5"/>
        <v>1</v>
      </c>
    </row>
    <row r="328" spans="1:4" x14ac:dyDescent="0.25">
      <c r="A328" t="s">
        <v>57</v>
      </c>
      <c r="B328" s="16">
        <v>83.532958526847551</v>
      </c>
      <c r="C328" s="12">
        <v>10.63</v>
      </c>
      <c r="D328" s="23">
        <f t="shared" si="5"/>
        <v>0.83532958526847556</v>
      </c>
    </row>
    <row r="329" spans="1:4" x14ac:dyDescent="0.25">
      <c r="A329" t="s">
        <v>57</v>
      </c>
      <c r="B329" s="16">
        <v>100</v>
      </c>
      <c r="C329" s="12">
        <v>0</v>
      </c>
      <c r="D329" s="23">
        <f t="shared" si="5"/>
        <v>1</v>
      </c>
    </row>
    <row r="330" spans="1:4" x14ac:dyDescent="0.25">
      <c r="A330" t="s">
        <v>57</v>
      </c>
      <c r="B330" s="16">
        <v>89.541422691170482</v>
      </c>
      <c r="C330" s="12">
        <v>3.92</v>
      </c>
      <c r="D330" s="23">
        <f t="shared" si="5"/>
        <v>0.8954142269117048</v>
      </c>
    </row>
    <row r="331" spans="1:4" x14ac:dyDescent="0.25">
      <c r="A331" t="s">
        <v>57</v>
      </c>
      <c r="B331" s="16">
        <v>82.033741086439775</v>
      </c>
      <c r="C331" s="12">
        <v>6.99</v>
      </c>
      <c r="D331" s="23">
        <f t="shared" si="5"/>
        <v>0.82033741086439771</v>
      </c>
    </row>
    <row r="332" spans="1:4" x14ac:dyDescent="0.25">
      <c r="A332" t="s">
        <v>57</v>
      </c>
      <c r="B332" s="16">
        <v>71.580961215142906</v>
      </c>
      <c r="C332" s="12">
        <v>9.89</v>
      </c>
      <c r="D332" s="23">
        <f t="shared" si="5"/>
        <v>0.71580961215142902</v>
      </c>
    </row>
    <row r="333" spans="1:4" x14ac:dyDescent="0.25">
      <c r="A333" t="s">
        <v>57</v>
      </c>
      <c r="B333" s="16">
        <v>62.734071540379141</v>
      </c>
      <c r="C333" s="12">
        <v>13.14</v>
      </c>
      <c r="D333" s="23">
        <f t="shared" si="5"/>
        <v>0.62734071540379144</v>
      </c>
    </row>
    <row r="334" spans="1:4" x14ac:dyDescent="0.25">
      <c r="A334" t="s">
        <v>57</v>
      </c>
      <c r="B334" s="16">
        <v>100</v>
      </c>
      <c r="C334" s="12">
        <v>0</v>
      </c>
      <c r="D334" s="23">
        <f t="shared" si="5"/>
        <v>1</v>
      </c>
    </row>
    <row r="335" spans="1:4" x14ac:dyDescent="0.25">
      <c r="A335" t="s">
        <v>57</v>
      </c>
      <c r="B335" s="16">
        <v>75.499746321664134</v>
      </c>
      <c r="C335" s="12">
        <v>9.42</v>
      </c>
      <c r="D335" s="23">
        <f t="shared" si="5"/>
        <v>0.7549974632166413</v>
      </c>
    </row>
    <row r="336" spans="1:4" x14ac:dyDescent="0.25">
      <c r="A336" t="s">
        <v>57</v>
      </c>
      <c r="B336" s="16">
        <v>100</v>
      </c>
      <c r="C336" s="12">
        <v>0</v>
      </c>
      <c r="D336" s="23">
        <f t="shared" si="5"/>
        <v>1</v>
      </c>
    </row>
    <row r="337" spans="1:4" x14ac:dyDescent="0.25">
      <c r="A337" t="s">
        <v>57</v>
      </c>
      <c r="B337" s="16">
        <v>72.925231243576576</v>
      </c>
      <c r="C337" s="12">
        <v>10.58</v>
      </c>
      <c r="D337" s="23">
        <f t="shared" si="5"/>
        <v>0.72925231243576571</v>
      </c>
    </row>
    <row r="338" spans="1:4" x14ac:dyDescent="0.25">
      <c r="A338" t="s">
        <v>57</v>
      </c>
      <c r="B338" s="16">
        <v>100</v>
      </c>
      <c r="C338" s="12">
        <v>0</v>
      </c>
      <c r="D338" s="23">
        <f t="shared" si="5"/>
        <v>1</v>
      </c>
    </row>
    <row r="339" spans="1:4" x14ac:dyDescent="0.25">
      <c r="A339" t="s">
        <v>57</v>
      </c>
      <c r="B339" s="16">
        <v>78.985960833407859</v>
      </c>
      <c r="C339" s="12">
        <v>11.61</v>
      </c>
      <c r="D339" s="23">
        <f t="shared" si="5"/>
        <v>0.78985960833407853</v>
      </c>
    </row>
    <row r="340" spans="1:4" x14ac:dyDescent="0.25">
      <c r="A340" t="s">
        <v>57</v>
      </c>
      <c r="B340" s="16">
        <v>100</v>
      </c>
      <c r="C340" s="12">
        <v>0</v>
      </c>
      <c r="D340" s="23">
        <f t="shared" si="5"/>
        <v>1</v>
      </c>
    </row>
    <row r="341" spans="1:4" x14ac:dyDescent="0.25">
      <c r="A341" t="s">
        <v>57</v>
      </c>
      <c r="B341" s="16">
        <v>76.422764227642276</v>
      </c>
      <c r="C341" s="12">
        <v>59.04</v>
      </c>
      <c r="D341" s="23">
        <f t="shared" si="5"/>
        <v>0.7642276422764227</v>
      </c>
    </row>
    <row r="342" spans="1:4" x14ac:dyDescent="0.25">
      <c r="A342" t="s">
        <v>57</v>
      </c>
      <c r="B342" s="16">
        <v>103.61884925800572</v>
      </c>
      <c r="C342" s="12">
        <v>0</v>
      </c>
      <c r="D342" s="23">
        <f t="shared" si="5"/>
        <v>1.0361884925800573</v>
      </c>
    </row>
    <row r="343" spans="1:4" x14ac:dyDescent="0.25">
      <c r="A343" t="s">
        <v>57</v>
      </c>
      <c r="B343" s="16">
        <v>96.381150741994276</v>
      </c>
      <c r="C343" s="12">
        <v>0</v>
      </c>
      <c r="D343" s="23">
        <f t="shared" si="5"/>
        <v>0.9638115074199427</v>
      </c>
    </row>
    <row r="344" spans="1:4" x14ac:dyDescent="0.25">
      <c r="A344" t="s">
        <v>57</v>
      </c>
      <c r="B344" s="16">
        <v>89.026612734234618</v>
      </c>
      <c r="C344" s="12">
        <v>26.72</v>
      </c>
      <c r="D344" s="23">
        <f t="shared" si="5"/>
        <v>0.89026612734234623</v>
      </c>
    </row>
    <row r="345" spans="1:4" x14ac:dyDescent="0.25">
      <c r="A345" t="s">
        <v>57</v>
      </c>
      <c r="B345" s="16">
        <v>77.502682863329568</v>
      </c>
      <c r="C345" s="12">
        <v>29.27</v>
      </c>
      <c r="D345" s="23">
        <f t="shared" si="5"/>
        <v>0.77502682863329564</v>
      </c>
    </row>
    <row r="346" spans="1:4" x14ac:dyDescent="0.25">
      <c r="A346" t="s">
        <v>57</v>
      </c>
      <c r="B346" s="16">
        <v>100</v>
      </c>
      <c r="C346" s="12">
        <v>0</v>
      </c>
      <c r="D346" s="23">
        <f t="shared" si="5"/>
        <v>1</v>
      </c>
    </row>
    <row r="347" spans="1:4" x14ac:dyDescent="0.25">
      <c r="A347" t="s">
        <v>57</v>
      </c>
      <c r="B347" s="16">
        <v>60.804416403785503</v>
      </c>
      <c r="C347" s="12">
        <v>28.9</v>
      </c>
      <c r="D347" s="23">
        <f t="shared" si="5"/>
        <v>0.608044164037855</v>
      </c>
    </row>
    <row r="348" spans="1:4" x14ac:dyDescent="0.25">
      <c r="A348" t="s">
        <v>57</v>
      </c>
      <c r="B348" s="16">
        <v>100</v>
      </c>
      <c r="C348" s="12">
        <v>0</v>
      </c>
      <c r="D348" s="23">
        <f t="shared" si="5"/>
        <v>1</v>
      </c>
    </row>
    <row r="349" spans="1:4" x14ac:dyDescent="0.25">
      <c r="A349" t="s">
        <v>57</v>
      </c>
      <c r="B349" s="16">
        <v>87.212276214833764</v>
      </c>
      <c r="C349" s="12">
        <v>29.44</v>
      </c>
      <c r="D349" s="23">
        <f t="shared" si="5"/>
        <v>0.87212276214833762</v>
      </c>
    </row>
    <row r="350" spans="1:4" x14ac:dyDescent="0.25">
      <c r="A350" t="s">
        <v>57</v>
      </c>
      <c r="B350" s="16">
        <v>55.242966751918168</v>
      </c>
      <c r="C350" s="12">
        <v>56.97</v>
      </c>
      <c r="D350" s="23">
        <f t="shared" si="5"/>
        <v>0.55242966751918166</v>
      </c>
    </row>
    <row r="351" spans="1:4" x14ac:dyDescent="0.25">
      <c r="A351" t="s">
        <v>57</v>
      </c>
      <c r="B351" s="16">
        <v>100</v>
      </c>
      <c r="C351" s="12">
        <v>0</v>
      </c>
      <c r="D351" s="23">
        <f t="shared" si="5"/>
        <v>1</v>
      </c>
    </row>
    <row r="352" spans="1:4" x14ac:dyDescent="0.25">
      <c r="A352" t="s">
        <v>57</v>
      </c>
      <c r="B352" s="16">
        <v>98.061257738677099</v>
      </c>
      <c r="C352" s="12">
        <v>2.15</v>
      </c>
      <c r="D352" s="23">
        <f t="shared" si="5"/>
        <v>0.98061257738677099</v>
      </c>
    </row>
    <row r="353" spans="1:4" x14ac:dyDescent="0.25">
      <c r="A353" t="s">
        <v>57</v>
      </c>
      <c r="B353" s="16">
        <v>97.067448680351902</v>
      </c>
      <c r="C353" s="12">
        <v>2.97</v>
      </c>
      <c r="D353" s="23">
        <f t="shared" si="5"/>
        <v>0.97067448680351898</v>
      </c>
    </row>
    <row r="354" spans="1:4" x14ac:dyDescent="0.25">
      <c r="A354" t="s">
        <v>57</v>
      </c>
      <c r="B354" s="16">
        <v>97.344411860540902</v>
      </c>
      <c r="C354" s="12">
        <v>4.95</v>
      </c>
      <c r="D354" s="23">
        <f t="shared" si="5"/>
        <v>0.97344411860540903</v>
      </c>
    </row>
    <row r="355" spans="1:4" x14ac:dyDescent="0.25">
      <c r="A355" t="s">
        <v>57</v>
      </c>
      <c r="B355" s="16">
        <v>95.487129358097107</v>
      </c>
      <c r="C355" s="12">
        <v>6.87</v>
      </c>
      <c r="D355" s="23">
        <f t="shared" si="5"/>
        <v>0.95487129358097111</v>
      </c>
    </row>
    <row r="356" spans="1:4" x14ac:dyDescent="0.25">
      <c r="A356" t="s">
        <v>57</v>
      </c>
      <c r="B356" s="16">
        <v>100.26067122841316</v>
      </c>
      <c r="C356" s="12">
        <v>2.5499999999999998</v>
      </c>
      <c r="D356" s="23">
        <f t="shared" si="5"/>
        <v>1.0026067122841316</v>
      </c>
    </row>
    <row r="357" spans="1:4" x14ac:dyDescent="0.25">
      <c r="A357" t="s">
        <v>57</v>
      </c>
      <c r="B357" s="16">
        <v>96.415770609318997</v>
      </c>
      <c r="C357" s="12">
        <v>3.37</v>
      </c>
      <c r="D357" s="23">
        <f t="shared" si="5"/>
        <v>0.96415770609318996</v>
      </c>
    </row>
    <row r="358" spans="1:4" x14ac:dyDescent="0.25">
      <c r="A358" t="s">
        <v>57</v>
      </c>
      <c r="B358" s="16">
        <v>92.033235581622691</v>
      </c>
      <c r="C358" s="12">
        <v>5.07</v>
      </c>
      <c r="D358" s="23">
        <f t="shared" si="5"/>
        <v>0.92033235581622685</v>
      </c>
    </row>
    <row r="359" spans="1:4" x14ac:dyDescent="0.25">
      <c r="A359" t="s">
        <v>57</v>
      </c>
      <c r="B359" s="16">
        <v>89.182144020853698</v>
      </c>
      <c r="C359" s="12">
        <v>6.98</v>
      </c>
      <c r="D359" s="23">
        <f t="shared" si="5"/>
        <v>0.89182144020853693</v>
      </c>
    </row>
    <row r="360" spans="1:4" x14ac:dyDescent="0.25">
      <c r="A360" t="s">
        <v>57</v>
      </c>
      <c r="B360" s="16">
        <v>94.900619094167482</v>
      </c>
      <c r="C360" s="12">
        <v>3.12</v>
      </c>
      <c r="D360" s="23">
        <f t="shared" si="5"/>
        <v>0.94900619094167482</v>
      </c>
    </row>
    <row r="361" spans="1:4" x14ac:dyDescent="0.25">
      <c r="A361" t="s">
        <v>57</v>
      </c>
      <c r="B361" s="16">
        <v>90.909090909090921</v>
      </c>
      <c r="C361" s="12">
        <v>3.62</v>
      </c>
      <c r="D361" s="23">
        <f t="shared" si="5"/>
        <v>0.90909090909090917</v>
      </c>
    </row>
    <row r="362" spans="1:4" x14ac:dyDescent="0.25">
      <c r="A362" t="s">
        <v>57</v>
      </c>
      <c r="B362" s="16">
        <v>83.887259693711314</v>
      </c>
      <c r="C362" s="12">
        <v>5.03</v>
      </c>
      <c r="D362" s="23">
        <f t="shared" si="5"/>
        <v>0.83887259693711314</v>
      </c>
    </row>
    <row r="363" spans="1:4" x14ac:dyDescent="0.25">
      <c r="A363" t="s">
        <v>57</v>
      </c>
      <c r="B363" s="16">
        <v>77.41935483870968</v>
      </c>
      <c r="C363" s="12">
        <v>7.14</v>
      </c>
      <c r="D363" s="23">
        <f t="shared" si="5"/>
        <v>0.77419354838709675</v>
      </c>
    </row>
    <row r="364" spans="1:4" x14ac:dyDescent="0.25">
      <c r="A364" t="s">
        <v>57</v>
      </c>
      <c r="B364" s="16">
        <v>97.246660149885969</v>
      </c>
      <c r="C364" s="12">
        <v>3.91</v>
      </c>
      <c r="D364" s="23">
        <f t="shared" si="5"/>
        <v>0.97246660149885966</v>
      </c>
    </row>
    <row r="365" spans="1:4" x14ac:dyDescent="0.25">
      <c r="A365" t="s">
        <v>57</v>
      </c>
      <c r="B365" s="16">
        <v>96.089931573802531</v>
      </c>
      <c r="C365" s="12">
        <v>7.17</v>
      </c>
      <c r="D365" s="23">
        <f t="shared" si="5"/>
        <v>0.96089931573802534</v>
      </c>
    </row>
    <row r="366" spans="1:4" x14ac:dyDescent="0.25">
      <c r="A366" t="s">
        <v>57</v>
      </c>
      <c r="B366" s="16">
        <v>96.59498207885305</v>
      </c>
      <c r="C366" s="12">
        <v>3.02</v>
      </c>
      <c r="D366" s="23">
        <f t="shared" si="5"/>
        <v>0.96594982078853053</v>
      </c>
    </row>
    <row r="367" spans="1:4" x14ac:dyDescent="0.25">
      <c r="A367" t="s">
        <v>57</v>
      </c>
      <c r="B367" s="16">
        <v>92.929292929292927</v>
      </c>
      <c r="C367" s="12">
        <v>6.66</v>
      </c>
      <c r="D367" s="23">
        <f t="shared" si="5"/>
        <v>0.92929292929292928</v>
      </c>
    </row>
    <row r="368" spans="1:4" x14ac:dyDescent="0.25">
      <c r="A368" t="s">
        <v>57</v>
      </c>
      <c r="B368" s="16">
        <v>94.753991528185082</v>
      </c>
      <c r="C368" s="12">
        <v>3.4</v>
      </c>
      <c r="D368" s="23">
        <f t="shared" si="5"/>
        <v>0.94753991528185078</v>
      </c>
    </row>
    <row r="369" spans="1:4" ht="15.75" thickBot="1" x14ac:dyDescent="0.3">
      <c r="A369" t="s">
        <v>57</v>
      </c>
      <c r="B369" s="17">
        <v>84.27826653633106</v>
      </c>
      <c r="C369" s="13">
        <v>7.17</v>
      </c>
      <c r="D369" s="24">
        <f t="shared" si="5"/>
        <v>0.84278266536331059</v>
      </c>
    </row>
  </sheetData>
  <sortState ref="H12:I23">
    <sortCondition descending="1" ref="H12:H23"/>
  </sortState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_activity xmlns="ceb46ccc-2621-47af-bad4-76ac11615c9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8E125EF3F83A419FE18D64CEC1D78A" ma:contentTypeVersion="14" ma:contentTypeDescription="Create a new document." ma:contentTypeScope="" ma:versionID="0aa8077de4555671c3ed825412eb5e8a">
  <xsd:schema xmlns:xsd="http://www.w3.org/2001/XMLSchema" xmlns:xs="http://www.w3.org/2001/XMLSchema" xmlns:p="http://schemas.microsoft.com/office/2006/metadata/properties" xmlns:ns1="http://schemas.microsoft.com/sharepoint/v3" xmlns:ns3="ceb46ccc-2621-47af-bad4-76ac11615c9e" targetNamespace="http://schemas.microsoft.com/office/2006/metadata/properties" ma:root="true" ma:fieldsID="2ec9f838c92b2416612d2882e2bd7417" ns1:_="" ns3:_="">
    <xsd:import namespace="http://schemas.microsoft.com/sharepoint/v3"/>
    <xsd:import namespace="ceb46ccc-2621-47af-bad4-76ac11615c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1:_ip_UnifiedCompliancePolicyProperties" minOccurs="0"/>
                <xsd:element ref="ns1:_ip_UnifiedCompliancePolicyUIAc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46ccc-2621-47af-bad4-76ac11615c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5F1863-1DF0-406A-A759-B918A8CEE024}">
  <ds:schemaRefs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ceb46ccc-2621-47af-bad4-76ac11615c9e"/>
    <ds:schemaRef ds:uri="http://schemas.microsoft.com/sharepoint/v3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A9BD1E7-4A39-4312-833D-B288A0AAE9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eb46ccc-2621-47af-bad4-76ac11615c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FFEF49-0D99-45EE-B0EC-5FA2AC91F12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Reinforcement Database</vt:lpstr>
      <vt:lpstr>Summary</vt:lpstr>
      <vt:lpstr>'Reinforcement Database'!Spiral_Column_Properties</vt:lpstr>
    </vt:vector>
  </TitlesOfParts>
  <Company>University of Canterbury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Matthews</dc:creator>
  <cp:lastModifiedBy>Benjamin Matthews</cp:lastModifiedBy>
  <dcterms:created xsi:type="dcterms:W3CDTF">2020-03-04T01:36:08Z</dcterms:created>
  <dcterms:modified xsi:type="dcterms:W3CDTF">2023-06-14T23:02:29Z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0x010100DE8E125EF3F83A419FE18D64CEC1D78A</vt:lpwstr>
  </property>
</Properties>
</file>