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6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7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8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9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0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1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2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3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4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15.xml" ContentType="application/vnd.openxmlformats-officedocument.drawingml.chartshapes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16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\\int.wsr.at\Nabu\ext_Projekte\2022_GS_Impact-CERN_PN-22062\40_Auswert\"/>
    </mc:Choice>
  </mc:AlternateContent>
  <xr:revisionPtr revIDLastSave="0" documentId="13_ncr:1_{D77C7F37-FE7F-41D5-8E47-5777CA2F6BAF}" xr6:coauthVersionLast="47" xr6:coauthVersionMax="47" xr10:uidLastSave="{00000000-0000-0000-0000-000000000000}"/>
  <bookViews>
    <workbookView xWindow="21930" yWindow="-7635" windowWidth="38700" windowHeight="15435" tabRatio="809" firstSheet="8" activeTab="12" xr2:uid="{503CD1C0-2852-465E-BAF0-C9C4BE44F624}"/>
  </bookViews>
  <sheets>
    <sheet name="Tab1" sheetId="2" r:id="rId1"/>
    <sheet name="Tab2" sheetId="1" r:id="rId2"/>
    <sheet name="Tab3" sheetId="4" r:id="rId3"/>
    <sheet name="Tab4" sheetId="6" r:id="rId4"/>
    <sheet name="Tab5&amp;Tab6" sheetId="9" r:id="rId5"/>
    <sheet name="Tab7" sheetId="12" r:id="rId6"/>
    <sheet name="Tab8&amp;Tab9" sheetId="13" r:id="rId7"/>
    <sheet name="Tab10&amp;Tab11" sheetId="14" r:id="rId8"/>
    <sheet name="Tab12" sheetId="35" r:id="rId9"/>
    <sheet name="Tab13" sheetId="15" r:id="rId10"/>
    <sheet name="Tab14&amp;15" sheetId="16" r:id="rId11"/>
    <sheet name="Tab16" sheetId="23" r:id="rId12"/>
    <sheet name="Tab17&amp;18" sheetId="24" r:id="rId13"/>
    <sheet name="- (chronologie)" sheetId="19" r:id="rId14"/>
    <sheet name="- (Chronologie_CHE&amp;FRA)" sheetId="30" r:id="rId15"/>
    <sheet name="Fig2" sheetId="18" r:id="rId16"/>
    <sheet name="Fig3" sheetId="33" r:id="rId17"/>
    <sheet name="Fig4" sheetId="34" r:id="rId18"/>
    <sheet name="Fig5" sheetId="5" r:id="rId19"/>
    <sheet name="Fig6" sheetId="21" r:id="rId20"/>
    <sheet name="Fig7" sheetId="22" r:id="rId21"/>
    <sheet name="Fig8" sheetId="8" r:id="rId22"/>
    <sheet name="Fig9" sheetId="10" r:id="rId23"/>
    <sheet name="Fig10" sheetId="11" r:id="rId24"/>
    <sheet name="Fig11" sheetId="20" r:id="rId25"/>
    <sheet name="Fig12" sheetId="17" r:id="rId26"/>
    <sheet name="TabA1" sheetId="29" r:id="rId27"/>
    <sheet name="TabA2_Classifications" sheetId="27" r:id="rId28"/>
    <sheet name="TabA3&amp;A4" sheetId="31" r:id="rId29"/>
    <sheet name="TabA5bisA8" sheetId="25" r:id="rId30"/>
    <sheet name="TabA9Gewerke" sheetId="28" r:id="rId31"/>
    <sheet name="ANNEX B_CH_FR" sheetId="32" r:id="rId3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5" i="13" l="1"/>
  <c r="E43" i="12"/>
  <c r="R32" i="5"/>
  <c r="G195" i="14"/>
  <c r="H195" i="14"/>
  <c r="I195" i="14"/>
  <c r="I196" i="14" s="1"/>
  <c r="J195" i="14"/>
  <c r="J196" i="14" s="1"/>
  <c r="K195" i="14"/>
  <c r="K196" i="14" s="1"/>
  <c r="L195" i="14"/>
  <c r="M195" i="14"/>
  <c r="M196" i="14" s="1"/>
  <c r="N195" i="14"/>
  <c r="N196" i="14" s="1"/>
  <c r="O195" i="14"/>
  <c r="P195" i="14"/>
  <c r="G196" i="14"/>
  <c r="H196" i="14"/>
  <c r="L196" i="14"/>
  <c r="O196" i="14"/>
  <c r="P196" i="14"/>
  <c r="F195" i="14"/>
  <c r="F196" i="14" s="1"/>
  <c r="Q180" i="14"/>
  <c r="R180" i="14"/>
  <c r="S180" i="14"/>
  <c r="T180" i="14"/>
  <c r="Q181" i="14"/>
  <c r="R181" i="14"/>
  <c r="S181" i="14"/>
  <c r="T181" i="14"/>
  <c r="Q182" i="14"/>
  <c r="R182" i="14"/>
  <c r="S182" i="14"/>
  <c r="T182" i="14"/>
  <c r="Q183" i="14"/>
  <c r="R183" i="14"/>
  <c r="S183" i="14"/>
  <c r="T183" i="14"/>
  <c r="Q184" i="14"/>
  <c r="R184" i="14"/>
  <c r="S184" i="14"/>
  <c r="T184" i="14"/>
  <c r="Q185" i="14"/>
  <c r="R185" i="14"/>
  <c r="S185" i="14"/>
  <c r="T185" i="14"/>
  <c r="Q186" i="14"/>
  <c r="R186" i="14"/>
  <c r="S186" i="14"/>
  <c r="T186" i="14"/>
  <c r="Q187" i="14"/>
  <c r="R187" i="14"/>
  <c r="S187" i="14"/>
  <c r="T187" i="14"/>
  <c r="Q188" i="14"/>
  <c r="R188" i="14"/>
  <c r="S188" i="14"/>
  <c r="T188" i="14"/>
  <c r="Q189" i="14"/>
  <c r="R189" i="14"/>
  <c r="S189" i="14"/>
  <c r="T189" i="14"/>
  <c r="Q190" i="14"/>
  <c r="R190" i="14"/>
  <c r="S190" i="14"/>
  <c r="T190" i="14"/>
  <c r="Q191" i="14"/>
  <c r="R191" i="14"/>
  <c r="S191" i="14"/>
  <c r="T191" i="14"/>
  <c r="Q192" i="14"/>
  <c r="R192" i="14"/>
  <c r="S192" i="14"/>
  <c r="T192" i="14"/>
  <c r="Q193" i="14"/>
  <c r="R193" i="14"/>
  <c r="S193" i="14"/>
  <c r="T193" i="14"/>
  <c r="Q194" i="14"/>
  <c r="R194" i="14"/>
  <c r="S194" i="14"/>
  <c r="T194" i="14"/>
  <c r="T179" i="14"/>
  <c r="S179" i="14"/>
  <c r="R179" i="14"/>
  <c r="Q179" i="14"/>
  <c r="U65" i="20"/>
  <c r="J51" i="13"/>
  <c r="E122" i="12"/>
  <c r="T182" i="9"/>
  <c r="S125" i="9"/>
  <c r="T123" i="9"/>
  <c r="R33" i="5"/>
  <c r="R31" i="5"/>
  <c r="R30" i="5"/>
  <c r="H64" i="1"/>
  <c r="K64" i="1"/>
  <c r="E30" i="2"/>
  <c r="I64" i="1" l="1"/>
  <c r="I65" i="1" s="1"/>
  <c r="J61" i="1"/>
  <c r="R61" i="1"/>
  <c r="Q61" i="1"/>
  <c r="P61" i="1"/>
  <c r="O61" i="1"/>
  <c r="N61" i="1"/>
  <c r="M61" i="1"/>
  <c r="L61" i="1"/>
  <c r="K61" i="1"/>
  <c r="F59" i="1"/>
  <c r="F61" i="1" s="1"/>
  <c r="G61" i="1" s="1"/>
  <c r="F30" i="2"/>
  <c r="G85" i="28"/>
  <c r="H85" i="28"/>
  <c r="I85" i="28"/>
  <c r="J85" i="28"/>
  <c r="K85" i="28"/>
  <c r="L85" i="28"/>
  <c r="M85" i="28"/>
  <c r="N85" i="28"/>
  <c r="O85" i="28"/>
  <c r="P85" i="28"/>
  <c r="Q85" i="28"/>
  <c r="R85" i="28"/>
  <c r="S85" i="28"/>
  <c r="T85" i="28"/>
  <c r="U85" i="28"/>
  <c r="V85" i="28"/>
  <c r="W85" i="28"/>
  <c r="F85" i="28"/>
  <c r="AW166" i="25"/>
  <c r="AX166" i="25"/>
  <c r="AY166" i="25"/>
  <c r="AZ166" i="25"/>
  <c r="BA166" i="25"/>
  <c r="BB166" i="25"/>
  <c r="BC166" i="25"/>
  <c r="BH166" i="25"/>
  <c r="BI166" i="25"/>
  <c r="BJ166" i="25"/>
  <c r="BK166" i="25"/>
  <c r="BL166" i="25"/>
  <c r="BM166" i="25"/>
  <c r="BN166" i="25"/>
  <c r="BS166" i="25"/>
  <c r="BT166" i="25"/>
  <c r="BU166" i="25"/>
  <c r="BV166" i="25"/>
  <c r="BW166" i="25"/>
  <c r="BX166" i="25"/>
  <c r="BY166" i="25"/>
  <c r="CD166" i="25"/>
  <c r="CE166" i="25"/>
  <c r="CF166" i="25"/>
  <c r="CG166" i="25"/>
  <c r="CH166" i="25"/>
  <c r="CI166" i="25"/>
  <c r="CJ166" i="25"/>
  <c r="AW167" i="25"/>
  <c r="AX167" i="25"/>
  <c r="AY167" i="25"/>
  <c r="AZ167" i="25"/>
  <c r="BA167" i="25"/>
  <c r="BB167" i="25"/>
  <c r="BC167" i="25"/>
  <c r="BH167" i="25"/>
  <c r="BI167" i="25"/>
  <c r="BJ167" i="25"/>
  <c r="BK167" i="25"/>
  <c r="BL167" i="25"/>
  <c r="BM167" i="25"/>
  <c r="BN167" i="25"/>
  <c r="BS167" i="25"/>
  <c r="BT167" i="25"/>
  <c r="BU167" i="25"/>
  <c r="BV167" i="25"/>
  <c r="BW167" i="25"/>
  <c r="BX167" i="25"/>
  <c r="BY167" i="25"/>
  <c r="CD167" i="25"/>
  <c r="CE167" i="25"/>
  <c r="CF167" i="25"/>
  <c r="CG167" i="25"/>
  <c r="CH167" i="25"/>
  <c r="CI167" i="25"/>
  <c r="CJ167" i="25"/>
  <c r="AW168" i="25"/>
  <c r="AX168" i="25"/>
  <c r="AY168" i="25"/>
  <c r="AZ168" i="25"/>
  <c r="BA168" i="25"/>
  <c r="BB168" i="25"/>
  <c r="BC168" i="25"/>
  <c r="BH168" i="25"/>
  <c r="BI168" i="25"/>
  <c r="BJ168" i="25"/>
  <c r="BK168" i="25"/>
  <c r="BL168" i="25"/>
  <c r="BM168" i="25"/>
  <c r="BN168" i="25"/>
  <c r="BS168" i="25"/>
  <c r="BT168" i="25"/>
  <c r="BU168" i="25"/>
  <c r="BV168" i="25"/>
  <c r="BW168" i="25"/>
  <c r="BX168" i="25"/>
  <c r="BY168" i="25"/>
  <c r="CD168" i="25"/>
  <c r="CE168" i="25"/>
  <c r="CF168" i="25"/>
  <c r="CG168" i="25"/>
  <c r="CH168" i="25"/>
  <c r="CI168" i="25"/>
  <c r="CJ168" i="25"/>
  <c r="AA166" i="25"/>
  <c r="AA167" i="25" s="1"/>
  <c r="AB166" i="25"/>
  <c r="AB167" i="25" s="1"/>
  <c r="AC166" i="25"/>
  <c r="AD166" i="25"/>
  <c r="AD167" i="25" s="1"/>
  <c r="AE166" i="25"/>
  <c r="AE167" i="25" s="1"/>
  <c r="AF166" i="25"/>
  <c r="AF167" i="25" s="1"/>
  <c r="AG166" i="25"/>
  <c r="AG167" i="25" s="1"/>
  <c r="AL166" i="25"/>
  <c r="AL167" i="25" s="1"/>
  <c r="AM166" i="25"/>
  <c r="AN166" i="25"/>
  <c r="AO166" i="25"/>
  <c r="AP166" i="25"/>
  <c r="AP167" i="25" s="1"/>
  <c r="AQ166" i="25"/>
  <c r="AQ167" i="25" s="1"/>
  <c r="AR166" i="25"/>
  <c r="AR167" i="25" s="1"/>
  <c r="AC167" i="25"/>
  <c r="AM167" i="25"/>
  <c r="AN167" i="25"/>
  <c r="AO167" i="25"/>
  <c r="AA168" i="25"/>
  <c r="AB168" i="25"/>
  <c r="AC168" i="25"/>
  <c r="AD168" i="25"/>
  <c r="AE168" i="25"/>
  <c r="AF168" i="25"/>
  <c r="AG168" i="25"/>
  <c r="AL168" i="25"/>
  <c r="AM168" i="25"/>
  <c r="AN168" i="25"/>
  <c r="AO168" i="25"/>
  <c r="AP168" i="25"/>
  <c r="AQ168" i="25"/>
  <c r="AR168" i="25"/>
  <c r="CJ57" i="25"/>
  <c r="CJ58" i="25" s="1"/>
  <c r="CI57" i="25"/>
  <c r="CI58" i="25" s="1"/>
  <c r="CH57" i="25"/>
  <c r="CH58" i="25" s="1"/>
  <c r="CG57" i="25"/>
  <c r="CG58" i="25" s="1"/>
  <c r="CF57" i="25"/>
  <c r="CF58" i="25" s="1"/>
  <c r="CE57" i="25"/>
  <c r="CE58" i="25" s="1"/>
  <c r="CD57" i="25"/>
  <c r="CD58" i="25" s="1"/>
  <c r="BY57" i="25"/>
  <c r="BY58" i="25" s="1"/>
  <c r="BX57" i="25"/>
  <c r="BX58" i="25" s="1"/>
  <c r="BW57" i="25"/>
  <c r="BW58" i="25" s="1"/>
  <c r="BV57" i="25"/>
  <c r="BV58" i="25" s="1"/>
  <c r="BU57" i="25"/>
  <c r="BU58" i="25" s="1"/>
  <c r="BT57" i="25"/>
  <c r="BT58" i="25" s="1"/>
  <c r="BS57" i="25"/>
  <c r="BS58" i="25" s="1"/>
  <c r="BN57" i="25"/>
  <c r="BN58" i="25" s="1"/>
  <c r="BM57" i="25"/>
  <c r="BM58" i="25" s="1"/>
  <c r="BL57" i="25"/>
  <c r="BL58" i="25" s="1"/>
  <c r="BK57" i="25"/>
  <c r="BK58" i="25" s="1"/>
  <c r="BJ57" i="25"/>
  <c r="BJ58" i="25" s="1"/>
  <c r="BI57" i="25"/>
  <c r="BI58" i="25" s="1"/>
  <c r="BH57" i="25"/>
  <c r="BH58" i="25" s="1"/>
  <c r="BC57" i="25"/>
  <c r="BC58" i="25" s="1"/>
  <c r="BB57" i="25"/>
  <c r="BB58" i="25" s="1"/>
  <c r="BA57" i="25"/>
  <c r="BA58" i="25" s="1"/>
  <c r="AZ57" i="25"/>
  <c r="AZ58" i="25" s="1"/>
  <c r="AY57" i="25"/>
  <c r="AY58" i="25" s="1"/>
  <c r="AX57" i="25"/>
  <c r="AX58" i="25" s="1"/>
  <c r="AW57" i="25"/>
  <c r="AW58" i="25" s="1"/>
  <c r="AR57" i="25"/>
  <c r="AR58" i="25" s="1"/>
  <c r="AQ57" i="25"/>
  <c r="AQ58" i="25" s="1"/>
  <c r="AP57" i="25"/>
  <c r="AP58" i="25" s="1"/>
  <c r="AO57" i="25"/>
  <c r="AO58" i="25" s="1"/>
  <c r="AN57" i="25"/>
  <c r="AN58" i="25" s="1"/>
  <c r="AM57" i="25"/>
  <c r="AM58" i="25" s="1"/>
  <c r="AL57" i="25"/>
  <c r="AL58" i="25" s="1"/>
  <c r="AB58" i="25"/>
  <c r="AG57" i="25"/>
  <c r="AG58" i="25" s="1"/>
  <c r="AF57" i="25"/>
  <c r="AF58" i="25" s="1"/>
  <c r="AE57" i="25"/>
  <c r="AE58" i="25" s="1"/>
  <c r="AD57" i="25"/>
  <c r="AD58" i="25" s="1"/>
  <c r="AC57" i="25"/>
  <c r="AC58" i="25" s="1"/>
  <c r="AB57" i="25"/>
  <c r="AA57" i="25"/>
  <c r="AA58" i="25" s="1"/>
  <c r="V57" i="25"/>
  <c r="V58" i="25" s="1"/>
  <c r="U57" i="25"/>
  <c r="U58" i="25" s="1"/>
  <c r="T57" i="25"/>
  <c r="T58" i="25" s="1"/>
  <c r="S57" i="25"/>
  <c r="S58" i="25" s="1"/>
  <c r="R57" i="25"/>
  <c r="R58" i="25" s="1"/>
  <c r="Q57" i="25"/>
  <c r="Q58" i="25" s="1"/>
  <c r="P57" i="25"/>
  <c r="P58" i="25" s="1"/>
  <c r="I58" i="25"/>
  <c r="F57" i="25"/>
  <c r="F58" i="25" s="1"/>
  <c r="G57" i="25"/>
  <c r="G58" i="25" s="1"/>
  <c r="H57" i="25"/>
  <c r="H58" i="25" s="1"/>
  <c r="I57" i="25"/>
  <c r="J57" i="25"/>
  <c r="J58" i="25" s="1"/>
  <c r="K57" i="25"/>
  <c r="K58" i="25" s="1"/>
  <c r="E57" i="25"/>
  <c r="E58" i="25" s="1"/>
  <c r="P168" i="25"/>
  <c r="Q168" i="25"/>
  <c r="R168" i="25"/>
  <c r="S168" i="25"/>
  <c r="T168" i="25"/>
  <c r="U168" i="25"/>
  <c r="V168" i="25"/>
  <c r="F166" i="25"/>
  <c r="F167" i="25" s="1"/>
  <c r="G166" i="25"/>
  <c r="G167" i="25" s="1"/>
  <c r="H166" i="25"/>
  <c r="H167" i="25" s="1"/>
  <c r="I166" i="25"/>
  <c r="I167" i="25" s="1"/>
  <c r="J166" i="25"/>
  <c r="J167" i="25" s="1"/>
  <c r="K166" i="25"/>
  <c r="K167" i="25" s="1"/>
  <c r="P166" i="25"/>
  <c r="P167" i="25" s="1"/>
  <c r="Q166" i="25"/>
  <c r="Q167" i="25" s="1"/>
  <c r="R166" i="25"/>
  <c r="R167" i="25" s="1"/>
  <c r="S166" i="25"/>
  <c r="T166" i="25"/>
  <c r="T167" i="25" s="1"/>
  <c r="U166" i="25"/>
  <c r="U167" i="25" s="1"/>
  <c r="V166" i="25"/>
  <c r="V167" i="25" s="1"/>
  <c r="S167" i="25"/>
  <c r="F168" i="25"/>
  <c r="G168" i="25"/>
  <c r="H168" i="25"/>
  <c r="I168" i="25"/>
  <c r="J168" i="25"/>
  <c r="K168" i="25"/>
  <c r="E168" i="25"/>
  <c r="E166" i="25"/>
  <c r="E167" i="25" s="1"/>
  <c r="H85" i="31"/>
  <c r="I85" i="31"/>
  <c r="J85" i="31"/>
  <c r="K85" i="31"/>
  <c r="L85" i="31"/>
  <c r="M85" i="31"/>
  <c r="N85" i="31"/>
  <c r="O85" i="31"/>
  <c r="P85" i="31"/>
  <c r="G85" i="31"/>
  <c r="J84" i="31"/>
  <c r="P83" i="31"/>
  <c r="P84" i="31" s="1"/>
  <c r="O83" i="31"/>
  <c r="O84" i="31" s="1"/>
  <c r="N83" i="31"/>
  <c r="N84" i="31" s="1"/>
  <c r="M83" i="31"/>
  <c r="M84" i="31" s="1"/>
  <c r="L83" i="31"/>
  <c r="L84" i="31" s="1"/>
  <c r="K83" i="31"/>
  <c r="K84" i="31" s="1"/>
  <c r="J83" i="31"/>
  <c r="I83" i="31"/>
  <c r="I84" i="31" s="1"/>
  <c r="H83" i="31"/>
  <c r="H84" i="31" s="1"/>
  <c r="G83" i="31"/>
  <c r="G84" i="31" s="1"/>
  <c r="T82" i="31"/>
  <c r="S82" i="31"/>
  <c r="R82" i="31"/>
  <c r="Q82" i="31"/>
  <c r="T80" i="31"/>
  <c r="S80" i="31"/>
  <c r="R80" i="31"/>
  <c r="Q80" i="31"/>
  <c r="T79" i="31"/>
  <c r="S79" i="31"/>
  <c r="R79" i="31"/>
  <c r="Q79" i="31"/>
  <c r="T78" i="31"/>
  <c r="S78" i="31"/>
  <c r="R78" i="31"/>
  <c r="Q78" i="31"/>
  <c r="T77" i="31"/>
  <c r="S77" i="31"/>
  <c r="R77" i="31"/>
  <c r="Q77" i="31"/>
  <c r="T74" i="31"/>
  <c r="S74" i="31"/>
  <c r="R74" i="31"/>
  <c r="Q74" i="31"/>
  <c r="T73" i="31"/>
  <c r="S73" i="31"/>
  <c r="R73" i="31"/>
  <c r="Q73" i="31"/>
  <c r="Q53" i="31"/>
  <c r="R53" i="31"/>
  <c r="S53" i="31"/>
  <c r="T53" i="31"/>
  <c r="Q56" i="31"/>
  <c r="R56" i="31"/>
  <c r="S56" i="31"/>
  <c r="T56" i="31"/>
  <c r="Q57" i="31"/>
  <c r="R57" i="31"/>
  <c r="S57" i="31"/>
  <c r="T57" i="31"/>
  <c r="Q58" i="31"/>
  <c r="R58" i="31"/>
  <c r="S58" i="31"/>
  <c r="T58" i="31"/>
  <c r="Q59" i="31"/>
  <c r="R59" i="31"/>
  <c r="S59" i="31"/>
  <c r="T59" i="31"/>
  <c r="Q61" i="31"/>
  <c r="R61" i="31"/>
  <c r="S61" i="31"/>
  <c r="T61" i="31"/>
  <c r="T52" i="31"/>
  <c r="S52" i="31"/>
  <c r="R52" i="31"/>
  <c r="Q52" i="31"/>
  <c r="H64" i="31"/>
  <c r="I64" i="31"/>
  <c r="J64" i="31"/>
  <c r="K64" i="31"/>
  <c r="L64" i="31"/>
  <c r="M64" i="31"/>
  <c r="N64" i="31"/>
  <c r="O64" i="31"/>
  <c r="P64" i="31"/>
  <c r="G64" i="31"/>
  <c r="Q52" i="24"/>
  <c r="R52" i="24"/>
  <c r="S52" i="24"/>
  <c r="T52" i="24"/>
  <c r="Q53" i="24"/>
  <c r="R53" i="24"/>
  <c r="S53" i="24"/>
  <c r="T53" i="24"/>
  <c r="Q54" i="24"/>
  <c r="R54" i="24"/>
  <c r="S54" i="24"/>
  <c r="T54" i="24"/>
  <c r="Q55" i="24"/>
  <c r="R55" i="24"/>
  <c r="S55" i="24"/>
  <c r="T55" i="24"/>
  <c r="Q56" i="24"/>
  <c r="R56" i="24"/>
  <c r="S56" i="24"/>
  <c r="T56" i="24"/>
  <c r="Q57" i="24"/>
  <c r="R57" i="24"/>
  <c r="S57" i="24"/>
  <c r="T57" i="24"/>
  <c r="Q58" i="24"/>
  <c r="R58" i="24"/>
  <c r="S58" i="24"/>
  <c r="T58" i="24"/>
  <c r="Q59" i="24"/>
  <c r="R59" i="24"/>
  <c r="S59" i="24"/>
  <c r="T59" i="24"/>
  <c r="Q60" i="24"/>
  <c r="R60" i="24"/>
  <c r="S60" i="24"/>
  <c r="T60" i="24"/>
  <c r="Q61" i="24"/>
  <c r="R61" i="24"/>
  <c r="S61" i="24"/>
  <c r="T61" i="24"/>
  <c r="Q62" i="24"/>
  <c r="R62" i="24"/>
  <c r="S62" i="24"/>
  <c r="T62" i="24"/>
  <c r="Q63" i="24"/>
  <c r="R63" i="24"/>
  <c r="S63" i="24"/>
  <c r="T63" i="24"/>
  <c r="Q64" i="24"/>
  <c r="R64" i="24"/>
  <c r="S64" i="24"/>
  <c r="T64" i="24"/>
  <c r="Q65" i="24"/>
  <c r="R65" i="24"/>
  <c r="S65" i="24"/>
  <c r="T65" i="24"/>
  <c r="Q66" i="24"/>
  <c r="R66" i="24"/>
  <c r="S66" i="24"/>
  <c r="T66" i="24"/>
  <c r="T51" i="24"/>
  <c r="S51" i="24"/>
  <c r="R51" i="24"/>
  <c r="Q51" i="24"/>
  <c r="Q39" i="24"/>
  <c r="R39" i="24"/>
  <c r="S39" i="24"/>
  <c r="T39" i="24"/>
  <c r="Q40" i="24"/>
  <c r="R40" i="24"/>
  <c r="S40" i="24"/>
  <c r="T40" i="24"/>
  <c r="Q41" i="24"/>
  <c r="R41" i="24"/>
  <c r="S41" i="24"/>
  <c r="T41" i="24"/>
  <c r="Q42" i="24"/>
  <c r="R42" i="24"/>
  <c r="S42" i="24"/>
  <c r="T42" i="24"/>
  <c r="T38" i="24"/>
  <c r="S38" i="24"/>
  <c r="R38" i="24"/>
  <c r="Q38" i="24"/>
  <c r="K63" i="31"/>
  <c r="H62" i="31"/>
  <c r="H63" i="31" s="1"/>
  <c r="I62" i="31"/>
  <c r="I63" i="31" s="1"/>
  <c r="J62" i="31"/>
  <c r="J63" i="31" s="1"/>
  <c r="K62" i="31"/>
  <c r="L62" i="31"/>
  <c r="L63" i="31" s="1"/>
  <c r="M62" i="31"/>
  <c r="M63" i="31" s="1"/>
  <c r="N62" i="31"/>
  <c r="N63" i="31" s="1"/>
  <c r="O62" i="31"/>
  <c r="O63" i="31" s="1"/>
  <c r="P62" i="31"/>
  <c r="P63" i="31" s="1"/>
  <c r="G62" i="31"/>
  <c r="G63" i="31" s="1"/>
  <c r="H67" i="24"/>
  <c r="H68" i="24" s="1"/>
  <c r="I67" i="24"/>
  <c r="I68" i="24" s="1"/>
  <c r="J67" i="24"/>
  <c r="J68" i="24" s="1"/>
  <c r="K67" i="24"/>
  <c r="K68" i="24" s="1"/>
  <c r="L67" i="24"/>
  <c r="L68" i="24" s="1"/>
  <c r="M67" i="24"/>
  <c r="M68" i="24" s="1"/>
  <c r="N67" i="24"/>
  <c r="N68" i="24" s="1"/>
  <c r="O67" i="24"/>
  <c r="O68" i="24" s="1"/>
  <c r="P67" i="24"/>
  <c r="P68" i="24" s="1"/>
  <c r="G67" i="24"/>
  <c r="G68" i="24" s="1"/>
  <c r="G46" i="24"/>
  <c r="H46" i="24"/>
  <c r="I46" i="24"/>
  <c r="J46" i="24"/>
  <c r="K46" i="24"/>
  <c r="L46" i="24"/>
  <c r="M46" i="24"/>
  <c r="N46" i="24"/>
  <c r="O46" i="24"/>
  <c r="P46" i="24"/>
  <c r="F46" i="24"/>
  <c r="G33" i="24"/>
  <c r="H33" i="24"/>
  <c r="I33" i="24"/>
  <c r="J33" i="24"/>
  <c r="K33" i="24"/>
  <c r="L33" i="24"/>
  <c r="M33" i="24"/>
  <c r="N33" i="24"/>
  <c r="O33" i="24"/>
  <c r="P33" i="24"/>
  <c r="F33" i="24"/>
  <c r="G43" i="24"/>
  <c r="G44" i="24" s="1"/>
  <c r="H43" i="24"/>
  <c r="H44" i="24" s="1"/>
  <c r="I43" i="24"/>
  <c r="I44" i="24" s="1"/>
  <c r="J43" i="24"/>
  <c r="J44" i="24" s="1"/>
  <c r="K43" i="24"/>
  <c r="K44" i="24" s="1"/>
  <c r="L43" i="24"/>
  <c r="L44" i="24" s="1"/>
  <c r="M43" i="24"/>
  <c r="M44" i="24" s="1"/>
  <c r="N43" i="24"/>
  <c r="N44" i="24" s="1"/>
  <c r="O43" i="24"/>
  <c r="O44" i="24" s="1"/>
  <c r="P43" i="24"/>
  <c r="P44" i="24" s="1"/>
  <c r="F43" i="24"/>
  <c r="F44" i="24" s="1"/>
  <c r="F13" i="24"/>
  <c r="F14" i="24" s="1"/>
  <c r="G13" i="24"/>
  <c r="G14" i="24" s="1"/>
  <c r="H13" i="24"/>
  <c r="H14" i="24" s="1"/>
  <c r="I13" i="24"/>
  <c r="I14" i="24" s="1"/>
  <c r="J13" i="24"/>
  <c r="J14" i="24" s="1"/>
  <c r="K13" i="24"/>
  <c r="K14" i="24" s="1"/>
  <c r="L13" i="24"/>
  <c r="L14" i="24" s="1"/>
  <c r="M13" i="24"/>
  <c r="M14" i="24" s="1"/>
  <c r="N13" i="24"/>
  <c r="N14" i="24" s="1"/>
  <c r="O13" i="24"/>
  <c r="O14" i="24" s="1"/>
  <c r="E13" i="24"/>
  <c r="E14" i="24" s="1"/>
  <c r="D12" i="23"/>
  <c r="C10" i="17"/>
  <c r="D10" i="17"/>
  <c r="E10" i="17"/>
  <c r="F10" i="17"/>
  <c r="G10" i="17"/>
  <c r="H10" i="17"/>
  <c r="I10" i="17"/>
  <c r="J10" i="17"/>
  <c r="K10" i="17"/>
  <c r="L10" i="17"/>
  <c r="M10" i="17"/>
  <c r="N10" i="17"/>
  <c r="O10" i="17"/>
  <c r="P10" i="17"/>
  <c r="Q10" i="17"/>
  <c r="R10" i="17"/>
  <c r="S10" i="17"/>
  <c r="T10" i="17"/>
  <c r="U10" i="17"/>
  <c r="V10" i="17"/>
  <c r="W10" i="17"/>
  <c r="X10" i="17"/>
  <c r="Y10" i="17"/>
  <c r="Z10" i="17"/>
  <c r="AA10" i="17"/>
  <c r="AB10" i="17"/>
  <c r="AC10" i="17"/>
  <c r="AD10" i="17"/>
  <c r="AE10" i="17"/>
  <c r="AF10" i="17"/>
  <c r="AG10" i="17"/>
  <c r="AH10" i="17"/>
  <c r="AI10" i="17"/>
  <c r="AJ10" i="17"/>
  <c r="AK10" i="17"/>
  <c r="AL10" i="17"/>
  <c r="AM10" i="17"/>
  <c r="B10" i="17"/>
  <c r="AN7" i="17"/>
  <c r="AN8" i="17"/>
  <c r="AN9" i="17"/>
  <c r="AN6" i="17"/>
  <c r="P43" i="16"/>
  <c r="Q43" i="16"/>
  <c r="R43" i="16"/>
  <c r="S43" i="16"/>
  <c r="P44" i="16"/>
  <c r="Q44" i="16"/>
  <c r="R44" i="16"/>
  <c r="S44" i="16"/>
  <c r="P45" i="16"/>
  <c r="Q45" i="16"/>
  <c r="R45" i="16"/>
  <c r="S45" i="16"/>
  <c r="P46" i="16"/>
  <c r="Q46" i="16"/>
  <c r="R46" i="16"/>
  <c r="S46" i="16"/>
  <c r="P47" i="16"/>
  <c r="Q47" i="16"/>
  <c r="R47" i="16"/>
  <c r="S47" i="16"/>
  <c r="P48" i="16"/>
  <c r="Q48" i="16"/>
  <c r="R48" i="16"/>
  <c r="S48" i="16"/>
  <c r="P49" i="16"/>
  <c r="Q49" i="16"/>
  <c r="R49" i="16"/>
  <c r="S49" i="16"/>
  <c r="P50" i="16"/>
  <c r="Q50" i="16"/>
  <c r="R50" i="16"/>
  <c r="S50" i="16"/>
  <c r="P51" i="16"/>
  <c r="Q51" i="16"/>
  <c r="R51" i="16"/>
  <c r="S51" i="16"/>
  <c r="P52" i="16"/>
  <c r="Q52" i="16"/>
  <c r="R52" i="16"/>
  <c r="S52" i="16"/>
  <c r="P53" i="16"/>
  <c r="Q53" i="16"/>
  <c r="R53" i="16"/>
  <c r="S53" i="16"/>
  <c r="P54" i="16"/>
  <c r="Q54" i="16"/>
  <c r="R54" i="16"/>
  <c r="S54" i="16"/>
  <c r="P55" i="16"/>
  <c r="Q55" i="16"/>
  <c r="R55" i="16"/>
  <c r="S55" i="16"/>
  <c r="P56" i="16"/>
  <c r="Q56" i="16"/>
  <c r="R56" i="16"/>
  <c r="S56" i="16"/>
  <c r="P57" i="16"/>
  <c r="Q57" i="16"/>
  <c r="R57" i="16"/>
  <c r="S57" i="16"/>
  <c r="S42" i="16"/>
  <c r="R42" i="16"/>
  <c r="Q42" i="16"/>
  <c r="P42" i="16"/>
  <c r="F58" i="16"/>
  <c r="F59" i="16" s="1"/>
  <c r="G58" i="16"/>
  <c r="G59" i="16" s="1"/>
  <c r="H58" i="16"/>
  <c r="I58" i="16"/>
  <c r="I59" i="16" s="1"/>
  <c r="J58" i="16"/>
  <c r="J59" i="16" s="1"/>
  <c r="K58" i="16"/>
  <c r="K59" i="16" s="1"/>
  <c r="L58" i="16"/>
  <c r="L59" i="16" s="1"/>
  <c r="M58" i="16"/>
  <c r="M59" i="16" s="1"/>
  <c r="N58" i="16"/>
  <c r="N59" i="16" s="1"/>
  <c r="O58" i="16"/>
  <c r="O59" i="16" s="1"/>
  <c r="H59" i="16"/>
  <c r="E58" i="16"/>
  <c r="E59" i="16" s="1"/>
  <c r="F37" i="16"/>
  <c r="G37" i="16"/>
  <c r="H37" i="16"/>
  <c r="I37" i="16"/>
  <c r="J37" i="16"/>
  <c r="K37" i="16"/>
  <c r="L37" i="16"/>
  <c r="M37" i="16"/>
  <c r="N37" i="16"/>
  <c r="O37" i="16"/>
  <c r="E37" i="16"/>
  <c r="F34" i="16"/>
  <c r="F35" i="16" s="1"/>
  <c r="G34" i="16"/>
  <c r="G35" i="16" s="1"/>
  <c r="H34" i="16"/>
  <c r="H35" i="16" s="1"/>
  <c r="I34" i="16"/>
  <c r="I35" i="16" s="1"/>
  <c r="J34" i="16"/>
  <c r="J35" i="16" s="1"/>
  <c r="K34" i="16"/>
  <c r="K35" i="16" s="1"/>
  <c r="L34" i="16"/>
  <c r="L35" i="16" s="1"/>
  <c r="M34" i="16"/>
  <c r="M35" i="16" s="1"/>
  <c r="N34" i="16"/>
  <c r="N35" i="16" s="1"/>
  <c r="O34" i="16"/>
  <c r="O35" i="16" s="1"/>
  <c r="E34" i="16"/>
  <c r="E35" i="16" s="1"/>
  <c r="G34" i="15"/>
  <c r="F34" i="15"/>
  <c r="L175" i="14"/>
  <c r="M175" i="14"/>
  <c r="N175" i="14"/>
  <c r="O175" i="14"/>
  <c r="P175" i="14"/>
  <c r="K175" i="14"/>
  <c r="G175" i="14"/>
  <c r="H175" i="14"/>
  <c r="I175" i="14"/>
  <c r="J175" i="14"/>
  <c r="F175" i="14"/>
  <c r="T171" i="14"/>
  <c r="S171" i="14"/>
  <c r="R171" i="14"/>
  <c r="Q171" i="14"/>
  <c r="T170" i="14"/>
  <c r="S170" i="14"/>
  <c r="R170" i="14"/>
  <c r="Q170" i="14"/>
  <c r="T169" i="14"/>
  <c r="S169" i="14"/>
  <c r="R169" i="14"/>
  <c r="Q169" i="14"/>
  <c r="T168" i="14"/>
  <c r="S168" i="14"/>
  <c r="R168" i="14"/>
  <c r="Q168" i="14"/>
  <c r="T167" i="14"/>
  <c r="S167" i="14"/>
  <c r="R167" i="14"/>
  <c r="Q167" i="14"/>
  <c r="T166" i="14"/>
  <c r="S166" i="14"/>
  <c r="R166" i="14"/>
  <c r="Q166" i="14"/>
  <c r="T165" i="14"/>
  <c r="S165" i="14"/>
  <c r="R165" i="14"/>
  <c r="Q165" i="14"/>
  <c r="T164" i="14"/>
  <c r="S164" i="14"/>
  <c r="R164" i="14"/>
  <c r="Q164" i="14"/>
  <c r="T163" i="14"/>
  <c r="S163" i="14"/>
  <c r="R163" i="14"/>
  <c r="Q163" i="14"/>
  <c r="T162" i="14"/>
  <c r="S162" i="14"/>
  <c r="R162" i="14"/>
  <c r="Q162" i="14"/>
  <c r="T161" i="14"/>
  <c r="S161" i="14"/>
  <c r="R161" i="14"/>
  <c r="Q161" i="14"/>
  <c r="T160" i="14"/>
  <c r="S160" i="14"/>
  <c r="R160" i="14"/>
  <c r="Q160" i="14"/>
  <c r="T159" i="14"/>
  <c r="S159" i="14"/>
  <c r="R159" i="14"/>
  <c r="Q159" i="14"/>
  <c r="T158" i="14"/>
  <c r="S158" i="14"/>
  <c r="R158" i="14"/>
  <c r="Q158" i="14"/>
  <c r="T157" i="14"/>
  <c r="S157" i="14"/>
  <c r="R157" i="14"/>
  <c r="Q157" i="14"/>
  <c r="T156" i="14"/>
  <c r="S156" i="14"/>
  <c r="R156" i="14"/>
  <c r="Q156" i="14"/>
  <c r="T155" i="14"/>
  <c r="S155" i="14"/>
  <c r="R155" i="14"/>
  <c r="Q155" i="14"/>
  <c r="T154" i="14"/>
  <c r="S154" i="14"/>
  <c r="R154" i="14"/>
  <c r="Q154" i="14"/>
  <c r="T153" i="14"/>
  <c r="S153" i="14"/>
  <c r="R153" i="14"/>
  <c r="Q153" i="14"/>
  <c r="T152" i="14"/>
  <c r="S152" i="14"/>
  <c r="R152" i="14"/>
  <c r="Q152" i="14"/>
  <c r="T151" i="14"/>
  <c r="S151" i="14"/>
  <c r="R151" i="14"/>
  <c r="Q151" i="14"/>
  <c r="T150" i="14"/>
  <c r="S150" i="14"/>
  <c r="R150" i="14"/>
  <c r="Q150" i="14"/>
  <c r="T149" i="14"/>
  <c r="S149" i="14"/>
  <c r="R149" i="14"/>
  <c r="Q149" i="14"/>
  <c r="T148" i="14"/>
  <c r="S148" i="14"/>
  <c r="R148" i="14"/>
  <c r="Q148" i="14"/>
  <c r="T147" i="14"/>
  <c r="S147" i="14"/>
  <c r="R147" i="14"/>
  <c r="Q147" i="14"/>
  <c r="T146" i="14"/>
  <c r="S146" i="14"/>
  <c r="R146" i="14"/>
  <c r="Q146" i="14"/>
  <c r="T145" i="14"/>
  <c r="S145" i="14"/>
  <c r="R145" i="14"/>
  <c r="Q145" i="14"/>
  <c r="T144" i="14"/>
  <c r="S144" i="14"/>
  <c r="R144" i="14"/>
  <c r="Q144" i="14"/>
  <c r="T143" i="14"/>
  <c r="S143" i="14"/>
  <c r="R143" i="14"/>
  <c r="Q143" i="14"/>
  <c r="T142" i="14"/>
  <c r="S142" i="14"/>
  <c r="R142" i="14"/>
  <c r="Q142" i="14"/>
  <c r="T141" i="14"/>
  <c r="S141" i="14"/>
  <c r="R141" i="14"/>
  <c r="Q141" i="14"/>
  <c r="T140" i="14"/>
  <c r="S140" i="14"/>
  <c r="R140" i="14"/>
  <c r="Q140" i="14"/>
  <c r="T139" i="14"/>
  <c r="S139" i="14"/>
  <c r="R139" i="14"/>
  <c r="Q139" i="14"/>
  <c r="T138" i="14"/>
  <c r="S138" i="14"/>
  <c r="R138" i="14"/>
  <c r="Q138" i="14"/>
  <c r="T137" i="14"/>
  <c r="S137" i="14"/>
  <c r="R137" i="14"/>
  <c r="Q137" i="14"/>
  <c r="T136" i="14"/>
  <c r="S136" i="14"/>
  <c r="R136" i="14"/>
  <c r="Q136" i="14"/>
  <c r="T135" i="14"/>
  <c r="S135" i="14"/>
  <c r="R135" i="14"/>
  <c r="Q135" i="14"/>
  <c r="P172" i="14"/>
  <c r="P173" i="14" s="1"/>
  <c r="O172" i="14"/>
  <c r="O173" i="14" s="1"/>
  <c r="N172" i="14"/>
  <c r="N173" i="14" s="1"/>
  <c r="M172" i="14"/>
  <c r="M173" i="14" s="1"/>
  <c r="L172" i="14"/>
  <c r="L173" i="14" s="1"/>
  <c r="K172" i="14"/>
  <c r="K173" i="14" s="1"/>
  <c r="J172" i="14"/>
  <c r="J173" i="14" s="1"/>
  <c r="I172" i="14"/>
  <c r="I173" i="14" s="1"/>
  <c r="H172" i="14"/>
  <c r="H173" i="14" s="1"/>
  <c r="G172" i="14"/>
  <c r="G173" i="14" s="1"/>
  <c r="F172" i="14"/>
  <c r="F173" i="14" s="1"/>
  <c r="F44" i="14"/>
  <c r="F45" i="14" s="1"/>
  <c r="G44" i="14"/>
  <c r="G45" i="14" s="1"/>
  <c r="H44" i="14"/>
  <c r="H45" i="14" s="1"/>
  <c r="I44" i="14"/>
  <c r="I45" i="14" s="1"/>
  <c r="J44" i="14"/>
  <c r="J45" i="14" s="1"/>
  <c r="K44" i="14"/>
  <c r="K45" i="14" s="1"/>
  <c r="L44" i="14"/>
  <c r="M44" i="14"/>
  <c r="M45" i="14" s="1"/>
  <c r="N44" i="14"/>
  <c r="N45" i="14" s="1"/>
  <c r="O44" i="14"/>
  <c r="O45" i="14" s="1"/>
  <c r="E44" i="14"/>
  <c r="E45" i="14" s="1"/>
  <c r="L45" i="14"/>
  <c r="H39" i="20"/>
  <c r="R198" i="13"/>
  <c r="S198" i="13"/>
  <c r="T198" i="13"/>
  <c r="U198" i="13"/>
  <c r="R199" i="13"/>
  <c r="S199" i="13"/>
  <c r="T199" i="13"/>
  <c r="U199" i="13"/>
  <c r="R200" i="13"/>
  <c r="S200" i="13"/>
  <c r="T200" i="13"/>
  <c r="U200" i="13"/>
  <c r="R201" i="13"/>
  <c r="S201" i="13"/>
  <c r="T201" i="13"/>
  <c r="U201" i="13"/>
  <c r="R202" i="13"/>
  <c r="S202" i="13"/>
  <c r="T202" i="13"/>
  <c r="U202" i="13"/>
  <c r="R203" i="13"/>
  <c r="S203" i="13"/>
  <c r="T203" i="13"/>
  <c r="U203" i="13"/>
  <c r="R204" i="13"/>
  <c r="S204" i="13"/>
  <c r="T204" i="13"/>
  <c r="U204" i="13"/>
  <c r="R205" i="13"/>
  <c r="S205" i="13"/>
  <c r="T205" i="13"/>
  <c r="U205" i="13"/>
  <c r="R206" i="13"/>
  <c r="S206" i="13"/>
  <c r="T206" i="13"/>
  <c r="U206" i="13"/>
  <c r="R207" i="13"/>
  <c r="S207" i="13"/>
  <c r="T207" i="13"/>
  <c r="U207" i="13"/>
  <c r="R208" i="13"/>
  <c r="S208" i="13"/>
  <c r="T208" i="13"/>
  <c r="U208" i="13"/>
  <c r="R209" i="13"/>
  <c r="S209" i="13"/>
  <c r="T209" i="13"/>
  <c r="U209" i="13"/>
  <c r="R210" i="13"/>
  <c r="S210" i="13"/>
  <c r="T210" i="13"/>
  <c r="U210" i="13"/>
  <c r="R211" i="13"/>
  <c r="S211" i="13"/>
  <c r="T211" i="13"/>
  <c r="U211" i="13"/>
  <c r="R212" i="13"/>
  <c r="S212" i="13"/>
  <c r="T212" i="13"/>
  <c r="U212" i="13"/>
  <c r="R213" i="13"/>
  <c r="S213" i="13"/>
  <c r="T213" i="13"/>
  <c r="U213" i="13"/>
  <c r="K216" i="13"/>
  <c r="O216" i="13"/>
  <c r="H215" i="13"/>
  <c r="H216" i="13" s="1"/>
  <c r="I215" i="13"/>
  <c r="I216" i="13" s="1"/>
  <c r="J215" i="13"/>
  <c r="J216" i="13" s="1"/>
  <c r="K215" i="13"/>
  <c r="L215" i="13"/>
  <c r="L216" i="13" s="1"/>
  <c r="M215" i="13"/>
  <c r="M216" i="13" s="1"/>
  <c r="N215" i="13"/>
  <c r="N216" i="13" s="1"/>
  <c r="O215" i="13"/>
  <c r="P215" i="13"/>
  <c r="P216" i="13" s="1"/>
  <c r="Q215" i="13"/>
  <c r="Q216" i="13" s="1"/>
  <c r="G216" i="13"/>
  <c r="H193" i="13"/>
  <c r="I193" i="13"/>
  <c r="J193" i="13"/>
  <c r="K193" i="13"/>
  <c r="L193" i="13"/>
  <c r="M193" i="13"/>
  <c r="N193" i="13"/>
  <c r="O193" i="13"/>
  <c r="P193" i="13"/>
  <c r="Q193" i="13"/>
  <c r="G193" i="13"/>
  <c r="R149" i="13"/>
  <c r="S149" i="13"/>
  <c r="T149" i="13"/>
  <c r="U149" i="13"/>
  <c r="R150" i="13"/>
  <c r="S150" i="13"/>
  <c r="T150" i="13"/>
  <c r="U150" i="13"/>
  <c r="R151" i="13"/>
  <c r="S151" i="13"/>
  <c r="T151" i="13"/>
  <c r="U151" i="13"/>
  <c r="R152" i="13"/>
  <c r="S152" i="13"/>
  <c r="T152" i="13"/>
  <c r="U152" i="13"/>
  <c r="R153" i="13"/>
  <c r="S153" i="13"/>
  <c r="T153" i="13"/>
  <c r="U153" i="13"/>
  <c r="R154" i="13"/>
  <c r="S154" i="13"/>
  <c r="T154" i="13"/>
  <c r="U154" i="13"/>
  <c r="R155" i="13"/>
  <c r="S155" i="13"/>
  <c r="T155" i="13"/>
  <c r="U155" i="13"/>
  <c r="R156" i="13"/>
  <c r="S156" i="13"/>
  <c r="T156" i="13"/>
  <c r="U156" i="13"/>
  <c r="R157" i="13"/>
  <c r="S157" i="13"/>
  <c r="T157" i="13"/>
  <c r="U157" i="13"/>
  <c r="R158" i="13"/>
  <c r="S158" i="13"/>
  <c r="T158" i="13"/>
  <c r="U158" i="13"/>
  <c r="R159" i="13"/>
  <c r="S159" i="13"/>
  <c r="T159" i="13"/>
  <c r="U159" i="13"/>
  <c r="R160" i="13"/>
  <c r="S160" i="13"/>
  <c r="T160" i="13"/>
  <c r="U160" i="13"/>
  <c r="R161" i="13"/>
  <c r="S161" i="13"/>
  <c r="T161" i="13"/>
  <c r="U161" i="13"/>
  <c r="R162" i="13"/>
  <c r="S162" i="13"/>
  <c r="T162" i="13"/>
  <c r="U162" i="13"/>
  <c r="R163" i="13"/>
  <c r="S163" i="13"/>
  <c r="T163" i="13"/>
  <c r="U163" i="13"/>
  <c r="R164" i="13"/>
  <c r="S164" i="13"/>
  <c r="T164" i="13"/>
  <c r="U164" i="13"/>
  <c r="R165" i="13"/>
  <c r="S165" i="13"/>
  <c r="T165" i="13"/>
  <c r="U165" i="13"/>
  <c r="R166" i="13"/>
  <c r="S166" i="13"/>
  <c r="T166" i="13"/>
  <c r="U166" i="13"/>
  <c r="R167" i="13"/>
  <c r="S167" i="13"/>
  <c r="T167" i="13"/>
  <c r="U167" i="13"/>
  <c r="R168" i="13"/>
  <c r="S168" i="13"/>
  <c r="T168" i="13"/>
  <c r="U168" i="13"/>
  <c r="R169" i="13"/>
  <c r="S169" i="13"/>
  <c r="T169" i="13"/>
  <c r="U169" i="13"/>
  <c r="R170" i="13"/>
  <c r="S170" i="13"/>
  <c r="T170" i="13"/>
  <c r="U170" i="13"/>
  <c r="R171" i="13"/>
  <c r="S171" i="13"/>
  <c r="T171" i="13"/>
  <c r="U171" i="13"/>
  <c r="R172" i="13"/>
  <c r="S172" i="13"/>
  <c r="T172" i="13"/>
  <c r="U172" i="13"/>
  <c r="R173" i="13"/>
  <c r="S173" i="13"/>
  <c r="T173" i="13"/>
  <c r="U173" i="13"/>
  <c r="R174" i="13"/>
  <c r="S174" i="13"/>
  <c r="T174" i="13"/>
  <c r="U174" i="13"/>
  <c r="R175" i="13"/>
  <c r="S175" i="13"/>
  <c r="T175" i="13"/>
  <c r="U175" i="13"/>
  <c r="R176" i="13"/>
  <c r="S176" i="13"/>
  <c r="T176" i="13"/>
  <c r="U176" i="13"/>
  <c r="R177" i="13"/>
  <c r="S177" i="13"/>
  <c r="T177" i="13"/>
  <c r="U177" i="13"/>
  <c r="R178" i="13"/>
  <c r="S178" i="13"/>
  <c r="T178" i="13"/>
  <c r="U178" i="13"/>
  <c r="R179" i="13"/>
  <c r="S179" i="13"/>
  <c r="T179" i="13"/>
  <c r="U179" i="13"/>
  <c r="R180" i="13"/>
  <c r="S180" i="13"/>
  <c r="T180" i="13"/>
  <c r="U180" i="13"/>
  <c r="R181" i="13"/>
  <c r="S181" i="13"/>
  <c r="T181" i="13"/>
  <c r="U181" i="13"/>
  <c r="R182" i="13"/>
  <c r="S182" i="13"/>
  <c r="T182" i="13"/>
  <c r="U182" i="13"/>
  <c r="R183" i="13"/>
  <c r="S183" i="13"/>
  <c r="T183" i="13"/>
  <c r="U183" i="13"/>
  <c r="R184" i="13"/>
  <c r="S184" i="13"/>
  <c r="T184" i="13"/>
  <c r="U184" i="13"/>
  <c r="R185" i="13"/>
  <c r="S185" i="13"/>
  <c r="T185" i="13"/>
  <c r="U185" i="13"/>
  <c r="R186" i="13"/>
  <c r="S186" i="13"/>
  <c r="T186" i="13"/>
  <c r="U186" i="13"/>
  <c r="R187" i="13"/>
  <c r="S187" i="13"/>
  <c r="T187" i="13"/>
  <c r="U187" i="13"/>
  <c r="R188" i="13"/>
  <c r="S188" i="13"/>
  <c r="T188" i="13"/>
  <c r="U188" i="13"/>
  <c r="U148" i="13"/>
  <c r="T148" i="13"/>
  <c r="S148" i="13"/>
  <c r="R148" i="13"/>
  <c r="N191" i="13"/>
  <c r="O191" i="13"/>
  <c r="P191" i="13"/>
  <c r="Q191" i="13"/>
  <c r="M191" i="13"/>
  <c r="H190" i="13"/>
  <c r="H191" i="13" s="1"/>
  <c r="I190" i="13"/>
  <c r="I191" i="13" s="1"/>
  <c r="J190" i="13"/>
  <c r="J191" i="13" s="1"/>
  <c r="K190" i="13"/>
  <c r="K191" i="13" s="1"/>
  <c r="L190" i="13"/>
  <c r="L191" i="13" s="1"/>
  <c r="G190" i="13"/>
  <c r="G191" i="13" s="1"/>
  <c r="P48" i="13"/>
  <c r="P49" i="13" s="1"/>
  <c r="L121" i="12"/>
  <c r="M121" i="12" s="1"/>
  <c r="J121" i="12"/>
  <c r="K121" i="12" s="1"/>
  <c r="L115" i="12"/>
  <c r="M115" i="12" s="1"/>
  <c r="J115" i="12"/>
  <c r="K115" i="12" s="1"/>
  <c r="L93" i="12"/>
  <c r="M93" i="12" s="1"/>
  <c r="J93" i="12"/>
  <c r="K93" i="12" s="1"/>
  <c r="J6" i="12"/>
  <c r="I6" i="12"/>
  <c r="E44" i="12"/>
  <c r="G201" i="9"/>
  <c r="H201" i="9"/>
  <c r="H202" i="9" s="1"/>
  <c r="I201" i="9"/>
  <c r="I202" i="9" s="1"/>
  <c r="J201" i="9"/>
  <c r="K201" i="9"/>
  <c r="K202" i="9" s="1"/>
  <c r="L201" i="9"/>
  <c r="L202" i="9" s="1"/>
  <c r="M201" i="9"/>
  <c r="M202" i="9" s="1"/>
  <c r="N201" i="9"/>
  <c r="N202" i="9" s="1"/>
  <c r="O201" i="9"/>
  <c r="P201" i="9"/>
  <c r="G202" i="9"/>
  <c r="J202" i="9"/>
  <c r="O202" i="9"/>
  <c r="P202" i="9"/>
  <c r="F201" i="9"/>
  <c r="F202" i="9" s="1"/>
  <c r="S174" i="9"/>
  <c r="T174" i="9"/>
  <c r="U174" i="9"/>
  <c r="V174" i="9"/>
  <c r="S175" i="9"/>
  <c r="T175" i="9"/>
  <c r="U175" i="9"/>
  <c r="V175" i="9"/>
  <c r="S176" i="9"/>
  <c r="T176" i="9"/>
  <c r="U176" i="9"/>
  <c r="V176" i="9"/>
  <c r="S177" i="9"/>
  <c r="T177" i="9"/>
  <c r="U177" i="9"/>
  <c r="V177" i="9"/>
  <c r="S178" i="9"/>
  <c r="T178" i="9"/>
  <c r="U178" i="9"/>
  <c r="V178" i="9"/>
  <c r="S179" i="9"/>
  <c r="T179" i="9"/>
  <c r="U179" i="9"/>
  <c r="V179" i="9"/>
  <c r="S180" i="9"/>
  <c r="T180" i="9"/>
  <c r="U180" i="9"/>
  <c r="V180" i="9"/>
  <c r="S181" i="9"/>
  <c r="T181" i="9"/>
  <c r="U181" i="9"/>
  <c r="V181" i="9"/>
  <c r="S182" i="9"/>
  <c r="U182" i="9"/>
  <c r="V182" i="9"/>
  <c r="S183" i="9"/>
  <c r="T183" i="9"/>
  <c r="U183" i="9"/>
  <c r="V183" i="9"/>
  <c r="S184" i="9"/>
  <c r="T184" i="9"/>
  <c r="U184" i="9"/>
  <c r="V184" i="9"/>
  <c r="S185" i="9"/>
  <c r="T185" i="9"/>
  <c r="U185" i="9"/>
  <c r="V185" i="9"/>
  <c r="S186" i="9"/>
  <c r="T186" i="9"/>
  <c r="U186" i="9"/>
  <c r="V186" i="9"/>
  <c r="S187" i="9"/>
  <c r="T187" i="9"/>
  <c r="U187" i="9"/>
  <c r="V187" i="9"/>
  <c r="S188" i="9"/>
  <c r="T188" i="9"/>
  <c r="U188" i="9"/>
  <c r="V188" i="9"/>
  <c r="S189" i="9"/>
  <c r="T189" i="9"/>
  <c r="U189" i="9"/>
  <c r="V189" i="9"/>
  <c r="S190" i="9"/>
  <c r="T190" i="9"/>
  <c r="U190" i="9"/>
  <c r="V190" i="9"/>
  <c r="S191" i="9"/>
  <c r="T191" i="9"/>
  <c r="U191" i="9"/>
  <c r="V191" i="9"/>
  <c r="S192" i="9"/>
  <c r="T192" i="9"/>
  <c r="U192" i="9"/>
  <c r="V192" i="9"/>
  <c r="S193" i="9"/>
  <c r="T193" i="9"/>
  <c r="U193" i="9"/>
  <c r="V193" i="9"/>
  <c r="S194" i="9"/>
  <c r="T194" i="9"/>
  <c r="U194" i="9"/>
  <c r="V194" i="9"/>
  <c r="S195" i="9"/>
  <c r="T195" i="9"/>
  <c r="U195" i="9"/>
  <c r="V195" i="9"/>
  <c r="S196" i="9"/>
  <c r="T196" i="9"/>
  <c r="U196" i="9"/>
  <c r="V196" i="9"/>
  <c r="S197" i="9"/>
  <c r="T197" i="9"/>
  <c r="U197" i="9"/>
  <c r="V197" i="9"/>
  <c r="S198" i="9"/>
  <c r="T198" i="9"/>
  <c r="U198" i="9"/>
  <c r="V198" i="9"/>
  <c r="S199" i="9"/>
  <c r="T199" i="9"/>
  <c r="U199" i="9"/>
  <c r="V199" i="9"/>
  <c r="G169" i="9"/>
  <c r="H169" i="9"/>
  <c r="I169" i="9"/>
  <c r="J169" i="9"/>
  <c r="K169" i="9"/>
  <c r="L169" i="9"/>
  <c r="M169" i="9"/>
  <c r="N169" i="9"/>
  <c r="O169" i="9"/>
  <c r="P169" i="9"/>
  <c r="F169" i="9"/>
  <c r="U124" i="9"/>
  <c r="V124" i="9"/>
  <c r="U125" i="9"/>
  <c r="V125" i="9"/>
  <c r="U126" i="9"/>
  <c r="V126" i="9"/>
  <c r="U127" i="9"/>
  <c r="V127" i="9"/>
  <c r="U128" i="9"/>
  <c r="V128" i="9"/>
  <c r="U129" i="9"/>
  <c r="V129" i="9"/>
  <c r="U130" i="9"/>
  <c r="V130" i="9"/>
  <c r="U131" i="9"/>
  <c r="V131" i="9"/>
  <c r="U132" i="9"/>
  <c r="V132" i="9"/>
  <c r="U133" i="9"/>
  <c r="V133" i="9"/>
  <c r="U134" i="9"/>
  <c r="V134" i="9"/>
  <c r="U135" i="9"/>
  <c r="V135" i="9"/>
  <c r="U136" i="9"/>
  <c r="V136" i="9"/>
  <c r="U137" i="9"/>
  <c r="V137" i="9"/>
  <c r="U138" i="9"/>
  <c r="V138" i="9"/>
  <c r="U139" i="9"/>
  <c r="V139" i="9"/>
  <c r="U140" i="9"/>
  <c r="V140" i="9"/>
  <c r="U141" i="9"/>
  <c r="V141" i="9"/>
  <c r="U142" i="9"/>
  <c r="V142" i="9"/>
  <c r="U143" i="9"/>
  <c r="V143" i="9"/>
  <c r="U144" i="9"/>
  <c r="V144" i="9"/>
  <c r="U145" i="9"/>
  <c r="V145" i="9"/>
  <c r="U146" i="9"/>
  <c r="V146" i="9"/>
  <c r="U147" i="9"/>
  <c r="V147" i="9"/>
  <c r="U148" i="9"/>
  <c r="V148" i="9"/>
  <c r="U149" i="9"/>
  <c r="V149" i="9"/>
  <c r="U150" i="9"/>
  <c r="V150" i="9"/>
  <c r="U151" i="9"/>
  <c r="V151" i="9"/>
  <c r="U152" i="9"/>
  <c r="V152" i="9"/>
  <c r="U153" i="9"/>
  <c r="V153" i="9"/>
  <c r="U154" i="9"/>
  <c r="V154" i="9"/>
  <c r="U155" i="9"/>
  <c r="V155" i="9"/>
  <c r="U156" i="9"/>
  <c r="V156" i="9"/>
  <c r="U157" i="9"/>
  <c r="V157" i="9"/>
  <c r="U158" i="9"/>
  <c r="V158" i="9"/>
  <c r="U159" i="9"/>
  <c r="V159" i="9"/>
  <c r="U160" i="9"/>
  <c r="V160" i="9"/>
  <c r="U161" i="9"/>
  <c r="V161" i="9"/>
  <c r="U162" i="9"/>
  <c r="V162" i="9"/>
  <c r="V123" i="9"/>
  <c r="U123" i="9"/>
  <c r="T124" i="9"/>
  <c r="T125" i="9"/>
  <c r="T126" i="9"/>
  <c r="T127" i="9"/>
  <c r="T128" i="9"/>
  <c r="T129" i="9"/>
  <c r="T130" i="9"/>
  <c r="T131" i="9"/>
  <c r="T132" i="9"/>
  <c r="T133" i="9"/>
  <c r="T134" i="9"/>
  <c r="T135" i="9"/>
  <c r="T136" i="9"/>
  <c r="T137" i="9"/>
  <c r="T138" i="9"/>
  <c r="T139" i="9"/>
  <c r="T140" i="9"/>
  <c r="T141" i="9"/>
  <c r="T142" i="9"/>
  <c r="T143" i="9"/>
  <c r="T144" i="9"/>
  <c r="T145" i="9"/>
  <c r="T146" i="9"/>
  <c r="T147" i="9"/>
  <c r="T148" i="9"/>
  <c r="T149" i="9"/>
  <c r="T150" i="9"/>
  <c r="T151" i="9"/>
  <c r="T152" i="9"/>
  <c r="T153" i="9"/>
  <c r="T154" i="9"/>
  <c r="T155" i="9"/>
  <c r="T156" i="9"/>
  <c r="T157" i="9"/>
  <c r="T158" i="9"/>
  <c r="T159" i="9"/>
  <c r="T160" i="9"/>
  <c r="T161" i="9"/>
  <c r="T162" i="9"/>
  <c r="S124" i="9"/>
  <c r="S126" i="9"/>
  <c r="S127" i="9"/>
  <c r="S128" i="9"/>
  <c r="S129" i="9"/>
  <c r="S130" i="9"/>
  <c r="S131" i="9"/>
  <c r="S132" i="9"/>
  <c r="S133" i="9"/>
  <c r="S134" i="9"/>
  <c r="S135" i="9"/>
  <c r="S136" i="9"/>
  <c r="S137" i="9"/>
  <c r="S138" i="9"/>
  <c r="S139" i="9"/>
  <c r="S140" i="9"/>
  <c r="S141" i="9"/>
  <c r="S142" i="9"/>
  <c r="S143" i="9"/>
  <c r="S144" i="9"/>
  <c r="S145" i="9"/>
  <c r="S146" i="9"/>
  <c r="S147" i="9"/>
  <c r="S148" i="9"/>
  <c r="S149" i="9"/>
  <c r="S150" i="9"/>
  <c r="S151" i="9"/>
  <c r="S152" i="9"/>
  <c r="S153" i="9"/>
  <c r="S154" i="9"/>
  <c r="S155" i="9"/>
  <c r="S156" i="9"/>
  <c r="S157" i="9"/>
  <c r="S158" i="9"/>
  <c r="S159" i="9"/>
  <c r="S160" i="9"/>
  <c r="S161" i="9"/>
  <c r="S162" i="9"/>
  <c r="S123" i="9"/>
  <c r="F50" i="9"/>
  <c r="F51" i="9" s="1"/>
  <c r="G50" i="9"/>
  <c r="G51" i="9" s="1"/>
  <c r="H50" i="9"/>
  <c r="H51" i="9" s="1"/>
  <c r="I50" i="9"/>
  <c r="I51" i="9" s="1"/>
  <c r="J50" i="9"/>
  <c r="J51" i="9" s="1"/>
  <c r="K50" i="9"/>
  <c r="K51" i="9" s="1"/>
  <c r="L50" i="9"/>
  <c r="L51" i="9" s="1"/>
  <c r="M50" i="9"/>
  <c r="M51" i="9" s="1"/>
  <c r="N50" i="9"/>
  <c r="N51" i="9" s="1"/>
  <c r="O50" i="9"/>
  <c r="O51" i="9" s="1"/>
  <c r="E50" i="9"/>
  <c r="E51" i="9" s="1"/>
  <c r="G165" i="9"/>
  <c r="G166" i="9" s="1"/>
  <c r="H165" i="9"/>
  <c r="H166" i="9" s="1"/>
  <c r="I165" i="9"/>
  <c r="I166" i="9" s="1"/>
  <c r="J165" i="9"/>
  <c r="J166" i="9" s="1"/>
  <c r="K165" i="9"/>
  <c r="K166" i="9" s="1"/>
  <c r="L165" i="9"/>
  <c r="L166" i="9" s="1"/>
  <c r="M165" i="9"/>
  <c r="M166" i="9" s="1"/>
  <c r="N165" i="9"/>
  <c r="N166" i="9" s="1"/>
  <c r="O165" i="9"/>
  <c r="O166" i="9" s="1"/>
  <c r="P165" i="9"/>
  <c r="P166" i="9" s="1"/>
  <c r="F165" i="9"/>
  <c r="F166" i="9" s="1"/>
  <c r="T76" i="9"/>
  <c r="T77" i="9"/>
  <c r="T78" i="9"/>
  <c r="T79" i="9"/>
  <c r="T80" i="9"/>
  <c r="T81" i="9"/>
  <c r="T82" i="9"/>
  <c r="T83" i="9"/>
  <c r="T84" i="9"/>
  <c r="T85" i="9"/>
  <c r="T86" i="9"/>
  <c r="T87" i="9"/>
  <c r="T88" i="9"/>
  <c r="T89" i="9"/>
  <c r="T90" i="9"/>
  <c r="T91" i="9"/>
  <c r="T92" i="9"/>
  <c r="T93" i="9"/>
  <c r="T94" i="9"/>
  <c r="T95" i="9"/>
  <c r="T96" i="9"/>
  <c r="T97" i="9"/>
  <c r="T98" i="9"/>
  <c r="T99" i="9"/>
  <c r="T100" i="9"/>
  <c r="T75" i="9"/>
  <c r="E54" i="9"/>
  <c r="E55" i="9"/>
  <c r="E56" i="9"/>
  <c r="E57" i="9"/>
  <c r="E58" i="9"/>
  <c r="E59" i="9"/>
  <c r="E60" i="9"/>
  <c r="E61" i="9"/>
  <c r="E62" i="9"/>
  <c r="E63" i="9"/>
  <c r="E64" i="9"/>
  <c r="E65" i="9"/>
  <c r="E66" i="9"/>
  <c r="E67" i="9"/>
  <c r="E68" i="9"/>
  <c r="E69" i="9"/>
  <c r="E70" i="9"/>
  <c r="E71" i="9"/>
  <c r="E72" i="9"/>
  <c r="E73" i="9"/>
  <c r="E75" i="9"/>
  <c r="E76" i="9"/>
  <c r="E77" i="9"/>
  <c r="E78" i="9"/>
  <c r="E79" i="9"/>
  <c r="E80" i="9"/>
  <c r="E81" i="9"/>
  <c r="E82" i="9"/>
  <c r="E83" i="9"/>
  <c r="E84" i="9"/>
  <c r="E85" i="9"/>
  <c r="E86" i="9"/>
  <c r="E87" i="9"/>
  <c r="E88" i="9"/>
  <c r="E89" i="9"/>
  <c r="E90" i="9"/>
  <c r="E91" i="9"/>
  <c r="E92" i="9"/>
  <c r="E93" i="9"/>
  <c r="E94" i="9"/>
  <c r="E53" i="9"/>
  <c r="G14" i="8"/>
  <c r="G15" i="8" s="1"/>
  <c r="H14" i="8"/>
  <c r="H15" i="8" s="1"/>
  <c r="I14" i="8"/>
  <c r="I15" i="8" s="1"/>
  <c r="F14" i="8"/>
  <c r="F15" i="8" s="1"/>
  <c r="E53" i="21"/>
  <c r="F53" i="21"/>
  <c r="G53" i="21"/>
  <c r="H53" i="21"/>
  <c r="I53" i="21"/>
  <c r="J53" i="21"/>
  <c r="K53" i="21"/>
  <c r="L53" i="21"/>
  <c r="M53" i="21"/>
  <c r="N53" i="21"/>
  <c r="O53" i="21"/>
  <c r="P53" i="21"/>
  <c r="Q53" i="21"/>
  <c r="R53" i="21"/>
  <c r="S53" i="21"/>
  <c r="T53" i="21"/>
  <c r="U53" i="21"/>
  <c r="V53" i="21"/>
  <c r="W53" i="21"/>
  <c r="X53" i="21"/>
  <c r="Y53" i="21"/>
  <c r="Z53" i="21"/>
  <c r="AA53" i="21"/>
  <c r="AB53" i="21"/>
  <c r="AC53" i="21"/>
  <c r="AD53" i="21"/>
  <c r="AE53" i="21"/>
  <c r="AF53" i="21"/>
  <c r="AG53" i="21"/>
  <c r="AH53" i="21"/>
  <c r="D53" i="21"/>
  <c r="AI28" i="34"/>
  <c r="AI29" i="34" s="1"/>
  <c r="AH28" i="34"/>
  <c r="AH29" i="34" s="1"/>
  <c r="AG28" i="34"/>
  <c r="AG29" i="34" s="1"/>
  <c r="AF28" i="34"/>
  <c r="AF29" i="34" s="1"/>
  <c r="AE28" i="34"/>
  <c r="AE29" i="34" s="1"/>
  <c r="AD28" i="34"/>
  <c r="AD29" i="34" s="1"/>
  <c r="AC28" i="34"/>
  <c r="AC29" i="34" s="1"/>
  <c r="AB28" i="34"/>
  <c r="AB29" i="34" s="1"/>
  <c r="AA28" i="34"/>
  <c r="AA29" i="34" s="1"/>
  <c r="Z28" i="34"/>
  <c r="Z29" i="34" s="1"/>
  <c r="Y28" i="34"/>
  <c r="Y29" i="34" s="1"/>
  <c r="X28" i="34"/>
  <c r="X29" i="34" s="1"/>
  <c r="W28" i="34"/>
  <c r="W29" i="34" s="1"/>
  <c r="V28" i="34"/>
  <c r="V29" i="34" s="1"/>
  <c r="U28" i="34"/>
  <c r="U29" i="34" s="1"/>
  <c r="T28" i="34"/>
  <c r="T29" i="34" s="1"/>
  <c r="S28" i="34"/>
  <c r="S29" i="34" s="1"/>
  <c r="R28" i="34"/>
  <c r="R29" i="34" s="1"/>
  <c r="Q28" i="34"/>
  <c r="Q29" i="34" s="1"/>
  <c r="P28" i="34"/>
  <c r="P29" i="34" s="1"/>
  <c r="O28" i="34"/>
  <c r="O29" i="34" s="1"/>
  <c r="N28" i="34"/>
  <c r="N29" i="34" s="1"/>
  <c r="M28" i="34"/>
  <c r="M29" i="34" s="1"/>
  <c r="L28" i="34"/>
  <c r="L29" i="34" s="1"/>
  <c r="K28" i="34"/>
  <c r="K29" i="34" s="1"/>
  <c r="J28" i="34"/>
  <c r="J29" i="34" s="1"/>
  <c r="I28" i="34"/>
  <c r="I29" i="34" s="1"/>
  <c r="H28" i="34"/>
  <c r="H29" i="34" s="1"/>
  <c r="G28" i="34"/>
  <c r="G29" i="34" s="1"/>
  <c r="F28" i="34"/>
  <c r="F29" i="34" s="1"/>
  <c r="F12" i="34"/>
  <c r="F13" i="34" s="1"/>
  <c r="AI13" i="34"/>
  <c r="AA13" i="34"/>
  <c r="S13" i="34"/>
  <c r="K13" i="34"/>
  <c r="AI12" i="34"/>
  <c r="AH12" i="34"/>
  <c r="AH13" i="34" s="1"/>
  <c r="AG12" i="34"/>
  <c r="AG13" i="34" s="1"/>
  <c r="AF12" i="34"/>
  <c r="AF13" i="34" s="1"/>
  <c r="AE12" i="34"/>
  <c r="AE13" i="34" s="1"/>
  <c r="AD12" i="34"/>
  <c r="AD13" i="34" s="1"/>
  <c r="AC12" i="34"/>
  <c r="AC13" i="34" s="1"/>
  <c r="AB12" i="34"/>
  <c r="AB13" i="34" s="1"/>
  <c r="AA12" i="34"/>
  <c r="Z12" i="34"/>
  <c r="Z13" i="34" s="1"/>
  <c r="Y12" i="34"/>
  <c r="Y13" i="34" s="1"/>
  <c r="X12" i="34"/>
  <c r="X13" i="34" s="1"/>
  <c r="W12" i="34"/>
  <c r="W13" i="34" s="1"/>
  <c r="V12" i="34"/>
  <c r="V13" i="34" s="1"/>
  <c r="U12" i="34"/>
  <c r="U13" i="34" s="1"/>
  <c r="T12" i="34"/>
  <c r="T13" i="34" s="1"/>
  <c r="S12" i="34"/>
  <c r="R12" i="34"/>
  <c r="R13" i="34" s="1"/>
  <c r="Q12" i="34"/>
  <c r="Q13" i="34" s="1"/>
  <c r="P12" i="34"/>
  <c r="P13" i="34" s="1"/>
  <c r="O12" i="34"/>
  <c r="O13" i="34" s="1"/>
  <c r="N12" i="34"/>
  <c r="N13" i="34" s="1"/>
  <c r="M12" i="34"/>
  <c r="M13" i="34" s="1"/>
  <c r="L12" i="34"/>
  <c r="L13" i="34" s="1"/>
  <c r="K12" i="34"/>
  <c r="J12" i="34"/>
  <c r="J13" i="34" s="1"/>
  <c r="I12" i="34"/>
  <c r="I13" i="34" s="1"/>
  <c r="H12" i="34"/>
  <c r="H13" i="34" s="1"/>
  <c r="G12" i="34"/>
  <c r="G13" i="34" s="1"/>
  <c r="AI28" i="33"/>
  <c r="AI29" i="33" s="1"/>
  <c r="AH28" i="33"/>
  <c r="AH29" i="33" s="1"/>
  <c r="AG28" i="33"/>
  <c r="AG29" i="33" s="1"/>
  <c r="AF28" i="33"/>
  <c r="AF29" i="33" s="1"/>
  <c r="AE28" i="33"/>
  <c r="AE29" i="33" s="1"/>
  <c r="AD28" i="33"/>
  <c r="AD29" i="33" s="1"/>
  <c r="AC28" i="33"/>
  <c r="AC29" i="33" s="1"/>
  <c r="AB28" i="33"/>
  <c r="AB29" i="33" s="1"/>
  <c r="AA28" i="33"/>
  <c r="AA29" i="33" s="1"/>
  <c r="Z28" i="33"/>
  <c r="Z29" i="33" s="1"/>
  <c r="Y28" i="33"/>
  <c r="Y29" i="33" s="1"/>
  <c r="X28" i="33"/>
  <c r="X29" i="33" s="1"/>
  <c r="W28" i="33"/>
  <c r="W29" i="33" s="1"/>
  <c r="V28" i="33"/>
  <c r="V29" i="33" s="1"/>
  <c r="U28" i="33"/>
  <c r="U29" i="33" s="1"/>
  <c r="T28" i="33"/>
  <c r="T29" i="33" s="1"/>
  <c r="S28" i="33"/>
  <c r="S29" i="33" s="1"/>
  <c r="R28" i="33"/>
  <c r="R29" i="33" s="1"/>
  <c r="Q28" i="33"/>
  <c r="Q29" i="33" s="1"/>
  <c r="P28" i="33"/>
  <c r="P29" i="33" s="1"/>
  <c r="O28" i="33"/>
  <c r="O29" i="33" s="1"/>
  <c r="N28" i="33"/>
  <c r="N29" i="33" s="1"/>
  <c r="M28" i="33"/>
  <c r="M29" i="33" s="1"/>
  <c r="L28" i="33"/>
  <c r="L29" i="33" s="1"/>
  <c r="K28" i="33"/>
  <c r="K29" i="33" s="1"/>
  <c r="J28" i="33"/>
  <c r="J29" i="33" s="1"/>
  <c r="I28" i="33"/>
  <c r="I29" i="33" s="1"/>
  <c r="H28" i="33"/>
  <c r="H29" i="33" s="1"/>
  <c r="G28" i="33"/>
  <c r="G29" i="33" s="1"/>
  <c r="F28" i="33"/>
  <c r="F29" i="33" s="1"/>
  <c r="G12" i="33"/>
  <c r="G13" i="33" s="1"/>
  <c r="H12" i="33"/>
  <c r="I12" i="33"/>
  <c r="J12" i="33"/>
  <c r="J13" i="33" s="1"/>
  <c r="K12" i="33"/>
  <c r="K13" i="33" s="1"/>
  <c r="L12" i="33"/>
  <c r="L13" i="33" s="1"/>
  <c r="M12" i="33"/>
  <c r="M13" i="33" s="1"/>
  <c r="N12" i="33"/>
  <c r="N13" i="33" s="1"/>
  <c r="O12" i="33"/>
  <c r="O13" i="33" s="1"/>
  <c r="P12" i="33"/>
  <c r="P13" i="33" s="1"/>
  <c r="Q12" i="33"/>
  <c r="Q13" i="33" s="1"/>
  <c r="R12" i="33"/>
  <c r="R13" i="33" s="1"/>
  <c r="S12" i="33"/>
  <c r="S13" i="33" s="1"/>
  <c r="T12" i="33"/>
  <c r="U12" i="33"/>
  <c r="U13" i="33" s="1"/>
  <c r="V12" i="33"/>
  <c r="V13" i="33" s="1"/>
  <c r="W12" i="33"/>
  <c r="W13" i="33" s="1"/>
  <c r="X12" i="33"/>
  <c r="X13" i="33" s="1"/>
  <c r="Y12" i="33"/>
  <c r="Y13" i="33" s="1"/>
  <c r="Z12" i="33"/>
  <c r="Z13" i="33" s="1"/>
  <c r="AA12" i="33"/>
  <c r="AB12" i="33"/>
  <c r="AC12" i="33"/>
  <c r="AC13" i="33" s="1"/>
  <c r="AD12" i="33"/>
  <c r="AD13" i="33" s="1"/>
  <c r="AE12" i="33"/>
  <c r="AF12" i="33"/>
  <c r="AG12" i="33"/>
  <c r="AH12" i="33"/>
  <c r="AH13" i="33" s="1"/>
  <c r="AI12" i="33"/>
  <c r="AI13" i="33" s="1"/>
  <c r="H13" i="33"/>
  <c r="I13" i="33"/>
  <c r="T13" i="33"/>
  <c r="AA13" i="33"/>
  <c r="AB13" i="33"/>
  <c r="AE13" i="33"/>
  <c r="AF13" i="33"/>
  <c r="AG13" i="33"/>
  <c r="F12" i="33"/>
  <c r="F13" i="33" s="1"/>
  <c r="M42" i="1"/>
  <c r="Q42" i="1"/>
  <c r="I42" i="1"/>
  <c r="G41" i="1"/>
  <c r="G42" i="1" s="1"/>
  <c r="H41" i="1"/>
  <c r="H42" i="1" s="1"/>
  <c r="I41" i="1"/>
  <c r="J41" i="1"/>
  <c r="J42" i="1" s="1"/>
  <c r="K41" i="1"/>
  <c r="K42" i="1" s="1"/>
  <c r="L41" i="1"/>
  <c r="L42" i="1" s="1"/>
  <c r="M41" i="1"/>
  <c r="N41" i="1"/>
  <c r="N42" i="1" s="1"/>
  <c r="O41" i="1"/>
  <c r="O42" i="1" s="1"/>
  <c r="P41" i="1"/>
  <c r="P42" i="1" s="1"/>
  <c r="Q41" i="1"/>
  <c r="F41" i="1"/>
  <c r="F42" i="1" s="1"/>
  <c r="W56" i="1"/>
  <c r="W57" i="1"/>
  <c r="W58" i="1"/>
  <c r="W59" i="1"/>
  <c r="W60" i="1"/>
  <c r="W61" i="1"/>
  <c r="W51" i="1"/>
  <c r="W52" i="1"/>
  <c r="W53" i="1"/>
  <c r="W50" i="1"/>
  <c r="J64" i="1"/>
  <c r="S59" i="1"/>
  <c r="T59" i="1" s="1"/>
  <c r="U59" i="1" s="1"/>
  <c r="S61" i="1"/>
  <c r="S58" i="1"/>
  <c r="T58" i="1" s="1"/>
  <c r="U58" i="1" s="1"/>
  <c r="S57" i="1"/>
  <c r="T57" i="1" s="1"/>
  <c r="U57" i="1" s="1"/>
  <c r="S56" i="1"/>
  <c r="T56" i="1" s="1"/>
  <c r="U56" i="1" s="1"/>
  <c r="S53" i="1"/>
  <c r="T53" i="1" s="1"/>
  <c r="U53" i="1" s="1"/>
  <c r="S52" i="1"/>
  <c r="T52" i="1" s="1"/>
  <c r="U52" i="1" s="1"/>
  <c r="S51" i="1"/>
  <c r="T51" i="1" s="1"/>
  <c r="U51" i="1" s="1"/>
  <c r="S50" i="1"/>
  <c r="T50" i="1" s="1"/>
  <c r="U50" i="1" s="1"/>
  <c r="H65" i="1"/>
  <c r="K65" i="1"/>
  <c r="L64" i="1"/>
  <c r="L65" i="1" s="1"/>
  <c r="L67" i="1" s="1"/>
  <c r="M64" i="1"/>
  <c r="M65" i="1" s="1"/>
  <c r="M67" i="1" s="1"/>
  <c r="N64" i="1"/>
  <c r="N65" i="1" s="1"/>
  <c r="N67" i="1" s="1"/>
  <c r="O64" i="1"/>
  <c r="O65" i="1" s="1"/>
  <c r="O67" i="1" s="1"/>
  <c r="P64" i="1"/>
  <c r="P65" i="1" s="1"/>
  <c r="P67" i="1" s="1"/>
  <c r="Q64" i="1"/>
  <c r="Q66" i="1" s="1"/>
  <c r="R64" i="1"/>
  <c r="R66" i="1" s="1"/>
  <c r="F64" i="1"/>
  <c r="F65" i="1" s="1"/>
  <c r="G30" i="2"/>
  <c r="H30" i="2" s="1"/>
  <c r="I30" i="2" s="1"/>
  <c r="G24" i="2"/>
  <c r="H24" i="2" s="1"/>
  <c r="I24" i="2" s="1"/>
  <c r="G23" i="2"/>
  <c r="H23" i="2" s="1"/>
  <c r="I23" i="2" s="1"/>
  <c r="G22" i="2"/>
  <c r="H22" i="2" s="1"/>
  <c r="I22" i="2" s="1"/>
  <c r="G21" i="2"/>
  <c r="G27" i="2"/>
  <c r="H27" i="2" s="1"/>
  <c r="I27" i="2" s="1"/>
  <c r="G28" i="2"/>
  <c r="H21" i="2"/>
  <c r="I21" i="2" s="1"/>
  <c r="H28" i="2"/>
  <c r="I28" i="2" s="1"/>
  <c r="E33" i="2"/>
  <c r="E34" i="2" s="1"/>
  <c r="CD64" i="25"/>
  <c r="CD65" i="25"/>
  <c r="CD66" i="25"/>
  <c r="CD67" i="25"/>
  <c r="CD68" i="25"/>
  <c r="CD69" i="25"/>
  <c r="CD70" i="25"/>
  <c r="CD71" i="25"/>
  <c r="CD72" i="25"/>
  <c r="CD73" i="25"/>
  <c r="CD74" i="25"/>
  <c r="CD75" i="25"/>
  <c r="CD76" i="25"/>
  <c r="CD77" i="25"/>
  <c r="CD78" i="25"/>
  <c r="CD79" i="25"/>
  <c r="CD80" i="25"/>
  <c r="CD81" i="25"/>
  <c r="CD82" i="25"/>
  <c r="CD83" i="25"/>
  <c r="CD84" i="25"/>
  <c r="CD85" i="25"/>
  <c r="CD86" i="25"/>
  <c r="CD87" i="25"/>
  <c r="CD88" i="25"/>
  <c r="CD89" i="25"/>
  <c r="CD90" i="25"/>
  <c r="CD91" i="25"/>
  <c r="CD92" i="25"/>
  <c r="CD93" i="25"/>
  <c r="CD94" i="25"/>
  <c r="CD95" i="25"/>
  <c r="CD96" i="25"/>
  <c r="CD97" i="25"/>
  <c r="CD98" i="25"/>
  <c r="CD99" i="25"/>
  <c r="CD100" i="25"/>
  <c r="CD101" i="25"/>
  <c r="CD102" i="25"/>
  <c r="CD103" i="25"/>
  <c r="CD104" i="25"/>
  <c r="CD105" i="25"/>
  <c r="CD106" i="25"/>
  <c r="CD107" i="25"/>
  <c r="CD108" i="25"/>
  <c r="CD109" i="25"/>
  <c r="CD63" i="25"/>
  <c r="I99" i="32"/>
  <c r="E99" i="32"/>
  <c r="F99" i="32"/>
  <c r="G99" i="32"/>
  <c r="H99" i="32"/>
  <c r="J99" i="32"/>
  <c r="K99" i="32"/>
  <c r="L99" i="32"/>
  <c r="M99" i="32"/>
  <c r="N99" i="32"/>
  <c r="O99" i="32"/>
  <c r="P99" i="32"/>
  <c r="Q99" i="32"/>
  <c r="R99" i="32"/>
  <c r="D99" i="32"/>
  <c r="E48" i="32"/>
  <c r="F48" i="32"/>
  <c r="G48" i="32"/>
  <c r="H48" i="32"/>
  <c r="I48" i="32"/>
  <c r="J48" i="32"/>
  <c r="K48" i="32"/>
  <c r="L48" i="32"/>
  <c r="M48" i="32"/>
  <c r="N48" i="32"/>
  <c r="O48" i="32"/>
  <c r="P48" i="32"/>
  <c r="D48" i="32"/>
  <c r="Y199" i="13"/>
  <c r="Z199" i="13"/>
  <c r="AA199" i="13"/>
  <c r="AB199" i="13"/>
  <c r="AC199" i="13"/>
  <c r="AD199" i="13"/>
  <c r="AE199" i="13"/>
  <c r="AF199" i="13"/>
  <c r="AG199" i="13"/>
  <c r="AH199" i="13"/>
  <c r="AI199" i="13"/>
  <c r="AJ199" i="13"/>
  <c r="X199" i="13"/>
  <c r="AD58" i="24"/>
  <c r="AE58" i="24"/>
  <c r="AF58" i="24"/>
  <c r="AG58" i="24"/>
  <c r="AH58" i="24"/>
  <c r="AD59" i="24"/>
  <c r="AE59" i="24"/>
  <c r="AF59" i="24"/>
  <c r="AG59" i="24"/>
  <c r="AH59" i="24"/>
  <c r="AD60" i="24"/>
  <c r="AE60" i="24"/>
  <c r="AF60" i="24"/>
  <c r="AG60" i="24"/>
  <c r="AH60" i="24"/>
  <c r="AD61" i="24"/>
  <c r="AE61" i="24"/>
  <c r="AF61" i="24"/>
  <c r="AG61" i="24"/>
  <c r="AH61" i="24"/>
  <c r="AD62" i="24"/>
  <c r="AE62" i="24"/>
  <c r="AF62" i="24"/>
  <c r="AG62" i="24"/>
  <c r="AH62" i="24"/>
  <c r="AD63" i="24"/>
  <c r="AE63" i="24"/>
  <c r="AF63" i="24"/>
  <c r="AG63" i="24"/>
  <c r="AH63" i="24"/>
  <c r="AD64" i="24"/>
  <c r="AE64" i="24"/>
  <c r="AF64" i="24"/>
  <c r="AG64" i="24"/>
  <c r="AH64" i="24"/>
  <c r="AD65" i="24"/>
  <c r="AE65" i="24"/>
  <c r="AF65" i="24"/>
  <c r="AG65" i="24"/>
  <c r="AH65" i="24"/>
  <c r="AD66" i="24"/>
  <c r="AE66" i="24"/>
  <c r="AF66" i="24"/>
  <c r="AG66" i="24"/>
  <c r="AH66" i="24"/>
  <c r="AD67" i="24"/>
  <c r="AE67" i="24"/>
  <c r="AF67" i="24"/>
  <c r="AG67" i="24"/>
  <c r="AH67" i="24"/>
  <c r="AD68" i="24"/>
  <c r="AE68" i="24"/>
  <c r="AF68" i="24"/>
  <c r="AG68" i="24"/>
  <c r="AH68" i="24"/>
  <c r="AD69" i="24"/>
  <c r="AE69" i="24"/>
  <c r="AF69" i="24"/>
  <c r="AG69" i="24"/>
  <c r="AH69" i="24"/>
  <c r="AD70" i="24"/>
  <c r="AE70" i="24"/>
  <c r="AF70" i="24"/>
  <c r="AG70" i="24"/>
  <c r="AH70" i="24"/>
  <c r="AD71" i="24"/>
  <c r="AE71" i="24"/>
  <c r="AF71" i="24"/>
  <c r="AG71" i="24"/>
  <c r="AH71" i="24"/>
  <c r="AD72" i="24"/>
  <c r="AE72" i="24"/>
  <c r="AF72" i="24"/>
  <c r="AG72" i="24"/>
  <c r="AH72" i="24"/>
  <c r="AE57" i="24"/>
  <c r="AF57" i="24"/>
  <c r="AG57" i="24"/>
  <c r="AH57" i="24"/>
  <c r="AD57" i="24"/>
  <c r="U61" i="1" l="1"/>
  <c r="AH74" i="24"/>
  <c r="I67" i="1"/>
  <c r="J66" i="1"/>
  <c r="K67" i="1"/>
  <c r="H67" i="1"/>
  <c r="T61" i="1"/>
  <c r="AG74" i="24"/>
  <c r="AF74" i="24"/>
  <c r="AD74" i="24"/>
  <c r="AE74" i="24"/>
  <c r="R58" i="16"/>
  <c r="Q58" i="16"/>
  <c r="S58" i="16"/>
  <c r="P58" i="16"/>
  <c r="O66" i="1"/>
  <c r="K66" i="1"/>
  <c r="J65" i="1"/>
  <c r="J67" i="1" s="1"/>
  <c r="H66" i="1"/>
  <c r="L66" i="1"/>
  <c r="F66" i="1"/>
  <c r="N66" i="1"/>
  <c r="I66" i="1"/>
  <c r="M66" i="1"/>
  <c r="P66" i="1"/>
  <c r="AG183" i="13"/>
  <c r="AF183" i="13"/>
  <c r="AE183" i="13"/>
  <c r="AD183" i="13"/>
  <c r="AC183" i="13"/>
  <c r="AB183" i="13"/>
  <c r="AA183" i="13"/>
  <c r="Z183" i="13"/>
  <c r="Y183" i="13"/>
  <c r="X183" i="13"/>
  <c r="W183" i="13"/>
  <c r="AH164" i="13" l="1"/>
  <c r="AG164" i="13"/>
  <c r="AF164" i="13"/>
  <c r="AE164" i="13"/>
  <c r="AD164" i="13"/>
  <c r="AC164" i="13"/>
  <c r="AB164" i="13"/>
  <c r="AA164" i="13"/>
  <c r="Z164" i="13"/>
  <c r="Y164" i="13"/>
  <c r="X164" i="13"/>
  <c r="Y145" i="13"/>
  <c r="Z145" i="13"/>
  <c r="AA145" i="13"/>
  <c r="AB145" i="13"/>
  <c r="AC145" i="13"/>
  <c r="AD145" i="13"/>
  <c r="AE145" i="13"/>
  <c r="AF145" i="13"/>
  <c r="AG145" i="13"/>
  <c r="AH145" i="13"/>
  <c r="AI145" i="13"/>
  <c r="X145" i="13"/>
  <c r="Y126" i="13"/>
  <c r="Z126" i="13"/>
  <c r="AA126" i="13"/>
  <c r="AB126" i="13"/>
  <c r="AC126" i="13"/>
  <c r="AD126" i="13"/>
  <c r="AE126" i="13"/>
  <c r="AF126" i="13"/>
  <c r="AG126" i="13"/>
  <c r="AH126" i="13"/>
  <c r="X126" i="13"/>
  <c r="Y85" i="13"/>
  <c r="Z85" i="13"/>
  <c r="AA85" i="13"/>
  <c r="AB85" i="13"/>
  <c r="AC85" i="13"/>
  <c r="AD85" i="13"/>
  <c r="AE85" i="13"/>
  <c r="AF85" i="13"/>
  <c r="AG85" i="13"/>
  <c r="AH85" i="13"/>
  <c r="X85" i="13"/>
  <c r="W23" i="13"/>
  <c r="X23" i="13"/>
  <c r="Y23" i="13"/>
  <c r="Z23" i="13"/>
  <c r="AA23" i="13"/>
  <c r="AB23" i="13"/>
  <c r="AD23" i="13"/>
  <c r="AE23" i="13"/>
  <c r="AF23" i="13"/>
  <c r="AG23" i="13"/>
  <c r="AC23" i="13"/>
  <c r="Q140" i="13"/>
  <c r="P140" i="13"/>
  <c r="O140" i="13"/>
  <c r="N140" i="13"/>
  <c r="M140" i="13"/>
  <c r="L140" i="13"/>
  <c r="G48" i="13"/>
  <c r="G49" i="13" s="1"/>
  <c r="H48" i="13"/>
  <c r="H49" i="13" s="1"/>
  <c r="I48" i="13"/>
  <c r="I49" i="13" s="1"/>
  <c r="J48" i="13"/>
  <c r="J49" i="13" s="1"/>
  <c r="K48" i="13"/>
  <c r="K49" i="13" s="1"/>
  <c r="L48" i="13"/>
  <c r="L49" i="13" s="1"/>
  <c r="M48" i="13"/>
  <c r="M49" i="13" s="1"/>
  <c r="N48" i="13"/>
  <c r="N49" i="13" s="1"/>
  <c r="O48" i="13"/>
  <c r="O49" i="13" s="1"/>
  <c r="F48" i="13"/>
  <c r="F49" i="13" s="1"/>
  <c r="S16" i="1"/>
  <c r="T16" i="1"/>
  <c r="U16" i="1"/>
  <c r="V16" i="1"/>
  <c r="W16" i="1"/>
  <c r="X16" i="1"/>
  <c r="Y16" i="1"/>
  <c r="Z16" i="1"/>
  <c r="AA16" i="1"/>
  <c r="AB16" i="1"/>
  <c r="B25" i="1"/>
  <c r="B28" i="1"/>
  <c r="B20" i="1"/>
  <c r="B21" i="1"/>
  <c r="B22" i="1"/>
  <c r="B23" i="1"/>
  <c r="B24" i="1"/>
  <c r="B26" i="1"/>
  <c r="B27" i="1"/>
  <c r="B19" i="1"/>
  <c r="F53" i="9" l="1"/>
  <c r="G53" i="9"/>
  <c r="H53" i="9"/>
  <c r="I53" i="9"/>
  <c r="J53" i="9"/>
  <c r="K53" i="9"/>
  <c r="L53" i="9"/>
  <c r="M53" i="9"/>
  <c r="N53" i="9"/>
  <c r="O53" i="9"/>
  <c r="F19" i="1"/>
  <c r="I19" i="1"/>
  <c r="T19" i="1" s="1"/>
  <c r="J19" i="1"/>
  <c r="U19" i="1" s="1"/>
  <c r="K19" i="1"/>
  <c r="V19" i="1" s="1"/>
  <c r="L19" i="1"/>
  <c r="W19" i="1" s="1"/>
  <c r="M19" i="1"/>
  <c r="X19" i="1" s="1"/>
  <c r="N19" i="1"/>
  <c r="Y19" i="1" s="1"/>
  <c r="O19" i="1"/>
  <c r="Z19" i="1" s="1"/>
  <c r="P19" i="1"/>
  <c r="AA19" i="1" s="1"/>
  <c r="Q19" i="1"/>
  <c r="AB19" i="1" s="1"/>
  <c r="H19" i="1"/>
  <c r="S19" i="1" s="1"/>
  <c r="CJ109" i="25"/>
  <c r="CI109" i="25"/>
  <c r="CH109" i="25"/>
  <c r="CG109" i="25"/>
  <c r="CF109" i="25"/>
  <c r="CE109" i="25"/>
  <c r="CJ108" i="25"/>
  <c r="CI108" i="25"/>
  <c r="CH108" i="25"/>
  <c r="CG108" i="25"/>
  <c r="CF108" i="25"/>
  <c r="CE108" i="25"/>
  <c r="CJ107" i="25"/>
  <c r="CI107" i="25"/>
  <c r="CH107" i="25"/>
  <c r="CG107" i="25"/>
  <c r="CF107" i="25"/>
  <c r="CE107" i="25"/>
  <c r="CJ106" i="25"/>
  <c r="CI106" i="25"/>
  <c r="CH106" i="25"/>
  <c r="CG106" i="25"/>
  <c r="CF106" i="25"/>
  <c r="CE106" i="25"/>
  <c r="CJ105" i="25"/>
  <c r="CI105" i="25"/>
  <c r="CH105" i="25"/>
  <c r="CG105" i="25"/>
  <c r="CF105" i="25"/>
  <c r="CE105" i="25"/>
  <c r="CJ104" i="25"/>
  <c r="CI104" i="25"/>
  <c r="CH104" i="25"/>
  <c r="CG104" i="25"/>
  <c r="CF104" i="25"/>
  <c r="CE104" i="25"/>
  <c r="CJ103" i="25"/>
  <c r="CI103" i="25"/>
  <c r="CH103" i="25"/>
  <c r="CG103" i="25"/>
  <c r="CF103" i="25"/>
  <c r="CE103" i="25"/>
  <c r="CJ102" i="25"/>
  <c r="CI102" i="25"/>
  <c r="CH102" i="25"/>
  <c r="CG102" i="25"/>
  <c r="CF102" i="25"/>
  <c r="CE102" i="25"/>
  <c r="CJ101" i="25"/>
  <c r="CI101" i="25"/>
  <c r="CH101" i="25"/>
  <c r="CG101" i="25"/>
  <c r="CF101" i="25"/>
  <c r="CE101" i="25"/>
  <c r="CJ100" i="25"/>
  <c r="CI100" i="25"/>
  <c r="CH100" i="25"/>
  <c r="CG100" i="25"/>
  <c r="CF100" i="25"/>
  <c r="CE100" i="25"/>
  <c r="CJ99" i="25"/>
  <c r="CI99" i="25"/>
  <c r="CH99" i="25"/>
  <c r="CG99" i="25"/>
  <c r="CF99" i="25"/>
  <c r="CE99" i="25"/>
  <c r="CJ98" i="25"/>
  <c r="CI98" i="25"/>
  <c r="CH98" i="25"/>
  <c r="CG98" i="25"/>
  <c r="CF98" i="25"/>
  <c r="CE98" i="25"/>
  <c r="CJ97" i="25"/>
  <c r="CI97" i="25"/>
  <c r="CH97" i="25"/>
  <c r="CG97" i="25"/>
  <c r="CF97" i="25"/>
  <c r="CE97" i="25"/>
  <c r="CJ96" i="25"/>
  <c r="CI96" i="25"/>
  <c r="CH96" i="25"/>
  <c r="CG96" i="25"/>
  <c r="CF96" i="25"/>
  <c r="CE96" i="25"/>
  <c r="CJ95" i="25"/>
  <c r="CI95" i="25"/>
  <c r="CH95" i="25"/>
  <c r="CG95" i="25"/>
  <c r="CF95" i="25"/>
  <c r="CE95" i="25"/>
  <c r="CJ94" i="25"/>
  <c r="CI94" i="25"/>
  <c r="CH94" i="25"/>
  <c r="CG94" i="25"/>
  <c r="CF94" i="25"/>
  <c r="CE94" i="25"/>
  <c r="CJ93" i="25"/>
  <c r="CI93" i="25"/>
  <c r="CH93" i="25"/>
  <c r="CG93" i="25"/>
  <c r="CF93" i="25"/>
  <c r="CE93" i="25"/>
  <c r="CJ92" i="25"/>
  <c r="CI92" i="25"/>
  <c r="CH92" i="25"/>
  <c r="CG92" i="25"/>
  <c r="CF92" i="25"/>
  <c r="CE92" i="25"/>
  <c r="CJ91" i="25"/>
  <c r="CI91" i="25"/>
  <c r="CH91" i="25"/>
  <c r="CG91" i="25"/>
  <c r="CF91" i="25"/>
  <c r="CE91" i="25"/>
  <c r="CJ90" i="25"/>
  <c r="CI90" i="25"/>
  <c r="CH90" i="25"/>
  <c r="CG90" i="25"/>
  <c r="CF90" i="25"/>
  <c r="CE90" i="25"/>
  <c r="CJ89" i="25"/>
  <c r="CI89" i="25"/>
  <c r="CH89" i="25"/>
  <c r="CG89" i="25"/>
  <c r="CF89" i="25"/>
  <c r="CE89" i="25"/>
  <c r="CJ88" i="25"/>
  <c r="CI88" i="25"/>
  <c r="CH88" i="25"/>
  <c r="CG88" i="25"/>
  <c r="CF88" i="25"/>
  <c r="CE88" i="25"/>
  <c r="CJ87" i="25"/>
  <c r="CI87" i="25"/>
  <c r="CH87" i="25"/>
  <c r="CG87" i="25"/>
  <c r="CF87" i="25"/>
  <c r="CE87" i="25"/>
  <c r="CJ86" i="25"/>
  <c r="CI86" i="25"/>
  <c r="CH86" i="25"/>
  <c r="CG86" i="25"/>
  <c r="CF86" i="25"/>
  <c r="CE86" i="25"/>
  <c r="CJ85" i="25"/>
  <c r="CI85" i="25"/>
  <c r="CH85" i="25"/>
  <c r="CG85" i="25"/>
  <c r="CF85" i="25"/>
  <c r="CE85" i="25"/>
  <c r="CJ84" i="25"/>
  <c r="CI84" i="25"/>
  <c r="CH84" i="25"/>
  <c r="CG84" i="25"/>
  <c r="CF84" i="25"/>
  <c r="CE84" i="25"/>
  <c r="CJ83" i="25"/>
  <c r="CI83" i="25"/>
  <c r="CH83" i="25"/>
  <c r="CG83" i="25"/>
  <c r="CF83" i="25"/>
  <c r="CE83" i="25"/>
  <c r="CJ82" i="25"/>
  <c r="CI82" i="25"/>
  <c r="CH82" i="25"/>
  <c r="CG82" i="25"/>
  <c r="CF82" i="25"/>
  <c r="CE82" i="25"/>
  <c r="CJ81" i="25"/>
  <c r="CI81" i="25"/>
  <c r="CH81" i="25"/>
  <c r="CG81" i="25"/>
  <c r="CF81" i="25"/>
  <c r="CE81" i="25"/>
  <c r="CJ80" i="25"/>
  <c r="CI80" i="25"/>
  <c r="CH80" i="25"/>
  <c r="CG80" i="25"/>
  <c r="CF80" i="25"/>
  <c r="CE80" i="25"/>
  <c r="CJ79" i="25"/>
  <c r="CI79" i="25"/>
  <c r="CH79" i="25"/>
  <c r="CG79" i="25"/>
  <c r="CF79" i="25"/>
  <c r="CE79" i="25"/>
  <c r="CJ78" i="25"/>
  <c r="CI78" i="25"/>
  <c r="CH78" i="25"/>
  <c r="CG78" i="25"/>
  <c r="CF78" i="25"/>
  <c r="CE78" i="25"/>
  <c r="CJ77" i="25"/>
  <c r="CI77" i="25"/>
  <c r="CH77" i="25"/>
  <c r="CG77" i="25"/>
  <c r="CF77" i="25"/>
  <c r="CE77" i="25"/>
  <c r="CJ76" i="25"/>
  <c r="CI76" i="25"/>
  <c r="CH76" i="25"/>
  <c r="CG76" i="25"/>
  <c r="CF76" i="25"/>
  <c r="CE76" i="25"/>
  <c r="CJ75" i="25"/>
  <c r="CI75" i="25"/>
  <c r="CH75" i="25"/>
  <c r="CG75" i="25"/>
  <c r="CF75" i="25"/>
  <c r="CE75" i="25"/>
  <c r="CJ74" i="25"/>
  <c r="CI74" i="25"/>
  <c r="CH74" i="25"/>
  <c r="CG74" i="25"/>
  <c r="CF74" i="25"/>
  <c r="CE74" i="25"/>
  <c r="CJ73" i="25"/>
  <c r="CI73" i="25"/>
  <c r="CH73" i="25"/>
  <c r="CG73" i="25"/>
  <c r="CF73" i="25"/>
  <c r="CE73" i="25"/>
  <c r="CJ72" i="25"/>
  <c r="CI72" i="25"/>
  <c r="CH72" i="25"/>
  <c r="CG72" i="25"/>
  <c r="CF72" i="25"/>
  <c r="CE72" i="25"/>
  <c r="CJ71" i="25"/>
  <c r="CI71" i="25"/>
  <c r="CH71" i="25"/>
  <c r="CG71" i="25"/>
  <c r="CF71" i="25"/>
  <c r="CE71" i="25"/>
  <c r="CJ70" i="25"/>
  <c r="CI70" i="25"/>
  <c r="CH70" i="25"/>
  <c r="CG70" i="25"/>
  <c r="CF70" i="25"/>
  <c r="CE70" i="25"/>
  <c r="CJ69" i="25"/>
  <c r="CI69" i="25"/>
  <c r="CH69" i="25"/>
  <c r="CG69" i="25"/>
  <c r="CF69" i="25"/>
  <c r="CE69" i="25"/>
  <c r="CJ68" i="25"/>
  <c r="CI68" i="25"/>
  <c r="CH68" i="25"/>
  <c r="CG68" i="25"/>
  <c r="CF68" i="25"/>
  <c r="CE68" i="25"/>
  <c r="CJ67" i="25"/>
  <c r="CI67" i="25"/>
  <c r="CH67" i="25"/>
  <c r="CG67" i="25"/>
  <c r="CF67" i="25"/>
  <c r="CE67" i="25"/>
  <c r="CJ66" i="25"/>
  <c r="CI66" i="25"/>
  <c r="CH66" i="25"/>
  <c r="CG66" i="25"/>
  <c r="CF66" i="25"/>
  <c r="CE66" i="25"/>
  <c r="CJ65" i="25"/>
  <c r="CI65" i="25"/>
  <c r="CH65" i="25"/>
  <c r="CG65" i="25"/>
  <c r="CF65" i="25"/>
  <c r="CE65" i="25"/>
  <c r="CJ64" i="25"/>
  <c r="CI64" i="25"/>
  <c r="CH64" i="25"/>
  <c r="CG64" i="25"/>
  <c r="CF64" i="25"/>
  <c r="CE64" i="25"/>
  <c r="CJ63" i="25"/>
  <c r="CI63" i="25"/>
  <c r="CH63" i="25"/>
  <c r="CG63" i="25"/>
  <c r="CF63" i="25"/>
  <c r="CE63" i="25"/>
  <c r="BY109" i="25"/>
  <c r="BX109" i="25"/>
  <c r="BW109" i="25"/>
  <c r="BV109" i="25"/>
  <c r="BU109" i="25"/>
  <c r="BT109" i="25"/>
  <c r="BY108" i="25"/>
  <c r="BX108" i="25"/>
  <c r="BW108" i="25"/>
  <c r="BV108" i="25"/>
  <c r="BU108" i="25"/>
  <c r="BT108" i="25"/>
  <c r="BY107" i="25"/>
  <c r="BX107" i="25"/>
  <c r="BW107" i="25"/>
  <c r="BV107" i="25"/>
  <c r="BU107" i="25"/>
  <c r="BT107" i="25"/>
  <c r="BY106" i="25"/>
  <c r="BX106" i="25"/>
  <c r="BW106" i="25"/>
  <c r="BV106" i="25"/>
  <c r="BU106" i="25"/>
  <c r="BT106" i="25"/>
  <c r="BY105" i="25"/>
  <c r="BX105" i="25"/>
  <c r="BW105" i="25"/>
  <c r="BV105" i="25"/>
  <c r="BU105" i="25"/>
  <c r="BT105" i="25"/>
  <c r="BY104" i="25"/>
  <c r="BX104" i="25"/>
  <c r="BW104" i="25"/>
  <c r="BV104" i="25"/>
  <c r="BU104" i="25"/>
  <c r="BT104" i="25"/>
  <c r="BY103" i="25"/>
  <c r="BX103" i="25"/>
  <c r="BW103" i="25"/>
  <c r="BV103" i="25"/>
  <c r="BU103" i="25"/>
  <c r="BT103" i="25"/>
  <c r="BY102" i="25"/>
  <c r="BX102" i="25"/>
  <c r="BW102" i="25"/>
  <c r="BV102" i="25"/>
  <c r="BU102" i="25"/>
  <c r="BT102" i="25"/>
  <c r="BY101" i="25"/>
  <c r="BX101" i="25"/>
  <c r="BW101" i="25"/>
  <c r="BV101" i="25"/>
  <c r="BU101" i="25"/>
  <c r="BT101" i="25"/>
  <c r="BY100" i="25"/>
  <c r="BX100" i="25"/>
  <c r="BW100" i="25"/>
  <c r="BV100" i="25"/>
  <c r="BU100" i="25"/>
  <c r="BT100" i="25"/>
  <c r="BY99" i="25"/>
  <c r="BX99" i="25"/>
  <c r="BW99" i="25"/>
  <c r="BV99" i="25"/>
  <c r="BU99" i="25"/>
  <c r="BT99" i="25"/>
  <c r="BY98" i="25"/>
  <c r="BX98" i="25"/>
  <c r="BW98" i="25"/>
  <c r="BV98" i="25"/>
  <c r="BU98" i="25"/>
  <c r="BT98" i="25"/>
  <c r="BY97" i="25"/>
  <c r="BX97" i="25"/>
  <c r="BW97" i="25"/>
  <c r="BV97" i="25"/>
  <c r="BU97" i="25"/>
  <c r="BT97" i="25"/>
  <c r="BY96" i="25"/>
  <c r="BX96" i="25"/>
  <c r="BW96" i="25"/>
  <c r="BV96" i="25"/>
  <c r="BU96" i="25"/>
  <c r="BT96" i="25"/>
  <c r="BY95" i="25"/>
  <c r="BX95" i="25"/>
  <c r="BW95" i="25"/>
  <c r="BV95" i="25"/>
  <c r="BU95" i="25"/>
  <c r="BT95" i="25"/>
  <c r="BY94" i="25"/>
  <c r="BX94" i="25"/>
  <c r="BW94" i="25"/>
  <c r="BV94" i="25"/>
  <c r="BU94" i="25"/>
  <c r="BT94" i="25"/>
  <c r="BY93" i="25"/>
  <c r="BX93" i="25"/>
  <c r="BW93" i="25"/>
  <c r="BV93" i="25"/>
  <c r="BU93" i="25"/>
  <c r="BT93" i="25"/>
  <c r="BY92" i="25"/>
  <c r="BX92" i="25"/>
  <c r="BW92" i="25"/>
  <c r="BV92" i="25"/>
  <c r="BU92" i="25"/>
  <c r="BT92" i="25"/>
  <c r="BY91" i="25"/>
  <c r="BX91" i="25"/>
  <c r="BW91" i="25"/>
  <c r="BV91" i="25"/>
  <c r="BU91" i="25"/>
  <c r="BT91" i="25"/>
  <c r="BY90" i="25"/>
  <c r="BX90" i="25"/>
  <c r="BW90" i="25"/>
  <c r="BV90" i="25"/>
  <c r="BU90" i="25"/>
  <c r="BT90" i="25"/>
  <c r="BY89" i="25"/>
  <c r="BX89" i="25"/>
  <c r="BW89" i="25"/>
  <c r="BV89" i="25"/>
  <c r="BU89" i="25"/>
  <c r="BT89" i="25"/>
  <c r="BY88" i="25"/>
  <c r="BX88" i="25"/>
  <c r="BW88" i="25"/>
  <c r="BV88" i="25"/>
  <c r="BU88" i="25"/>
  <c r="BT88" i="25"/>
  <c r="BY87" i="25"/>
  <c r="BX87" i="25"/>
  <c r="BW87" i="25"/>
  <c r="BV87" i="25"/>
  <c r="BU87" i="25"/>
  <c r="BT87" i="25"/>
  <c r="BY86" i="25"/>
  <c r="BX86" i="25"/>
  <c r="BW86" i="25"/>
  <c r="BV86" i="25"/>
  <c r="BU86" i="25"/>
  <c r="BT86" i="25"/>
  <c r="BY85" i="25"/>
  <c r="BX85" i="25"/>
  <c r="BW85" i="25"/>
  <c r="BV85" i="25"/>
  <c r="BU85" i="25"/>
  <c r="BT85" i="25"/>
  <c r="BY84" i="25"/>
  <c r="BX84" i="25"/>
  <c r="BW84" i="25"/>
  <c r="BV84" i="25"/>
  <c r="BU84" i="25"/>
  <c r="BT84" i="25"/>
  <c r="BY83" i="25"/>
  <c r="BX83" i="25"/>
  <c r="BW83" i="25"/>
  <c r="BV83" i="25"/>
  <c r="BU83" i="25"/>
  <c r="BT83" i="25"/>
  <c r="BY82" i="25"/>
  <c r="BX82" i="25"/>
  <c r="BW82" i="25"/>
  <c r="BV82" i="25"/>
  <c r="BU82" i="25"/>
  <c r="BT82" i="25"/>
  <c r="BY81" i="25"/>
  <c r="BX81" i="25"/>
  <c r="BW81" i="25"/>
  <c r="BV81" i="25"/>
  <c r="BU81" i="25"/>
  <c r="BT81" i="25"/>
  <c r="BY80" i="25"/>
  <c r="BX80" i="25"/>
  <c r="BW80" i="25"/>
  <c r="BV80" i="25"/>
  <c r="BU80" i="25"/>
  <c r="BT80" i="25"/>
  <c r="BY79" i="25"/>
  <c r="BX79" i="25"/>
  <c r="BW79" i="25"/>
  <c r="BV79" i="25"/>
  <c r="BU79" i="25"/>
  <c r="BT79" i="25"/>
  <c r="BY78" i="25"/>
  <c r="BX78" i="25"/>
  <c r="BW78" i="25"/>
  <c r="BV78" i="25"/>
  <c r="BU78" i="25"/>
  <c r="BT78" i="25"/>
  <c r="BY77" i="25"/>
  <c r="BX77" i="25"/>
  <c r="BW77" i="25"/>
  <c r="BV77" i="25"/>
  <c r="BU77" i="25"/>
  <c r="BT77" i="25"/>
  <c r="BY76" i="25"/>
  <c r="BX76" i="25"/>
  <c r="BW76" i="25"/>
  <c r="BV76" i="25"/>
  <c r="BU76" i="25"/>
  <c r="BT76" i="25"/>
  <c r="BY75" i="25"/>
  <c r="BX75" i="25"/>
  <c r="BW75" i="25"/>
  <c r="BV75" i="25"/>
  <c r="BU75" i="25"/>
  <c r="BT75" i="25"/>
  <c r="BY74" i="25"/>
  <c r="BX74" i="25"/>
  <c r="BW74" i="25"/>
  <c r="BV74" i="25"/>
  <c r="BU74" i="25"/>
  <c r="BT74" i="25"/>
  <c r="BY73" i="25"/>
  <c r="BX73" i="25"/>
  <c r="BW73" i="25"/>
  <c r="BV73" i="25"/>
  <c r="BU73" i="25"/>
  <c r="BT73" i="25"/>
  <c r="BY72" i="25"/>
  <c r="BX72" i="25"/>
  <c r="BW72" i="25"/>
  <c r="BV72" i="25"/>
  <c r="BU72" i="25"/>
  <c r="BT72" i="25"/>
  <c r="BY71" i="25"/>
  <c r="BX71" i="25"/>
  <c r="BW71" i="25"/>
  <c r="BV71" i="25"/>
  <c r="BU71" i="25"/>
  <c r="BT71" i="25"/>
  <c r="BY70" i="25"/>
  <c r="BX70" i="25"/>
  <c r="BW70" i="25"/>
  <c r="BV70" i="25"/>
  <c r="BU70" i="25"/>
  <c r="BT70" i="25"/>
  <c r="BY69" i="25"/>
  <c r="BX69" i="25"/>
  <c r="BW69" i="25"/>
  <c r="BV69" i="25"/>
  <c r="BU69" i="25"/>
  <c r="BT69" i="25"/>
  <c r="BY68" i="25"/>
  <c r="BX68" i="25"/>
  <c r="BW68" i="25"/>
  <c r="BV68" i="25"/>
  <c r="BU68" i="25"/>
  <c r="BT68" i="25"/>
  <c r="BY67" i="25"/>
  <c r="BX67" i="25"/>
  <c r="BW67" i="25"/>
  <c r="BV67" i="25"/>
  <c r="BU67" i="25"/>
  <c r="BT67" i="25"/>
  <c r="BY66" i="25"/>
  <c r="BX66" i="25"/>
  <c r="BW66" i="25"/>
  <c r="BV66" i="25"/>
  <c r="BU66" i="25"/>
  <c r="BT66" i="25"/>
  <c r="BY65" i="25"/>
  <c r="BX65" i="25"/>
  <c r="BW65" i="25"/>
  <c r="BV65" i="25"/>
  <c r="BU65" i="25"/>
  <c r="BT65" i="25"/>
  <c r="BY64" i="25"/>
  <c r="BX64" i="25"/>
  <c r="BW64" i="25"/>
  <c r="BV64" i="25"/>
  <c r="BU64" i="25"/>
  <c r="BT64" i="25"/>
  <c r="BY63" i="25"/>
  <c r="BX63" i="25"/>
  <c r="BW63" i="25"/>
  <c r="BV63" i="25"/>
  <c r="BU63" i="25"/>
  <c r="BT63" i="25"/>
  <c r="BN109" i="25"/>
  <c r="BM109" i="25"/>
  <c r="BL109" i="25"/>
  <c r="BK109" i="25"/>
  <c r="BJ109" i="25"/>
  <c r="BI109" i="25"/>
  <c r="BN108" i="25"/>
  <c r="BM108" i="25"/>
  <c r="BL108" i="25"/>
  <c r="BK108" i="25"/>
  <c r="BJ108" i="25"/>
  <c r="BI108" i="25"/>
  <c r="BN107" i="25"/>
  <c r="BM107" i="25"/>
  <c r="BL107" i="25"/>
  <c r="BK107" i="25"/>
  <c r="BJ107" i="25"/>
  <c r="BI107" i="25"/>
  <c r="BN106" i="25"/>
  <c r="BM106" i="25"/>
  <c r="BL106" i="25"/>
  <c r="BK106" i="25"/>
  <c r="BJ106" i="25"/>
  <c r="BI106" i="25"/>
  <c r="BN105" i="25"/>
  <c r="BM105" i="25"/>
  <c r="BL105" i="25"/>
  <c r="BK105" i="25"/>
  <c r="BJ105" i="25"/>
  <c r="BI105" i="25"/>
  <c r="BN104" i="25"/>
  <c r="BM104" i="25"/>
  <c r="BL104" i="25"/>
  <c r="BK104" i="25"/>
  <c r="BJ104" i="25"/>
  <c r="BI104" i="25"/>
  <c r="BN103" i="25"/>
  <c r="BM103" i="25"/>
  <c r="BL103" i="25"/>
  <c r="BK103" i="25"/>
  <c r="BJ103" i="25"/>
  <c r="BI103" i="25"/>
  <c r="BN102" i="25"/>
  <c r="BM102" i="25"/>
  <c r="BL102" i="25"/>
  <c r="BK102" i="25"/>
  <c r="BJ102" i="25"/>
  <c r="BI102" i="25"/>
  <c r="BN101" i="25"/>
  <c r="BM101" i="25"/>
  <c r="BL101" i="25"/>
  <c r="BK101" i="25"/>
  <c r="BJ101" i="25"/>
  <c r="BI101" i="25"/>
  <c r="BN100" i="25"/>
  <c r="BM100" i="25"/>
  <c r="BL100" i="25"/>
  <c r="BK100" i="25"/>
  <c r="BJ100" i="25"/>
  <c r="BI100" i="25"/>
  <c r="BN99" i="25"/>
  <c r="BM99" i="25"/>
  <c r="BL99" i="25"/>
  <c r="BK99" i="25"/>
  <c r="BJ99" i="25"/>
  <c r="BI99" i="25"/>
  <c r="BN98" i="25"/>
  <c r="BM98" i="25"/>
  <c r="BL98" i="25"/>
  <c r="BK98" i="25"/>
  <c r="BJ98" i="25"/>
  <c r="BI98" i="25"/>
  <c r="BN97" i="25"/>
  <c r="BM97" i="25"/>
  <c r="BL97" i="25"/>
  <c r="BK97" i="25"/>
  <c r="BJ97" i="25"/>
  <c r="BI97" i="25"/>
  <c r="BN96" i="25"/>
  <c r="BM96" i="25"/>
  <c r="BL96" i="25"/>
  <c r="BK96" i="25"/>
  <c r="BJ96" i="25"/>
  <c r="BI96" i="25"/>
  <c r="BN95" i="25"/>
  <c r="BM95" i="25"/>
  <c r="BL95" i="25"/>
  <c r="BK95" i="25"/>
  <c r="BJ95" i="25"/>
  <c r="BI95" i="25"/>
  <c r="BN94" i="25"/>
  <c r="BM94" i="25"/>
  <c r="BL94" i="25"/>
  <c r="BK94" i="25"/>
  <c r="BJ94" i="25"/>
  <c r="BI94" i="25"/>
  <c r="BN93" i="25"/>
  <c r="BM93" i="25"/>
  <c r="BL93" i="25"/>
  <c r="BK93" i="25"/>
  <c r="BJ93" i="25"/>
  <c r="BI93" i="25"/>
  <c r="BN92" i="25"/>
  <c r="BM92" i="25"/>
  <c r="BL92" i="25"/>
  <c r="BK92" i="25"/>
  <c r="BJ92" i="25"/>
  <c r="BI92" i="25"/>
  <c r="BN91" i="25"/>
  <c r="BM91" i="25"/>
  <c r="BL91" i="25"/>
  <c r="BK91" i="25"/>
  <c r="BJ91" i="25"/>
  <c r="BI91" i="25"/>
  <c r="BN90" i="25"/>
  <c r="BM90" i="25"/>
  <c r="BL90" i="25"/>
  <c r="BK90" i="25"/>
  <c r="BJ90" i="25"/>
  <c r="BI90" i="25"/>
  <c r="BN89" i="25"/>
  <c r="BM89" i="25"/>
  <c r="BL89" i="25"/>
  <c r="BK89" i="25"/>
  <c r="BJ89" i="25"/>
  <c r="BI89" i="25"/>
  <c r="BN88" i="25"/>
  <c r="BM88" i="25"/>
  <c r="BL88" i="25"/>
  <c r="BK88" i="25"/>
  <c r="BJ88" i="25"/>
  <c r="BI88" i="25"/>
  <c r="BN87" i="25"/>
  <c r="BM87" i="25"/>
  <c r="BL87" i="25"/>
  <c r="BK87" i="25"/>
  <c r="BJ87" i="25"/>
  <c r="BI87" i="25"/>
  <c r="BN86" i="25"/>
  <c r="BM86" i="25"/>
  <c r="BL86" i="25"/>
  <c r="BK86" i="25"/>
  <c r="BJ86" i="25"/>
  <c r="BI86" i="25"/>
  <c r="BN85" i="25"/>
  <c r="BM85" i="25"/>
  <c r="BL85" i="25"/>
  <c r="BK85" i="25"/>
  <c r="BJ85" i="25"/>
  <c r="BI85" i="25"/>
  <c r="BN84" i="25"/>
  <c r="BM84" i="25"/>
  <c r="BL84" i="25"/>
  <c r="BK84" i="25"/>
  <c r="BJ84" i="25"/>
  <c r="BI84" i="25"/>
  <c r="BN83" i="25"/>
  <c r="BM83" i="25"/>
  <c r="BL83" i="25"/>
  <c r="BK83" i="25"/>
  <c r="BJ83" i="25"/>
  <c r="BI83" i="25"/>
  <c r="BN82" i="25"/>
  <c r="BM82" i="25"/>
  <c r="BL82" i="25"/>
  <c r="BK82" i="25"/>
  <c r="BJ82" i="25"/>
  <c r="BI82" i="25"/>
  <c r="BN81" i="25"/>
  <c r="BM81" i="25"/>
  <c r="BL81" i="25"/>
  <c r="BK81" i="25"/>
  <c r="BJ81" i="25"/>
  <c r="BI81" i="25"/>
  <c r="BN80" i="25"/>
  <c r="BM80" i="25"/>
  <c r="BL80" i="25"/>
  <c r="BK80" i="25"/>
  <c r="BJ80" i="25"/>
  <c r="BI80" i="25"/>
  <c r="BN79" i="25"/>
  <c r="BM79" i="25"/>
  <c r="BL79" i="25"/>
  <c r="BK79" i="25"/>
  <c r="BJ79" i="25"/>
  <c r="BI79" i="25"/>
  <c r="BN78" i="25"/>
  <c r="BM78" i="25"/>
  <c r="BL78" i="25"/>
  <c r="BK78" i="25"/>
  <c r="BJ78" i="25"/>
  <c r="BI78" i="25"/>
  <c r="BN77" i="25"/>
  <c r="BM77" i="25"/>
  <c r="BL77" i="25"/>
  <c r="BK77" i="25"/>
  <c r="BJ77" i="25"/>
  <c r="BI77" i="25"/>
  <c r="BN76" i="25"/>
  <c r="BM76" i="25"/>
  <c r="BL76" i="25"/>
  <c r="BK76" i="25"/>
  <c r="BJ76" i="25"/>
  <c r="BI76" i="25"/>
  <c r="BN75" i="25"/>
  <c r="BM75" i="25"/>
  <c r="BL75" i="25"/>
  <c r="BK75" i="25"/>
  <c r="BJ75" i="25"/>
  <c r="BI75" i="25"/>
  <c r="BN74" i="25"/>
  <c r="BM74" i="25"/>
  <c r="BL74" i="25"/>
  <c r="BK74" i="25"/>
  <c r="BJ74" i="25"/>
  <c r="BI74" i="25"/>
  <c r="BN73" i="25"/>
  <c r="BM73" i="25"/>
  <c r="BL73" i="25"/>
  <c r="BK73" i="25"/>
  <c r="BJ73" i="25"/>
  <c r="BI73" i="25"/>
  <c r="BN72" i="25"/>
  <c r="BM72" i="25"/>
  <c r="BL72" i="25"/>
  <c r="BK72" i="25"/>
  <c r="BJ72" i="25"/>
  <c r="BI72" i="25"/>
  <c r="BN71" i="25"/>
  <c r="BM71" i="25"/>
  <c r="BL71" i="25"/>
  <c r="BK71" i="25"/>
  <c r="BJ71" i="25"/>
  <c r="BI71" i="25"/>
  <c r="BN70" i="25"/>
  <c r="BM70" i="25"/>
  <c r="BL70" i="25"/>
  <c r="BK70" i="25"/>
  <c r="BJ70" i="25"/>
  <c r="BI70" i="25"/>
  <c r="BN69" i="25"/>
  <c r="BM69" i="25"/>
  <c r="BL69" i="25"/>
  <c r="BK69" i="25"/>
  <c r="BJ69" i="25"/>
  <c r="BI69" i="25"/>
  <c r="BN68" i="25"/>
  <c r="BM68" i="25"/>
  <c r="BL68" i="25"/>
  <c r="BK68" i="25"/>
  <c r="BJ68" i="25"/>
  <c r="BI68" i="25"/>
  <c r="BN67" i="25"/>
  <c r="BM67" i="25"/>
  <c r="BL67" i="25"/>
  <c r="BK67" i="25"/>
  <c r="BJ67" i="25"/>
  <c r="BI67" i="25"/>
  <c r="BN66" i="25"/>
  <c r="BM66" i="25"/>
  <c r="BL66" i="25"/>
  <c r="BK66" i="25"/>
  <c r="BJ66" i="25"/>
  <c r="BI66" i="25"/>
  <c r="BN65" i="25"/>
  <c r="BM65" i="25"/>
  <c r="BL65" i="25"/>
  <c r="BK65" i="25"/>
  <c r="BJ65" i="25"/>
  <c r="BI65" i="25"/>
  <c r="BN64" i="25"/>
  <c r="BM64" i="25"/>
  <c r="BL64" i="25"/>
  <c r="BK64" i="25"/>
  <c r="BJ64" i="25"/>
  <c r="BI64" i="25"/>
  <c r="BN63" i="25"/>
  <c r="BM63" i="25"/>
  <c r="BL63" i="25"/>
  <c r="BK63" i="25"/>
  <c r="BJ63" i="25"/>
  <c r="BI63" i="25"/>
  <c r="BC109" i="25"/>
  <c r="BB109" i="25"/>
  <c r="BA109" i="25"/>
  <c r="AZ109" i="25"/>
  <c r="AY109" i="25"/>
  <c r="AX109" i="25"/>
  <c r="BC108" i="25"/>
  <c r="BB108" i="25"/>
  <c r="BA108" i="25"/>
  <c r="AZ108" i="25"/>
  <c r="AY108" i="25"/>
  <c r="AX108" i="25"/>
  <c r="BC107" i="25"/>
  <c r="BB107" i="25"/>
  <c r="BA107" i="25"/>
  <c r="AZ107" i="25"/>
  <c r="AY107" i="25"/>
  <c r="AX107" i="25"/>
  <c r="BC106" i="25"/>
  <c r="BB106" i="25"/>
  <c r="BA106" i="25"/>
  <c r="AZ106" i="25"/>
  <c r="AY106" i="25"/>
  <c r="AX106" i="25"/>
  <c r="BC105" i="25"/>
  <c r="BB105" i="25"/>
  <c r="BA105" i="25"/>
  <c r="AZ105" i="25"/>
  <c r="AY105" i="25"/>
  <c r="AX105" i="25"/>
  <c r="BC104" i="25"/>
  <c r="BB104" i="25"/>
  <c r="BA104" i="25"/>
  <c r="AZ104" i="25"/>
  <c r="AY104" i="25"/>
  <c r="AX104" i="25"/>
  <c r="BC103" i="25"/>
  <c r="BB103" i="25"/>
  <c r="BA103" i="25"/>
  <c r="AZ103" i="25"/>
  <c r="AY103" i="25"/>
  <c r="AX103" i="25"/>
  <c r="BC102" i="25"/>
  <c r="BB102" i="25"/>
  <c r="BA102" i="25"/>
  <c r="AZ102" i="25"/>
  <c r="AY102" i="25"/>
  <c r="AX102" i="25"/>
  <c r="BC101" i="25"/>
  <c r="BB101" i="25"/>
  <c r="BA101" i="25"/>
  <c r="AZ101" i="25"/>
  <c r="AY101" i="25"/>
  <c r="AX101" i="25"/>
  <c r="BC100" i="25"/>
  <c r="BB100" i="25"/>
  <c r="BA100" i="25"/>
  <c r="AZ100" i="25"/>
  <c r="AY100" i="25"/>
  <c r="AX100" i="25"/>
  <c r="BC99" i="25"/>
  <c r="BB99" i="25"/>
  <c r="BA99" i="25"/>
  <c r="AZ99" i="25"/>
  <c r="AY99" i="25"/>
  <c r="AX99" i="25"/>
  <c r="BC98" i="25"/>
  <c r="BB98" i="25"/>
  <c r="BA98" i="25"/>
  <c r="AZ98" i="25"/>
  <c r="AY98" i="25"/>
  <c r="AX98" i="25"/>
  <c r="BC97" i="25"/>
  <c r="BB97" i="25"/>
  <c r="BA97" i="25"/>
  <c r="AZ97" i="25"/>
  <c r="AY97" i="25"/>
  <c r="AX97" i="25"/>
  <c r="BC96" i="25"/>
  <c r="BB96" i="25"/>
  <c r="BA96" i="25"/>
  <c r="AZ96" i="25"/>
  <c r="AY96" i="25"/>
  <c r="AX96" i="25"/>
  <c r="BC95" i="25"/>
  <c r="BB95" i="25"/>
  <c r="BA95" i="25"/>
  <c r="AZ95" i="25"/>
  <c r="AY95" i="25"/>
  <c r="AX95" i="25"/>
  <c r="BC94" i="25"/>
  <c r="BB94" i="25"/>
  <c r="BA94" i="25"/>
  <c r="AZ94" i="25"/>
  <c r="AY94" i="25"/>
  <c r="AX94" i="25"/>
  <c r="BC93" i="25"/>
  <c r="BB93" i="25"/>
  <c r="BA93" i="25"/>
  <c r="AZ93" i="25"/>
  <c r="AY93" i="25"/>
  <c r="AX93" i="25"/>
  <c r="BC92" i="25"/>
  <c r="BB92" i="25"/>
  <c r="BA92" i="25"/>
  <c r="AZ92" i="25"/>
  <c r="AY92" i="25"/>
  <c r="AX92" i="25"/>
  <c r="BC91" i="25"/>
  <c r="BB91" i="25"/>
  <c r="BA91" i="25"/>
  <c r="AZ91" i="25"/>
  <c r="AY91" i="25"/>
  <c r="AX91" i="25"/>
  <c r="BC90" i="25"/>
  <c r="BB90" i="25"/>
  <c r="BA90" i="25"/>
  <c r="AZ90" i="25"/>
  <c r="AY90" i="25"/>
  <c r="AX90" i="25"/>
  <c r="BC89" i="25"/>
  <c r="BB89" i="25"/>
  <c r="BA89" i="25"/>
  <c r="AZ89" i="25"/>
  <c r="AY89" i="25"/>
  <c r="AX89" i="25"/>
  <c r="BC88" i="25"/>
  <c r="BB88" i="25"/>
  <c r="BA88" i="25"/>
  <c r="AZ88" i="25"/>
  <c r="AY88" i="25"/>
  <c r="AX88" i="25"/>
  <c r="BC87" i="25"/>
  <c r="BB87" i="25"/>
  <c r="BA87" i="25"/>
  <c r="AZ87" i="25"/>
  <c r="AY87" i="25"/>
  <c r="AX87" i="25"/>
  <c r="BC86" i="25"/>
  <c r="BB86" i="25"/>
  <c r="BA86" i="25"/>
  <c r="AZ86" i="25"/>
  <c r="AY86" i="25"/>
  <c r="AX86" i="25"/>
  <c r="BC85" i="25"/>
  <c r="BB85" i="25"/>
  <c r="BA85" i="25"/>
  <c r="AZ85" i="25"/>
  <c r="AY85" i="25"/>
  <c r="AX85" i="25"/>
  <c r="BC84" i="25"/>
  <c r="BB84" i="25"/>
  <c r="BA84" i="25"/>
  <c r="AZ84" i="25"/>
  <c r="AY84" i="25"/>
  <c r="AX84" i="25"/>
  <c r="BC83" i="25"/>
  <c r="BB83" i="25"/>
  <c r="BA83" i="25"/>
  <c r="AZ83" i="25"/>
  <c r="AY83" i="25"/>
  <c r="AX83" i="25"/>
  <c r="BC82" i="25"/>
  <c r="BB82" i="25"/>
  <c r="BA82" i="25"/>
  <c r="AZ82" i="25"/>
  <c r="AY82" i="25"/>
  <c r="AX82" i="25"/>
  <c r="BC81" i="25"/>
  <c r="BB81" i="25"/>
  <c r="BA81" i="25"/>
  <c r="AZ81" i="25"/>
  <c r="AY81" i="25"/>
  <c r="AX81" i="25"/>
  <c r="BC80" i="25"/>
  <c r="BB80" i="25"/>
  <c r="BA80" i="25"/>
  <c r="AZ80" i="25"/>
  <c r="AY80" i="25"/>
  <c r="AX80" i="25"/>
  <c r="BC79" i="25"/>
  <c r="BB79" i="25"/>
  <c r="BA79" i="25"/>
  <c r="AZ79" i="25"/>
  <c r="AY79" i="25"/>
  <c r="AX79" i="25"/>
  <c r="BC78" i="25"/>
  <c r="BB78" i="25"/>
  <c r="BA78" i="25"/>
  <c r="AZ78" i="25"/>
  <c r="AY78" i="25"/>
  <c r="AX78" i="25"/>
  <c r="BC77" i="25"/>
  <c r="BB77" i="25"/>
  <c r="BA77" i="25"/>
  <c r="AZ77" i="25"/>
  <c r="AY77" i="25"/>
  <c r="AX77" i="25"/>
  <c r="BC76" i="25"/>
  <c r="BB76" i="25"/>
  <c r="BA76" i="25"/>
  <c r="AZ76" i="25"/>
  <c r="AY76" i="25"/>
  <c r="AX76" i="25"/>
  <c r="BC75" i="25"/>
  <c r="BB75" i="25"/>
  <c r="BA75" i="25"/>
  <c r="AZ75" i="25"/>
  <c r="AY75" i="25"/>
  <c r="AX75" i="25"/>
  <c r="BC74" i="25"/>
  <c r="BB74" i="25"/>
  <c r="BA74" i="25"/>
  <c r="AZ74" i="25"/>
  <c r="AY74" i="25"/>
  <c r="AX74" i="25"/>
  <c r="BC73" i="25"/>
  <c r="BB73" i="25"/>
  <c r="BA73" i="25"/>
  <c r="AZ73" i="25"/>
  <c r="AY73" i="25"/>
  <c r="AX73" i="25"/>
  <c r="BC72" i="25"/>
  <c r="BB72" i="25"/>
  <c r="BA72" i="25"/>
  <c r="AZ72" i="25"/>
  <c r="AY72" i="25"/>
  <c r="AX72" i="25"/>
  <c r="BC71" i="25"/>
  <c r="BB71" i="25"/>
  <c r="BA71" i="25"/>
  <c r="AZ71" i="25"/>
  <c r="AY71" i="25"/>
  <c r="AX71" i="25"/>
  <c r="BC70" i="25"/>
  <c r="BB70" i="25"/>
  <c r="BA70" i="25"/>
  <c r="AZ70" i="25"/>
  <c r="AY70" i="25"/>
  <c r="AX70" i="25"/>
  <c r="BC69" i="25"/>
  <c r="BB69" i="25"/>
  <c r="BA69" i="25"/>
  <c r="AZ69" i="25"/>
  <c r="AY69" i="25"/>
  <c r="AX69" i="25"/>
  <c r="BC68" i="25"/>
  <c r="BB68" i="25"/>
  <c r="BA68" i="25"/>
  <c r="AZ68" i="25"/>
  <c r="AY68" i="25"/>
  <c r="AX68" i="25"/>
  <c r="BC67" i="25"/>
  <c r="BB67" i="25"/>
  <c r="BA67" i="25"/>
  <c r="AZ67" i="25"/>
  <c r="AY67" i="25"/>
  <c r="AX67" i="25"/>
  <c r="BC66" i="25"/>
  <c r="BB66" i="25"/>
  <c r="BA66" i="25"/>
  <c r="AZ66" i="25"/>
  <c r="AY66" i="25"/>
  <c r="AX66" i="25"/>
  <c r="BC65" i="25"/>
  <c r="BB65" i="25"/>
  <c r="BA65" i="25"/>
  <c r="AZ65" i="25"/>
  <c r="AY65" i="25"/>
  <c r="AX65" i="25"/>
  <c r="BC64" i="25"/>
  <c r="BB64" i="25"/>
  <c r="BA64" i="25"/>
  <c r="AZ64" i="25"/>
  <c r="AY64" i="25"/>
  <c r="AX64" i="25"/>
  <c r="BC63" i="25"/>
  <c r="BB63" i="25"/>
  <c r="BA63" i="25"/>
  <c r="AZ63" i="25"/>
  <c r="AY63" i="25"/>
  <c r="AX63" i="25"/>
  <c r="AR109" i="25"/>
  <c r="AQ109" i="25"/>
  <c r="AP109" i="25"/>
  <c r="AO109" i="25"/>
  <c r="AN109" i="25"/>
  <c r="AM109" i="25"/>
  <c r="AR108" i="25"/>
  <c r="AQ108" i="25"/>
  <c r="AP108" i="25"/>
  <c r="AO108" i="25"/>
  <c r="AN108" i="25"/>
  <c r="AM108" i="25"/>
  <c r="AR107" i="25"/>
  <c r="AQ107" i="25"/>
  <c r="AP107" i="25"/>
  <c r="AO107" i="25"/>
  <c r="AN107" i="25"/>
  <c r="AM107" i="25"/>
  <c r="AR106" i="25"/>
  <c r="AQ106" i="25"/>
  <c r="AP106" i="25"/>
  <c r="AO106" i="25"/>
  <c r="AN106" i="25"/>
  <c r="AM106" i="25"/>
  <c r="AR105" i="25"/>
  <c r="AQ105" i="25"/>
  <c r="AP105" i="25"/>
  <c r="AO105" i="25"/>
  <c r="AN105" i="25"/>
  <c r="AM105" i="25"/>
  <c r="AR104" i="25"/>
  <c r="AQ104" i="25"/>
  <c r="AP104" i="25"/>
  <c r="AO104" i="25"/>
  <c r="AN104" i="25"/>
  <c r="AM104" i="25"/>
  <c r="AR103" i="25"/>
  <c r="AQ103" i="25"/>
  <c r="AP103" i="25"/>
  <c r="AO103" i="25"/>
  <c r="AN103" i="25"/>
  <c r="AM103" i="25"/>
  <c r="AR102" i="25"/>
  <c r="AQ102" i="25"/>
  <c r="AP102" i="25"/>
  <c r="AO102" i="25"/>
  <c r="AN102" i="25"/>
  <c r="AM102" i="25"/>
  <c r="AR101" i="25"/>
  <c r="AQ101" i="25"/>
  <c r="AP101" i="25"/>
  <c r="AO101" i="25"/>
  <c r="AN101" i="25"/>
  <c r="AM101" i="25"/>
  <c r="AR100" i="25"/>
  <c r="AQ100" i="25"/>
  <c r="AP100" i="25"/>
  <c r="AO100" i="25"/>
  <c r="AN100" i="25"/>
  <c r="AM100" i="25"/>
  <c r="AR99" i="25"/>
  <c r="AQ99" i="25"/>
  <c r="AP99" i="25"/>
  <c r="AO99" i="25"/>
  <c r="AN99" i="25"/>
  <c r="AM99" i="25"/>
  <c r="AR98" i="25"/>
  <c r="AQ98" i="25"/>
  <c r="AP98" i="25"/>
  <c r="AO98" i="25"/>
  <c r="AN98" i="25"/>
  <c r="AM98" i="25"/>
  <c r="AR97" i="25"/>
  <c r="AQ97" i="25"/>
  <c r="AP97" i="25"/>
  <c r="AO97" i="25"/>
  <c r="AN97" i="25"/>
  <c r="AM97" i="25"/>
  <c r="AR96" i="25"/>
  <c r="AQ96" i="25"/>
  <c r="AP96" i="25"/>
  <c r="AO96" i="25"/>
  <c r="AN96" i="25"/>
  <c r="AM96" i="25"/>
  <c r="AR95" i="25"/>
  <c r="AQ95" i="25"/>
  <c r="AP95" i="25"/>
  <c r="AO95" i="25"/>
  <c r="AN95" i="25"/>
  <c r="AM95" i="25"/>
  <c r="AR94" i="25"/>
  <c r="AQ94" i="25"/>
  <c r="AP94" i="25"/>
  <c r="AO94" i="25"/>
  <c r="AN94" i="25"/>
  <c r="AM94" i="25"/>
  <c r="AR93" i="25"/>
  <c r="AQ93" i="25"/>
  <c r="AP93" i="25"/>
  <c r="AO93" i="25"/>
  <c r="AN93" i="25"/>
  <c r="AM93" i="25"/>
  <c r="AR92" i="25"/>
  <c r="AQ92" i="25"/>
  <c r="AP92" i="25"/>
  <c r="AO92" i="25"/>
  <c r="AN92" i="25"/>
  <c r="AM92" i="25"/>
  <c r="AR91" i="25"/>
  <c r="AQ91" i="25"/>
  <c r="AP91" i="25"/>
  <c r="AO91" i="25"/>
  <c r="AN91" i="25"/>
  <c r="AM91" i="25"/>
  <c r="AR90" i="25"/>
  <c r="AQ90" i="25"/>
  <c r="AP90" i="25"/>
  <c r="AO90" i="25"/>
  <c r="AN90" i="25"/>
  <c r="AM90" i="25"/>
  <c r="AR89" i="25"/>
  <c r="AQ89" i="25"/>
  <c r="AP89" i="25"/>
  <c r="AO89" i="25"/>
  <c r="AN89" i="25"/>
  <c r="AM89" i="25"/>
  <c r="AR88" i="25"/>
  <c r="AQ88" i="25"/>
  <c r="AP88" i="25"/>
  <c r="AO88" i="25"/>
  <c r="AN88" i="25"/>
  <c r="AM88" i="25"/>
  <c r="AR87" i="25"/>
  <c r="AQ87" i="25"/>
  <c r="AP87" i="25"/>
  <c r="AO87" i="25"/>
  <c r="AN87" i="25"/>
  <c r="AM87" i="25"/>
  <c r="AR86" i="25"/>
  <c r="AQ86" i="25"/>
  <c r="AP86" i="25"/>
  <c r="AO86" i="25"/>
  <c r="AN86" i="25"/>
  <c r="AM86" i="25"/>
  <c r="AR85" i="25"/>
  <c r="AQ85" i="25"/>
  <c r="AP85" i="25"/>
  <c r="AO85" i="25"/>
  <c r="AN85" i="25"/>
  <c r="AM85" i="25"/>
  <c r="AR84" i="25"/>
  <c r="AQ84" i="25"/>
  <c r="AP84" i="25"/>
  <c r="AO84" i="25"/>
  <c r="AN84" i="25"/>
  <c r="AM84" i="25"/>
  <c r="AR83" i="25"/>
  <c r="AQ83" i="25"/>
  <c r="AP83" i="25"/>
  <c r="AO83" i="25"/>
  <c r="AN83" i="25"/>
  <c r="AM83" i="25"/>
  <c r="AR82" i="25"/>
  <c r="AQ82" i="25"/>
  <c r="AP82" i="25"/>
  <c r="AO82" i="25"/>
  <c r="AN82" i="25"/>
  <c r="AM82" i="25"/>
  <c r="AR81" i="25"/>
  <c r="AQ81" i="25"/>
  <c r="AP81" i="25"/>
  <c r="AO81" i="25"/>
  <c r="AN81" i="25"/>
  <c r="AM81" i="25"/>
  <c r="AR80" i="25"/>
  <c r="AQ80" i="25"/>
  <c r="AP80" i="25"/>
  <c r="AO80" i="25"/>
  <c r="AN80" i="25"/>
  <c r="AM80" i="25"/>
  <c r="AR79" i="25"/>
  <c r="AQ79" i="25"/>
  <c r="AP79" i="25"/>
  <c r="AO79" i="25"/>
  <c r="AN79" i="25"/>
  <c r="AM79" i="25"/>
  <c r="AR78" i="25"/>
  <c r="AQ78" i="25"/>
  <c r="AP78" i="25"/>
  <c r="AO78" i="25"/>
  <c r="AN78" i="25"/>
  <c r="AM78" i="25"/>
  <c r="AR77" i="25"/>
  <c r="AQ77" i="25"/>
  <c r="AP77" i="25"/>
  <c r="AO77" i="25"/>
  <c r="AN77" i="25"/>
  <c r="AM77" i="25"/>
  <c r="AR76" i="25"/>
  <c r="AQ76" i="25"/>
  <c r="AP76" i="25"/>
  <c r="AO76" i="25"/>
  <c r="AN76" i="25"/>
  <c r="AM76" i="25"/>
  <c r="AR75" i="25"/>
  <c r="AQ75" i="25"/>
  <c r="AP75" i="25"/>
  <c r="AO75" i="25"/>
  <c r="AN75" i="25"/>
  <c r="AM75" i="25"/>
  <c r="AR74" i="25"/>
  <c r="AQ74" i="25"/>
  <c r="AP74" i="25"/>
  <c r="AO74" i="25"/>
  <c r="AN74" i="25"/>
  <c r="AM74" i="25"/>
  <c r="AR73" i="25"/>
  <c r="AQ73" i="25"/>
  <c r="AP73" i="25"/>
  <c r="AO73" i="25"/>
  <c r="AN73" i="25"/>
  <c r="AM73" i="25"/>
  <c r="AR72" i="25"/>
  <c r="AQ72" i="25"/>
  <c r="AP72" i="25"/>
  <c r="AO72" i="25"/>
  <c r="AN72" i="25"/>
  <c r="AM72" i="25"/>
  <c r="AR71" i="25"/>
  <c r="AQ71" i="25"/>
  <c r="AP71" i="25"/>
  <c r="AO71" i="25"/>
  <c r="AN71" i="25"/>
  <c r="AM71" i="25"/>
  <c r="AR70" i="25"/>
  <c r="AQ70" i="25"/>
  <c r="AP70" i="25"/>
  <c r="AO70" i="25"/>
  <c r="AN70" i="25"/>
  <c r="AM70" i="25"/>
  <c r="AR69" i="25"/>
  <c r="AQ69" i="25"/>
  <c r="AP69" i="25"/>
  <c r="AO69" i="25"/>
  <c r="AN69" i="25"/>
  <c r="AM69" i="25"/>
  <c r="AR68" i="25"/>
  <c r="AQ68" i="25"/>
  <c r="AP68" i="25"/>
  <c r="AO68" i="25"/>
  <c r="AN68" i="25"/>
  <c r="AM68" i="25"/>
  <c r="AR67" i="25"/>
  <c r="AQ67" i="25"/>
  <c r="AP67" i="25"/>
  <c r="AO67" i="25"/>
  <c r="AN67" i="25"/>
  <c r="AM67" i="25"/>
  <c r="AR66" i="25"/>
  <c r="AQ66" i="25"/>
  <c r="AP66" i="25"/>
  <c r="AO66" i="25"/>
  <c r="AN66" i="25"/>
  <c r="AM66" i="25"/>
  <c r="AR65" i="25"/>
  <c r="AQ65" i="25"/>
  <c r="AP65" i="25"/>
  <c r="AO65" i="25"/>
  <c r="AN65" i="25"/>
  <c r="AM65" i="25"/>
  <c r="AR64" i="25"/>
  <c r="AQ64" i="25"/>
  <c r="AP64" i="25"/>
  <c r="AO64" i="25"/>
  <c r="AN64" i="25"/>
  <c r="AM64" i="25"/>
  <c r="AR63" i="25"/>
  <c r="AQ63" i="25"/>
  <c r="AP63" i="25"/>
  <c r="AO63" i="25"/>
  <c r="AN63" i="25"/>
  <c r="AM63" i="25"/>
  <c r="AG109" i="25"/>
  <c r="AF109" i="25"/>
  <c r="AE109" i="25"/>
  <c r="AD109" i="25"/>
  <c r="AC109" i="25"/>
  <c r="AB109" i="25"/>
  <c r="AG108" i="25"/>
  <c r="AF108" i="25"/>
  <c r="AE108" i="25"/>
  <c r="AD108" i="25"/>
  <c r="AC108" i="25"/>
  <c r="AB108" i="25"/>
  <c r="AG107" i="25"/>
  <c r="AF107" i="25"/>
  <c r="AE107" i="25"/>
  <c r="AD107" i="25"/>
  <c r="AC107" i="25"/>
  <c r="AB107" i="25"/>
  <c r="AG106" i="25"/>
  <c r="AF106" i="25"/>
  <c r="AE106" i="25"/>
  <c r="AD106" i="25"/>
  <c r="AC106" i="25"/>
  <c r="AB106" i="25"/>
  <c r="AG105" i="25"/>
  <c r="AF105" i="25"/>
  <c r="AE105" i="25"/>
  <c r="AD105" i="25"/>
  <c r="AC105" i="25"/>
  <c r="AB105" i="25"/>
  <c r="AG104" i="25"/>
  <c r="AF104" i="25"/>
  <c r="AE104" i="25"/>
  <c r="AD104" i="25"/>
  <c r="AC104" i="25"/>
  <c r="AB104" i="25"/>
  <c r="AG103" i="25"/>
  <c r="AF103" i="25"/>
  <c r="AE103" i="25"/>
  <c r="AD103" i="25"/>
  <c r="AC103" i="25"/>
  <c r="AB103" i="25"/>
  <c r="AG102" i="25"/>
  <c r="AF102" i="25"/>
  <c r="AE102" i="25"/>
  <c r="AD102" i="25"/>
  <c r="AC102" i="25"/>
  <c r="AB102" i="25"/>
  <c r="AG101" i="25"/>
  <c r="AF101" i="25"/>
  <c r="AE101" i="25"/>
  <c r="AD101" i="25"/>
  <c r="AC101" i="25"/>
  <c r="AB101" i="25"/>
  <c r="AG100" i="25"/>
  <c r="AF100" i="25"/>
  <c r="AE100" i="25"/>
  <c r="AD100" i="25"/>
  <c r="AC100" i="25"/>
  <c r="AB100" i="25"/>
  <c r="AG99" i="25"/>
  <c r="AF99" i="25"/>
  <c r="AE99" i="25"/>
  <c r="AD99" i="25"/>
  <c r="AC99" i="25"/>
  <c r="AB99" i="25"/>
  <c r="AG98" i="25"/>
  <c r="AF98" i="25"/>
  <c r="AE98" i="25"/>
  <c r="AD98" i="25"/>
  <c r="AC98" i="25"/>
  <c r="AB98" i="25"/>
  <c r="AG97" i="25"/>
  <c r="AF97" i="25"/>
  <c r="AE97" i="25"/>
  <c r="AD97" i="25"/>
  <c r="AC97" i="25"/>
  <c r="AB97" i="25"/>
  <c r="AG96" i="25"/>
  <c r="AF96" i="25"/>
  <c r="AE96" i="25"/>
  <c r="AD96" i="25"/>
  <c r="AC96" i="25"/>
  <c r="AB96" i="25"/>
  <c r="AG95" i="25"/>
  <c r="AF95" i="25"/>
  <c r="AE95" i="25"/>
  <c r="AD95" i="25"/>
  <c r="AC95" i="25"/>
  <c r="AB95" i="25"/>
  <c r="AG94" i="25"/>
  <c r="AF94" i="25"/>
  <c r="AE94" i="25"/>
  <c r="AD94" i="25"/>
  <c r="AC94" i="25"/>
  <c r="AB94" i="25"/>
  <c r="AG93" i="25"/>
  <c r="AF93" i="25"/>
  <c r="AE93" i="25"/>
  <c r="AD93" i="25"/>
  <c r="AC93" i="25"/>
  <c r="AB93" i="25"/>
  <c r="AG92" i="25"/>
  <c r="AF92" i="25"/>
  <c r="AE92" i="25"/>
  <c r="AD92" i="25"/>
  <c r="AC92" i="25"/>
  <c r="AB92" i="25"/>
  <c r="AG91" i="25"/>
  <c r="AF91" i="25"/>
  <c r="AE91" i="25"/>
  <c r="AD91" i="25"/>
  <c r="AC91" i="25"/>
  <c r="AB91" i="25"/>
  <c r="AG90" i="25"/>
  <c r="AF90" i="25"/>
  <c r="AE90" i="25"/>
  <c r="AD90" i="25"/>
  <c r="AC90" i="25"/>
  <c r="AB90" i="25"/>
  <c r="AG89" i="25"/>
  <c r="AF89" i="25"/>
  <c r="AE89" i="25"/>
  <c r="AD89" i="25"/>
  <c r="AC89" i="25"/>
  <c r="AB89" i="25"/>
  <c r="AG88" i="25"/>
  <c r="AF88" i="25"/>
  <c r="AE88" i="25"/>
  <c r="AD88" i="25"/>
  <c r="AC88" i="25"/>
  <c r="AB88" i="25"/>
  <c r="AG87" i="25"/>
  <c r="AF87" i="25"/>
  <c r="AE87" i="25"/>
  <c r="AD87" i="25"/>
  <c r="AC87" i="25"/>
  <c r="AB87" i="25"/>
  <c r="AG86" i="25"/>
  <c r="AF86" i="25"/>
  <c r="AE86" i="25"/>
  <c r="AD86" i="25"/>
  <c r="AC86" i="25"/>
  <c r="AB86" i="25"/>
  <c r="AG85" i="25"/>
  <c r="AF85" i="25"/>
  <c r="AE85" i="25"/>
  <c r="AD85" i="25"/>
  <c r="AC85" i="25"/>
  <c r="AB85" i="25"/>
  <c r="AG84" i="25"/>
  <c r="AF84" i="25"/>
  <c r="AE84" i="25"/>
  <c r="AD84" i="25"/>
  <c r="AC84" i="25"/>
  <c r="AB84" i="25"/>
  <c r="AG83" i="25"/>
  <c r="AF83" i="25"/>
  <c r="AE83" i="25"/>
  <c r="AD83" i="25"/>
  <c r="AC83" i="25"/>
  <c r="AB83" i="25"/>
  <c r="AG82" i="25"/>
  <c r="AF82" i="25"/>
  <c r="AE82" i="25"/>
  <c r="AD82" i="25"/>
  <c r="AC82" i="25"/>
  <c r="AB82" i="25"/>
  <c r="AG81" i="25"/>
  <c r="AF81" i="25"/>
  <c r="AE81" i="25"/>
  <c r="AD81" i="25"/>
  <c r="AC81" i="25"/>
  <c r="AB81" i="25"/>
  <c r="AG80" i="25"/>
  <c r="AF80" i="25"/>
  <c r="AE80" i="25"/>
  <c r="AD80" i="25"/>
  <c r="AC80" i="25"/>
  <c r="AB80" i="25"/>
  <c r="AG79" i="25"/>
  <c r="AF79" i="25"/>
  <c r="AE79" i="25"/>
  <c r="AD79" i="25"/>
  <c r="AC79" i="25"/>
  <c r="AB79" i="25"/>
  <c r="AG78" i="25"/>
  <c r="AF78" i="25"/>
  <c r="AE78" i="25"/>
  <c r="AD78" i="25"/>
  <c r="AC78" i="25"/>
  <c r="AB78" i="25"/>
  <c r="AG77" i="25"/>
  <c r="AF77" i="25"/>
  <c r="AE77" i="25"/>
  <c r="AD77" i="25"/>
  <c r="AC77" i="25"/>
  <c r="AB77" i="25"/>
  <c r="AG76" i="25"/>
  <c r="AF76" i="25"/>
  <c r="AE76" i="25"/>
  <c r="AD76" i="25"/>
  <c r="AC76" i="25"/>
  <c r="AB76" i="25"/>
  <c r="AG75" i="25"/>
  <c r="AF75" i="25"/>
  <c r="AE75" i="25"/>
  <c r="AD75" i="25"/>
  <c r="AC75" i="25"/>
  <c r="AB75" i="25"/>
  <c r="AG74" i="25"/>
  <c r="AF74" i="25"/>
  <c r="AE74" i="25"/>
  <c r="AD74" i="25"/>
  <c r="AC74" i="25"/>
  <c r="AB74" i="25"/>
  <c r="AG73" i="25"/>
  <c r="AF73" i="25"/>
  <c r="AE73" i="25"/>
  <c r="AD73" i="25"/>
  <c r="AC73" i="25"/>
  <c r="AB73" i="25"/>
  <c r="AG72" i="25"/>
  <c r="AF72" i="25"/>
  <c r="AE72" i="25"/>
  <c r="AD72" i="25"/>
  <c r="AC72" i="25"/>
  <c r="AB72" i="25"/>
  <c r="AG71" i="25"/>
  <c r="AF71" i="25"/>
  <c r="AE71" i="25"/>
  <c r="AD71" i="25"/>
  <c r="AC71" i="25"/>
  <c r="AB71" i="25"/>
  <c r="AG70" i="25"/>
  <c r="AF70" i="25"/>
  <c r="AE70" i="25"/>
  <c r="AD70" i="25"/>
  <c r="AC70" i="25"/>
  <c r="AB70" i="25"/>
  <c r="AG69" i="25"/>
  <c r="AF69" i="25"/>
  <c r="AE69" i="25"/>
  <c r="AD69" i="25"/>
  <c r="AC69" i="25"/>
  <c r="AB69" i="25"/>
  <c r="AG68" i="25"/>
  <c r="AF68" i="25"/>
  <c r="AE68" i="25"/>
  <c r="AD68" i="25"/>
  <c r="AC68" i="25"/>
  <c r="AB68" i="25"/>
  <c r="AG67" i="25"/>
  <c r="AF67" i="25"/>
  <c r="AE67" i="25"/>
  <c r="AD67" i="25"/>
  <c r="AC67" i="25"/>
  <c r="AB67" i="25"/>
  <c r="AG66" i="25"/>
  <c r="AF66" i="25"/>
  <c r="AE66" i="25"/>
  <c r="AD66" i="25"/>
  <c r="AC66" i="25"/>
  <c r="AB66" i="25"/>
  <c r="AG65" i="25"/>
  <c r="AF65" i="25"/>
  <c r="AE65" i="25"/>
  <c r="AD65" i="25"/>
  <c r="AC65" i="25"/>
  <c r="AB65" i="25"/>
  <c r="AG64" i="25"/>
  <c r="AF64" i="25"/>
  <c r="AE64" i="25"/>
  <c r="AD64" i="25"/>
  <c r="AC64" i="25"/>
  <c r="AB64" i="25"/>
  <c r="AG63" i="25"/>
  <c r="AF63" i="25"/>
  <c r="AE63" i="25"/>
  <c r="AD63" i="25"/>
  <c r="AC63" i="25"/>
  <c r="AB63" i="25"/>
  <c r="S63" i="25"/>
  <c r="V109" i="25"/>
  <c r="U109" i="25"/>
  <c r="T109" i="25"/>
  <c r="S109" i="25"/>
  <c r="R109" i="25"/>
  <c r="Q109" i="25"/>
  <c r="V108" i="25"/>
  <c r="U108" i="25"/>
  <c r="T108" i="25"/>
  <c r="S108" i="25"/>
  <c r="R108" i="25"/>
  <c r="Q108" i="25"/>
  <c r="V107" i="25"/>
  <c r="U107" i="25"/>
  <c r="T107" i="25"/>
  <c r="S107" i="25"/>
  <c r="R107" i="25"/>
  <c r="Q107" i="25"/>
  <c r="V106" i="25"/>
  <c r="U106" i="25"/>
  <c r="T106" i="25"/>
  <c r="S106" i="25"/>
  <c r="R106" i="25"/>
  <c r="Q106" i="25"/>
  <c r="V105" i="25"/>
  <c r="U105" i="25"/>
  <c r="T105" i="25"/>
  <c r="S105" i="25"/>
  <c r="R105" i="25"/>
  <c r="Q105" i="25"/>
  <c r="V104" i="25"/>
  <c r="U104" i="25"/>
  <c r="T104" i="25"/>
  <c r="S104" i="25"/>
  <c r="R104" i="25"/>
  <c r="Q104" i="25"/>
  <c r="V103" i="25"/>
  <c r="U103" i="25"/>
  <c r="T103" i="25"/>
  <c r="S103" i="25"/>
  <c r="R103" i="25"/>
  <c r="Q103" i="25"/>
  <c r="V102" i="25"/>
  <c r="U102" i="25"/>
  <c r="T102" i="25"/>
  <c r="S102" i="25"/>
  <c r="R102" i="25"/>
  <c r="Q102" i="25"/>
  <c r="V101" i="25"/>
  <c r="U101" i="25"/>
  <c r="T101" i="25"/>
  <c r="S101" i="25"/>
  <c r="R101" i="25"/>
  <c r="Q101" i="25"/>
  <c r="V100" i="25"/>
  <c r="U100" i="25"/>
  <c r="T100" i="25"/>
  <c r="S100" i="25"/>
  <c r="R100" i="25"/>
  <c r="Q100" i="25"/>
  <c r="V99" i="25"/>
  <c r="U99" i="25"/>
  <c r="T99" i="25"/>
  <c r="S99" i="25"/>
  <c r="R99" i="25"/>
  <c r="Q99" i="25"/>
  <c r="V98" i="25"/>
  <c r="U98" i="25"/>
  <c r="T98" i="25"/>
  <c r="S98" i="25"/>
  <c r="R98" i="25"/>
  <c r="Q98" i="25"/>
  <c r="V97" i="25"/>
  <c r="U97" i="25"/>
  <c r="T97" i="25"/>
  <c r="S97" i="25"/>
  <c r="R97" i="25"/>
  <c r="Q97" i="25"/>
  <c r="V96" i="25"/>
  <c r="U96" i="25"/>
  <c r="T96" i="25"/>
  <c r="S96" i="25"/>
  <c r="R96" i="25"/>
  <c r="Q96" i="25"/>
  <c r="V95" i="25"/>
  <c r="U95" i="25"/>
  <c r="T95" i="25"/>
  <c r="S95" i="25"/>
  <c r="R95" i="25"/>
  <c r="Q95" i="25"/>
  <c r="V94" i="25"/>
  <c r="U94" i="25"/>
  <c r="T94" i="25"/>
  <c r="S94" i="25"/>
  <c r="R94" i="25"/>
  <c r="Q94" i="25"/>
  <c r="V93" i="25"/>
  <c r="U93" i="25"/>
  <c r="T93" i="25"/>
  <c r="S93" i="25"/>
  <c r="R93" i="25"/>
  <c r="Q93" i="25"/>
  <c r="V92" i="25"/>
  <c r="U92" i="25"/>
  <c r="T92" i="25"/>
  <c r="S92" i="25"/>
  <c r="R92" i="25"/>
  <c r="Q92" i="25"/>
  <c r="V91" i="25"/>
  <c r="U91" i="25"/>
  <c r="T91" i="25"/>
  <c r="S91" i="25"/>
  <c r="R91" i="25"/>
  <c r="Q91" i="25"/>
  <c r="V90" i="25"/>
  <c r="U90" i="25"/>
  <c r="T90" i="25"/>
  <c r="S90" i="25"/>
  <c r="R90" i="25"/>
  <c r="Q90" i="25"/>
  <c r="V89" i="25"/>
  <c r="U89" i="25"/>
  <c r="T89" i="25"/>
  <c r="S89" i="25"/>
  <c r="R89" i="25"/>
  <c r="Q89" i="25"/>
  <c r="V88" i="25"/>
  <c r="U88" i="25"/>
  <c r="T88" i="25"/>
  <c r="S88" i="25"/>
  <c r="R88" i="25"/>
  <c r="Q88" i="25"/>
  <c r="V87" i="25"/>
  <c r="U87" i="25"/>
  <c r="T87" i="25"/>
  <c r="S87" i="25"/>
  <c r="R87" i="25"/>
  <c r="Q87" i="25"/>
  <c r="V86" i="25"/>
  <c r="U86" i="25"/>
  <c r="T86" i="25"/>
  <c r="S86" i="25"/>
  <c r="R86" i="25"/>
  <c r="Q86" i="25"/>
  <c r="V85" i="25"/>
  <c r="U85" i="25"/>
  <c r="T85" i="25"/>
  <c r="S85" i="25"/>
  <c r="R85" i="25"/>
  <c r="Q85" i="25"/>
  <c r="V84" i="25"/>
  <c r="U84" i="25"/>
  <c r="T84" i="25"/>
  <c r="S84" i="25"/>
  <c r="R84" i="25"/>
  <c r="Q84" i="25"/>
  <c r="V83" i="25"/>
  <c r="U83" i="25"/>
  <c r="T83" i="25"/>
  <c r="S83" i="25"/>
  <c r="R83" i="25"/>
  <c r="Q83" i="25"/>
  <c r="V82" i="25"/>
  <c r="U82" i="25"/>
  <c r="T82" i="25"/>
  <c r="S82" i="25"/>
  <c r="R82" i="25"/>
  <c r="Q82" i="25"/>
  <c r="V81" i="25"/>
  <c r="U81" i="25"/>
  <c r="T81" i="25"/>
  <c r="S81" i="25"/>
  <c r="R81" i="25"/>
  <c r="Q81" i="25"/>
  <c r="V80" i="25"/>
  <c r="U80" i="25"/>
  <c r="T80" i="25"/>
  <c r="S80" i="25"/>
  <c r="R80" i="25"/>
  <c r="Q80" i="25"/>
  <c r="V79" i="25"/>
  <c r="U79" i="25"/>
  <c r="T79" i="25"/>
  <c r="S79" i="25"/>
  <c r="R79" i="25"/>
  <c r="Q79" i="25"/>
  <c r="V78" i="25"/>
  <c r="U78" i="25"/>
  <c r="T78" i="25"/>
  <c r="S78" i="25"/>
  <c r="R78" i="25"/>
  <c r="Q78" i="25"/>
  <c r="V77" i="25"/>
  <c r="U77" i="25"/>
  <c r="T77" i="25"/>
  <c r="S77" i="25"/>
  <c r="R77" i="25"/>
  <c r="Q77" i="25"/>
  <c r="V76" i="25"/>
  <c r="U76" i="25"/>
  <c r="T76" i="25"/>
  <c r="S76" i="25"/>
  <c r="R76" i="25"/>
  <c r="Q76" i="25"/>
  <c r="V75" i="25"/>
  <c r="U75" i="25"/>
  <c r="T75" i="25"/>
  <c r="S75" i="25"/>
  <c r="R75" i="25"/>
  <c r="Q75" i="25"/>
  <c r="V74" i="25"/>
  <c r="U74" i="25"/>
  <c r="T74" i="25"/>
  <c r="S74" i="25"/>
  <c r="R74" i="25"/>
  <c r="Q74" i="25"/>
  <c r="V73" i="25"/>
  <c r="U73" i="25"/>
  <c r="T73" i="25"/>
  <c r="S73" i="25"/>
  <c r="R73" i="25"/>
  <c r="Q73" i="25"/>
  <c r="V72" i="25"/>
  <c r="U72" i="25"/>
  <c r="T72" i="25"/>
  <c r="S72" i="25"/>
  <c r="R72" i="25"/>
  <c r="Q72" i="25"/>
  <c r="V71" i="25"/>
  <c r="U71" i="25"/>
  <c r="T71" i="25"/>
  <c r="S71" i="25"/>
  <c r="R71" i="25"/>
  <c r="Q71" i="25"/>
  <c r="V70" i="25"/>
  <c r="U70" i="25"/>
  <c r="T70" i="25"/>
  <c r="S70" i="25"/>
  <c r="R70" i="25"/>
  <c r="Q70" i="25"/>
  <c r="V69" i="25"/>
  <c r="U69" i="25"/>
  <c r="T69" i="25"/>
  <c r="S69" i="25"/>
  <c r="R69" i="25"/>
  <c r="Q69" i="25"/>
  <c r="V68" i="25"/>
  <c r="U68" i="25"/>
  <c r="T68" i="25"/>
  <c r="S68" i="25"/>
  <c r="R68" i="25"/>
  <c r="Q68" i="25"/>
  <c r="V67" i="25"/>
  <c r="U67" i="25"/>
  <c r="T67" i="25"/>
  <c r="S67" i="25"/>
  <c r="R67" i="25"/>
  <c r="Q67" i="25"/>
  <c r="V66" i="25"/>
  <c r="U66" i="25"/>
  <c r="T66" i="25"/>
  <c r="S66" i="25"/>
  <c r="R66" i="25"/>
  <c r="Q66" i="25"/>
  <c r="V65" i="25"/>
  <c r="U65" i="25"/>
  <c r="T65" i="25"/>
  <c r="S65" i="25"/>
  <c r="R65" i="25"/>
  <c r="Q65" i="25"/>
  <c r="V64" i="25"/>
  <c r="U64" i="25"/>
  <c r="T64" i="25"/>
  <c r="S64" i="25"/>
  <c r="R64" i="25"/>
  <c r="Q64" i="25"/>
  <c r="V63" i="25"/>
  <c r="U63" i="25"/>
  <c r="T63" i="25"/>
  <c r="R63" i="25"/>
  <c r="Q63" i="25"/>
  <c r="F64" i="25"/>
  <c r="G64" i="25"/>
  <c r="H64" i="25"/>
  <c r="I64" i="25"/>
  <c r="J64" i="25"/>
  <c r="K64" i="25"/>
  <c r="F65" i="25"/>
  <c r="G65" i="25"/>
  <c r="H65" i="25"/>
  <c r="I65" i="25"/>
  <c r="J65" i="25"/>
  <c r="K65" i="25"/>
  <c r="F66" i="25"/>
  <c r="G66" i="25"/>
  <c r="H66" i="25"/>
  <c r="I66" i="25"/>
  <c r="J66" i="25"/>
  <c r="K66" i="25"/>
  <c r="F67" i="25"/>
  <c r="G67" i="25"/>
  <c r="H67" i="25"/>
  <c r="I67" i="25"/>
  <c r="J67" i="25"/>
  <c r="K67" i="25"/>
  <c r="F68" i="25"/>
  <c r="G68" i="25"/>
  <c r="H68" i="25"/>
  <c r="I68" i="25"/>
  <c r="J68" i="25"/>
  <c r="K68" i="25"/>
  <c r="F69" i="25"/>
  <c r="G69" i="25"/>
  <c r="H69" i="25"/>
  <c r="I69" i="25"/>
  <c r="J69" i="25"/>
  <c r="K69" i="25"/>
  <c r="F70" i="25"/>
  <c r="G70" i="25"/>
  <c r="H70" i="25"/>
  <c r="I70" i="25"/>
  <c r="J70" i="25"/>
  <c r="K70" i="25"/>
  <c r="F71" i="25"/>
  <c r="G71" i="25"/>
  <c r="H71" i="25"/>
  <c r="I71" i="25"/>
  <c r="J71" i="25"/>
  <c r="K71" i="25"/>
  <c r="F72" i="25"/>
  <c r="G72" i="25"/>
  <c r="H72" i="25"/>
  <c r="I72" i="25"/>
  <c r="J72" i="25"/>
  <c r="K72" i="25"/>
  <c r="F73" i="25"/>
  <c r="G73" i="25"/>
  <c r="H73" i="25"/>
  <c r="I73" i="25"/>
  <c r="J73" i="25"/>
  <c r="K73" i="25"/>
  <c r="F74" i="25"/>
  <c r="G74" i="25"/>
  <c r="H74" i="25"/>
  <c r="I74" i="25"/>
  <c r="J74" i="25"/>
  <c r="K74" i="25"/>
  <c r="F75" i="25"/>
  <c r="G75" i="25"/>
  <c r="H75" i="25"/>
  <c r="I75" i="25"/>
  <c r="J75" i="25"/>
  <c r="K75" i="25"/>
  <c r="F76" i="25"/>
  <c r="G76" i="25"/>
  <c r="H76" i="25"/>
  <c r="I76" i="25"/>
  <c r="J76" i="25"/>
  <c r="K76" i="25"/>
  <c r="F77" i="25"/>
  <c r="G77" i="25"/>
  <c r="H77" i="25"/>
  <c r="I77" i="25"/>
  <c r="J77" i="25"/>
  <c r="K77" i="25"/>
  <c r="F78" i="25"/>
  <c r="G78" i="25"/>
  <c r="H78" i="25"/>
  <c r="I78" i="25"/>
  <c r="J78" i="25"/>
  <c r="K78" i="25"/>
  <c r="F79" i="25"/>
  <c r="G79" i="25"/>
  <c r="H79" i="25"/>
  <c r="I79" i="25"/>
  <c r="J79" i="25"/>
  <c r="K79" i="25"/>
  <c r="F80" i="25"/>
  <c r="G80" i="25"/>
  <c r="H80" i="25"/>
  <c r="I80" i="25"/>
  <c r="J80" i="25"/>
  <c r="K80" i="25"/>
  <c r="F81" i="25"/>
  <c r="G81" i="25"/>
  <c r="H81" i="25"/>
  <c r="I81" i="25"/>
  <c r="J81" i="25"/>
  <c r="K81" i="25"/>
  <c r="F82" i="25"/>
  <c r="G82" i="25"/>
  <c r="H82" i="25"/>
  <c r="I82" i="25"/>
  <c r="J82" i="25"/>
  <c r="K82" i="25"/>
  <c r="F83" i="25"/>
  <c r="G83" i="25"/>
  <c r="H83" i="25"/>
  <c r="I83" i="25"/>
  <c r="J83" i="25"/>
  <c r="K83" i="25"/>
  <c r="F84" i="25"/>
  <c r="G84" i="25"/>
  <c r="H84" i="25"/>
  <c r="I84" i="25"/>
  <c r="J84" i="25"/>
  <c r="K84" i="25"/>
  <c r="F85" i="25"/>
  <c r="G85" i="25"/>
  <c r="H85" i="25"/>
  <c r="I85" i="25"/>
  <c r="J85" i="25"/>
  <c r="K85" i="25"/>
  <c r="F86" i="25"/>
  <c r="G86" i="25"/>
  <c r="H86" i="25"/>
  <c r="I86" i="25"/>
  <c r="J86" i="25"/>
  <c r="K86" i="25"/>
  <c r="F87" i="25"/>
  <c r="G87" i="25"/>
  <c r="H87" i="25"/>
  <c r="I87" i="25"/>
  <c r="J87" i="25"/>
  <c r="K87" i="25"/>
  <c r="F88" i="25"/>
  <c r="G88" i="25"/>
  <c r="H88" i="25"/>
  <c r="I88" i="25"/>
  <c r="J88" i="25"/>
  <c r="K88" i="25"/>
  <c r="F89" i="25"/>
  <c r="G89" i="25"/>
  <c r="H89" i="25"/>
  <c r="I89" i="25"/>
  <c r="J89" i="25"/>
  <c r="K89" i="25"/>
  <c r="F90" i="25"/>
  <c r="G90" i="25"/>
  <c r="H90" i="25"/>
  <c r="I90" i="25"/>
  <c r="J90" i="25"/>
  <c r="K90" i="25"/>
  <c r="F91" i="25"/>
  <c r="G91" i="25"/>
  <c r="H91" i="25"/>
  <c r="I91" i="25"/>
  <c r="J91" i="25"/>
  <c r="K91" i="25"/>
  <c r="F92" i="25"/>
  <c r="G92" i="25"/>
  <c r="H92" i="25"/>
  <c r="I92" i="25"/>
  <c r="J92" i="25"/>
  <c r="K92" i="25"/>
  <c r="F93" i="25"/>
  <c r="G93" i="25"/>
  <c r="H93" i="25"/>
  <c r="I93" i="25"/>
  <c r="J93" i="25"/>
  <c r="K93" i="25"/>
  <c r="F94" i="25"/>
  <c r="G94" i="25"/>
  <c r="H94" i="25"/>
  <c r="I94" i="25"/>
  <c r="J94" i="25"/>
  <c r="K94" i="25"/>
  <c r="F95" i="25"/>
  <c r="G95" i="25"/>
  <c r="H95" i="25"/>
  <c r="I95" i="25"/>
  <c r="J95" i="25"/>
  <c r="K95" i="25"/>
  <c r="F96" i="25"/>
  <c r="G96" i="25"/>
  <c r="H96" i="25"/>
  <c r="I96" i="25"/>
  <c r="J96" i="25"/>
  <c r="K96" i="25"/>
  <c r="F97" i="25"/>
  <c r="G97" i="25"/>
  <c r="H97" i="25"/>
  <c r="I97" i="25"/>
  <c r="J97" i="25"/>
  <c r="K97" i="25"/>
  <c r="F98" i="25"/>
  <c r="G98" i="25"/>
  <c r="H98" i="25"/>
  <c r="I98" i="25"/>
  <c r="J98" i="25"/>
  <c r="K98" i="25"/>
  <c r="F99" i="25"/>
  <c r="G99" i="25"/>
  <c r="H99" i="25"/>
  <c r="I99" i="25"/>
  <c r="J99" i="25"/>
  <c r="K99" i="25"/>
  <c r="F100" i="25"/>
  <c r="G100" i="25"/>
  <c r="H100" i="25"/>
  <c r="I100" i="25"/>
  <c r="J100" i="25"/>
  <c r="K100" i="25"/>
  <c r="F101" i="25"/>
  <c r="G101" i="25"/>
  <c r="H101" i="25"/>
  <c r="I101" i="25"/>
  <c r="J101" i="25"/>
  <c r="K101" i="25"/>
  <c r="F102" i="25"/>
  <c r="G102" i="25"/>
  <c r="H102" i="25"/>
  <c r="I102" i="25"/>
  <c r="J102" i="25"/>
  <c r="K102" i="25"/>
  <c r="F103" i="25"/>
  <c r="G103" i="25"/>
  <c r="H103" i="25"/>
  <c r="I103" i="25"/>
  <c r="J103" i="25"/>
  <c r="K103" i="25"/>
  <c r="F104" i="25"/>
  <c r="G104" i="25"/>
  <c r="H104" i="25"/>
  <c r="I104" i="25"/>
  <c r="J104" i="25"/>
  <c r="K104" i="25"/>
  <c r="F105" i="25"/>
  <c r="G105" i="25"/>
  <c r="H105" i="25"/>
  <c r="I105" i="25"/>
  <c r="J105" i="25"/>
  <c r="K105" i="25"/>
  <c r="F106" i="25"/>
  <c r="G106" i="25"/>
  <c r="H106" i="25"/>
  <c r="I106" i="25"/>
  <c r="J106" i="25"/>
  <c r="K106" i="25"/>
  <c r="F107" i="25"/>
  <c r="G107" i="25"/>
  <c r="H107" i="25"/>
  <c r="I107" i="25"/>
  <c r="J107" i="25"/>
  <c r="K107" i="25"/>
  <c r="F108" i="25"/>
  <c r="G108" i="25"/>
  <c r="H108" i="25"/>
  <c r="I108" i="25"/>
  <c r="J108" i="25"/>
  <c r="K108" i="25"/>
  <c r="F109" i="25"/>
  <c r="G109" i="25"/>
  <c r="H109" i="25"/>
  <c r="I109" i="25"/>
  <c r="J109" i="25"/>
  <c r="K109" i="25"/>
  <c r="J63" i="25"/>
  <c r="K63" i="25"/>
  <c r="I63" i="25"/>
  <c r="Q22" i="32"/>
  <c r="R22" i="32"/>
  <c r="S22" i="32"/>
  <c r="T22" i="32"/>
  <c r="U22" i="32"/>
  <c r="Q25" i="32"/>
  <c r="R25" i="32"/>
  <c r="S25" i="32"/>
  <c r="T25" i="32"/>
  <c r="U25" i="32"/>
  <c r="Q26" i="32"/>
  <c r="R26" i="32"/>
  <c r="S26" i="32"/>
  <c r="T26" i="32"/>
  <c r="U26" i="32"/>
  <c r="Q27" i="32"/>
  <c r="R27" i="32"/>
  <c r="S27" i="32"/>
  <c r="T27" i="32"/>
  <c r="U27" i="32"/>
  <c r="Q28" i="32"/>
  <c r="R28" i="32"/>
  <c r="S28" i="32"/>
  <c r="T28" i="32"/>
  <c r="U28" i="32"/>
  <c r="Q29" i="32"/>
  <c r="R29" i="32"/>
  <c r="S29" i="32"/>
  <c r="T29" i="32"/>
  <c r="U29" i="32"/>
  <c r="Q31" i="32"/>
  <c r="R31" i="32"/>
  <c r="S31" i="32"/>
  <c r="T31" i="32"/>
  <c r="U31" i="32"/>
  <c r="R21" i="32"/>
  <c r="S21" i="32"/>
  <c r="T21" i="32"/>
  <c r="U21" i="32"/>
  <c r="Q21" i="32"/>
  <c r="G63" i="25"/>
  <c r="H63" i="25"/>
  <c r="F63" i="25"/>
  <c r="V21" i="32"/>
  <c r="W21" i="32"/>
  <c r="X21" i="32"/>
  <c r="Y21" i="32"/>
  <c r="Z21" i="32"/>
  <c r="V22" i="32"/>
  <c r="W22" i="32"/>
  <c r="X22" i="32"/>
  <c r="Y22" i="32"/>
  <c r="Z22" i="32"/>
  <c r="V25" i="32"/>
  <c r="W25" i="32"/>
  <c r="X25" i="32"/>
  <c r="Y25" i="32"/>
  <c r="Z25" i="32"/>
  <c r="V26" i="32"/>
  <c r="W26" i="32"/>
  <c r="X26" i="32"/>
  <c r="Y26" i="32"/>
  <c r="Z26" i="32"/>
  <c r="V27" i="32"/>
  <c r="W27" i="32"/>
  <c r="X27" i="32"/>
  <c r="Y27" i="32"/>
  <c r="Z27" i="32"/>
  <c r="V28" i="32"/>
  <c r="W28" i="32"/>
  <c r="X28" i="32"/>
  <c r="Y28" i="32"/>
  <c r="Z28" i="32"/>
  <c r="V29" i="32"/>
  <c r="W29" i="32"/>
  <c r="X29" i="32"/>
  <c r="Y29" i="32"/>
  <c r="Z29" i="32"/>
  <c r="V31" i="32"/>
  <c r="W31" i="32"/>
  <c r="X31" i="32"/>
  <c r="Y31" i="32"/>
  <c r="Z31" i="32"/>
  <c r="I22" i="32"/>
  <c r="J22" i="32"/>
  <c r="K22" i="32"/>
  <c r="L22" i="32"/>
  <c r="M22" i="32"/>
  <c r="I25" i="32"/>
  <c r="J25" i="32"/>
  <c r="K25" i="32"/>
  <c r="L25" i="32"/>
  <c r="M25" i="32"/>
  <c r="I26" i="32"/>
  <c r="J26" i="32"/>
  <c r="K26" i="32"/>
  <c r="L26" i="32"/>
  <c r="M26" i="32"/>
  <c r="I27" i="32"/>
  <c r="J27" i="32"/>
  <c r="K27" i="32"/>
  <c r="L27" i="32"/>
  <c r="M27" i="32"/>
  <c r="I28" i="32"/>
  <c r="J28" i="32"/>
  <c r="K28" i="32"/>
  <c r="L28" i="32"/>
  <c r="M28" i="32"/>
  <c r="I29" i="32"/>
  <c r="J29" i="32"/>
  <c r="K29" i="32"/>
  <c r="L29" i="32"/>
  <c r="M29" i="32"/>
  <c r="I31" i="32"/>
  <c r="J31" i="32"/>
  <c r="K31" i="32"/>
  <c r="L31" i="32"/>
  <c r="M31" i="32"/>
  <c r="J21" i="32"/>
  <c r="K21" i="32"/>
  <c r="L21" i="32"/>
  <c r="M21" i="32"/>
  <c r="I21" i="32"/>
  <c r="D22" i="32"/>
  <c r="E22" i="32"/>
  <c r="F22" i="32"/>
  <c r="G22" i="32"/>
  <c r="H22" i="32"/>
  <c r="D25" i="32"/>
  <c r="E25" i="32"/>
  <c r="F25" i="32"/>
  <c r="G25" i="32"/>
  <c r="H25" i="32"/>
  <c r="D26" i="32"/>
  <c r="E26" i="32"/>
  <c r="F26" i="32"/>
  <c r="G26" i="32"/>
  <c r="H26" i="32"/>
  <c r="D27" i="32"/>
  <c r="E27" i="32"/>
  <c r="F27" i="32"/>
  <c r="G27" i="32"/>
  <c r="H27" i="32"/>
  <c r="D28" i="32"/>
  <c r="E28" i="32"/>
  <c r="F28" i="32"/>
  <c r="G28" i="32"/>
  <c r="H28" i="32"/>
  <c r="D29" i="32"/>
  <c r="E29" i="32"/>
  <c r="F29" i="32"/>
  <c r="G29" i="32"/>
  <c r="H29" i="32"/>
  <c r="D31" i="32"/>
  <c r="E31" i="32"/>
  <c r="F31" i="32"/>
  <c r="G31" i="32"/>
  <c r="H31" i="32"/>
  <c r="E21" i="32"/>
  <c r="F21" i="32"/>
  <c r="G21" i="32"/>
  <c r="H21" i="32"/>
  <c r="D21" i="32"/>
  <c r="Y58" i="24"/>
  <c r="Z58" i="24"/>
  <c r="AA58" i="24"/>
  <c r="AB58" i="24"/>
  <c r="AC58" i="24"/>
  <c r="Y59" i="24"/>
  <c r="Z59" i="24"/>
  <c r="AA59" i="24"/>
  <c r="AB59" i="24"/>
  <c r="AC59" i="24"/>
  <c r="Y60" i="24"/>
  <c r="Z60" i="24"/>
  <c r="AA60" i="24"/>
  <c r="AB60" i="24"/>
  <c r="AC60" i="24"/>
  <c r="Y61" i="24"/>
  <c r="Z61" i="24"/>
  <c r="AA61" i="24"/>
  <c r="AB61" i="24"/>
  <c r="AC61" i="24"/>
  <c r="Y62" i="24"/>
  <c r="Z62" i="24"/>
  <c r="AA62" i="24"/>
  <c r="AB62" i="24"/>
  <c r="AC62" i="24"/>
  <c r="Y63" i="24"/>
  <c r="Z63" i="24"/>
  <c r="AA63" i="24"/>
  <c r="AB63" i="24"/>
  <c r="AC63" i="24"/>
  <c r="Y64" i="24"/>
  <c r="Z64" i="24"/>
  <c r="AA64" i="24"/>
  <c r="AB64" i="24"/>
  <c r="AC64" i="24"/>
  <c r="Y65" i="24"/>
  <c r="Z65" i="24"/>
  <c r="AA65" i="24"/>
  <c r="AB65" i="24"/>
  <c r="AC65" i="24"/>
  <c r="Y66" i="24"/>
  <c r="Z66" i="24"/>
  <c r="AA66" i="24"/>
  <c r="AB66" i="24"/>
  <c r="AC66" i="24"/>
  <c r="Y67" i="24"/>
  <c r="Z67" i="24"/>
  <c r="AA67" i="24"/>
  <c r="AB67" i="24"/>
  <c r="AC67" i="24"/>
  <c r="Y68" i="24"/>
  <c r="Z68" i="24"/>
  <c r="AA68" i="24"/>
  <c r="AB68" i="24"/>
  <c r="AC68" i="24"/>
  <c r="Y69" i="24"/>
  <c r="Z69" i="24"/>
  <c r="AA69" i="24"/>
  <c r="AB69" i="24"/>
  <c r="AC69" i="24"/>
  <c r="Y70" i="24"/>
  <c r="Z70" i="24"/>
  <c r="AA70" i="24"/>
  <c r="AB70" i="24"/>
  <c r="AC70" i="24"/>
  <c r="Y71" i="24"/>
  <c r="Z71" i="24"/>
  <c r="AA71" i="24"/>
  <c r="AB71" i="24"/>
  <c r="AC71" i="24"/>
  <c r="Y72" i="24"/>
  <c r="Z72" i="24"/>
  <c r="AA72" i="24"/>
  <c r="AB72" i="24"/>
  <c r="AC72" i="24"/>
  <c r="Z57" i="24"/>
  <c r="AA57" i="24"/>
  <c r="AB57" i="24"/>
  <c r="AC57" i="24"/>
  <c r="Y57" i="24"/>
  <c r="F27" i="24"/>
  <c r="G27" i="24"/>
  <c r="H27" i="24"/>
  <c r="I27" i="24"/>
  <c r="J27" i="24"/>
  <c r="F28" i="24"/>
  <c r="G28" i="24"/>
  <c r="H28" i="24"/>
  <c r="I28" i="24"/>
  <c r="J28" i="24"/>
  <c r="F29" i="24"/>
  <c r="G29" i="24"/>
  <c r="H29" i="24"/>
  <c r="I29" i="24"/>
  <c r="J29" i="24"/>
  <c r="F30" i="24"/>
  <c r="G30" i="24"/>
  <c r="H30" i="24"/>
  <c r="I30" i="24"/>
  <c r="J30" i="24"/>
  <c r="G26" i="24"/>
  <c r="H26" i="24"/>
  <c r="I26" i="24"/>
  <c r="J26" i="24"/>
  <c r="F26" i="24"/>
  <c r="X48" i="16"/>
  <c r="Y48" i="16"/>
  <c r="Z48" i="16"/>
  <c r="AA48" i="16"/>
  <c r="AB48" i="16"/>
  <c r="X49" i="16"/>
  <c r="Y49" i="16"/>
  <c r="Z49" i="16"/>
  <c r="AA49" i="16"/>
  <c r="AB49" i="16"/>
  <c r="X50" i="16"/>
  <c r="Y50" i="16"/>
  <c r="Z50" i="16"/>
  <c r="AA50" i="16"/>
  <c r="AB50" i="16"/>
  <c r="X51" i="16"/>
  <c r="Y51" i="16"/>
  <c r="Z51" i="16"/>
  <c r="AA51" i="16"/>
  <c r="AB51" i="16"/>
  <c r="X52" i="16"/>
  <c r="Y52" i="16"/>
  <c r="Z52" i="16"/>
  <c r="AA52" i="16"/>
  <c r="AB52" i="16"/>
  <c r="X53" i="16"/>
  <c r="Y53" i="16"/>
  <c r="Z53" i="16"/>
  <c r="AA53" i="16"/>
  <c r="AB53" i="16"/>
  <c r="X54" i="16"/>
  <c r="Y54" i="16"/>
  <c r="Z54" i="16"/>
  <c r="AA54" i="16"/>
  <c r="AB54" i="16"/>
  <c r="X55" i="16"/>
  <c r="Y55" i="16"/>
  <c r="Z55" i="16"/>
  <c r="AA55" i="16"/>
  <c r="AB55" i="16"/>
  <c r="X56" i="16"/>
  <c r="Y56" i="16"/>
  <c r="Z56" i="16"/>
  <c r="AA56" i="16"/>
  <c r="AB56" i="16"/>
  <c r="X57" i="16"/>
  <c r="Y57" i="16"/>
  <c r="Z57" i="16"/>
  <c r="AA57" i="16"/>
  <c r="AB57" i="16"/>
  <c r="X58" i="16"/>
  <c r="Y58" i="16"/>
  <c r="Z58" i="16"/>
  <c r="AA58" i="16"/>
  <c r="AB58" i="16"/>
  <c r="X59" i="16"/>
  <c r="Y59" i="16"/>
  <c r="Z59" i="16"/>
  <c r="AA59" i="16"/>
  <c r="AB59" i="16"/>
  <c r="X60" i="16"/>
  <c r="Y60" i="16"/>
  <c r="Z60" i="16"/>
  <c r="AA60" i="16"/>
  <c r="AB60" i="16"/>
  <c r="X61" i="16"/>
  <c r="Y61" i="16"/>
  <c r="Z61" i="16"/>
  <c r="AA61" i="16"/>
  <c r="AB61" i="16"/>
  <c r="X62" i="16"/>
  <c r="Y62" i="16"/>
  <c r="Z62" i="16"/>
  <c r="AA62" i="16"/>
  <c r="AB62" i="16"/>
  <c r="Y47" i="16"/>
  <c r="Z47" i="16"/>
  <c r="AA47" i="16"/>
  <c r="AB47" i="16"/>
  <c r="X47" i="16"/>
  <c r="E22" i="16"/>
  <c r="F22" i="16"/>
  <c r="G22" i="16"/>
  <c r="H22" i="16"/>
  <c r="I22" i="16"/>
  <c r="E23" i="16"/>
  <c r="F23" i="16"/>
  <c r="G23" i="16"/>
  <c r="H23" i="16"/>
  <c r="I23" i="16"/>
  <c r="F21" i="16"/>
  <c r="G21" i="16"/>
  <c r="H21" i="16"/>
  <c r="I21" i="16"/>
  <c r="E21" i="16"/>
  <c r="U47" i="14"/>
  <c r="V47" i="14"/>
  <c r="W47" i="14"/>
  <c r="X47" i="14"/>
  <c r="Y47" i="14"/>
  <c r="U48" i="14"/>
  <c r="V48" i="14"/>
  <c r="W48" i="14"/>
  <c r="X48" i="14"/>
  <c r="Y48" i="14"/>
  <c r="U49" i="14"/>
  <c r="V49" i="14"/>
  <c r="W49" i="14"/>
  <c r="X49" i="14"/>
  <c r="Y49" i="14"/>
  <c r="U50" i="14"/>
  <c r="V50" i="14"/>
  <c r="W50" i="14"/>
  <c r="X50" i="14"/>
  <c r="Y50" i="14"/>
  <c r="U51" i="14"/>
  <c r="V51" i="14"/>
  <c r="W51" i="14"/>
  <c r="X51" i="14"/>
  <c r="Y51" i="14"/>
  <c r="U52" i="14"/>
  <c r="V52" i="14"/>
  <c r="W52" i="14"/>
  <c r="X52" i="14"/>
  <c r="Y52" i="14"/>
  <c r="U53" i="14"/>
  <c r="V53" i="14"/>
  <c r="W53" i="14"/>
  <c r="X53" i="14"/>
  <c r="Y53" i="14"/>
  <c r="U54" i="14"/>
  <c r="V54" i="14"/>
  <c r="W54" i="14"/>
  <c r="X54" i="14"/>
  <c r="Y54" i="14"/>
  <c r="U55" i="14"/>
  <c r="V55" i="14"/>
  <c r="W55" i="14"/>
  <c r="X55" i="14"/>
  <c r="Y55" i="14"/>
  <c r="U56" i="14"/>
  <c r="V56" i="14"/>
  <c r="W56" i="14"/>
  <c r="X56" i="14"/>
  <c r="Y56" i="14"/>
  <c r="U57" i="14"/>
  <c r="V57" i="14"/>
  <c r="W57" i="14"/>
  <c r="X57" i="14"/>
  <c r="Y57" i="14"/>
  <c r="U58" i="14"/>
  <c r="V58" i="14"/>
  <c r="W58" i="14"/>
  <c r="X58" i="14"/>
  <c r="Y58" i="14"/>
  <c r="U59" i="14"/>
  <c r="V59" i="14"/>
  <c r="W59" i="14"/>
  <c r="X59" i="14"/>
  <c r="Y59" i="14"/>
  <c r="U60" i="14"/>
  <c r="V60" i="14"/>
  <c r="W60" i="14"/>
  <c r="X60" i="14"/>
  <c r="Y60" i="14"/>
  <c r="U61" i="14"/>
  <c r="V61" i="14"/>
  <c r="W61" i="14"/>
  <c r="X61" i="14"/>
  <c r="Y61" i="14"/>
  <c r="V46" i="14"/>
  <c r="W46" i="14"/>
  <c r="X46" i="14"/>
  <c r="Y46" i="14"/>
  <c r="U46" i="14"/>
  <c r="G92" i="14"/>
  <c r="H92" i="14"/>
  <c r="I92" i="14"/>
  <c r="J92" i="14"/>
  <c r="K92" i="14"/>
  <c r="G93" i="14"/>
  <c r="H93" i="14"/>
  <c r="I93" i="14"/>
  <c r="J93" i="14"/>
  <c r="K93" i="14"/>
  <c r="G94" i="14"/>
  <c r="H94" i="14"/>
  <c r="I94" i="14"/>
  <c r="J94" i="14"/>
  <c r="K94" i="14"/>
  <c r="G95" i="14"/>
  <c r="H95" i="14"/>
  <c r="I95" i="14"/>
  <c r="J95" i="14"/>
  <c r="K95" i="14"/>
  <c r="G96" i="14"/>
  <c r="H96" i="14"/>
  <c r="I96" i="14"/>
  <c r="J96" i="14"/>
  <c r="K96" i="14"/>
  <c r="G97" i="14"/>
  <c r="H97" i="14"/>
  <c r="I97" i="14"/>
  <c r="J97" i="14"/>
  <c r="K97" i="14"/>
  <c r="G98" i="14"/>
  <c r="H98" i="14"/>
  <c r="I98" i="14"/>
  <c r="J98" i="14"/>
  <c r="K98" i="14"/>
  <c r="G99" i="14"/>
  <c r="H99" i="14"/>
  <c r="I99" i="14"/>
  <c r="J99" i="14"/>
  <c r="K99" i="14"/>
  <c r="G100" i="14"/>
  <c r="H100" i="14"/>
  <c r="I100" i="14"/>
  <c r="J100" i="14"/>
  <c r="K100" i="14"/>
  <c r="G101" i="14"/>
  <c r="H101" i="14"/>
  <c r="I101" i="14"/>
  <c r="J101" i="14"/>
  <c r="K101" i="14"/>
  <c r="G102" i="14"/>
  <c r="H102" i="14"/>
  <c r="I102" i="14"/>
  <c r="J102" i="14"/>
  <c r="K102" i="14"/>
  <c r="G103" i="14"/>
  <c r="H103" i="14"/>
  <c r="I103" i="14"/>
  <c r="J103" i="14"/>
  <c r="K103" i="14"/>
  <c r="G104" i="14"/>
  <c r="H104" i="14"/>
  <c r="I104" i="14"/>
  <c r="J104" i="14"/>
  <c r="K104" i="14"/>
  <c r="G105" i="14"/>
  <c r="H105" i="14"/>
  <c r="I105" i="14"/>
  <c r="J105" i="14"/>
  <c r="K105" i="14"/>
  <c r="G106" i="14"/>
  <c r="H106" i="14"/>
  <c r="I106" i="14"/>
  <c r="J106" i="14"/>
  <c r="K106" i="14"/>
  <c r="G107" i="14"/>
  <c r="H107" i="14"/>
  <c r="I107" i="14"/>
  <c r="J107" i="14"/>
  <c r="K107" i="14"/>
  <c r="G108" i="14"/>
  <c r="H108" i="14"/>
  <c r="I108" i="14"/>
  <c r="J108" i="14"/>
  <c r="K108" i="14"/>
  <c r="G109" i="14"/>
  <c r="H109" i="14"/>
  <c r="I109" i="14"/>
  <c r="J109" i="14"/>
  <c r="K109" i="14"/>
  <c r="G110" i="14"/>
  <c r="H110" i="14"/>
  <c r="I110" i="14"/>
  <c r="J110" i="14"/>
  <c r="K110" i="14"/>
  <c r="G111" i="14"/>
  <c r="H111" i="14"/>
  <c r="I111" i="14"/>
  <c r="J111" i="14"/>
  <c r="K111" i="14"/>
  <c r="G112" i="14"/>
  <c r="H112" i="14"/>
  <c r="I112" i="14"/>
  <c r="J112" i="14"/>
  <c r="K112" i="14"/>
  <c r="G113" i="14"/>
  <c r="H113" i="14"/>
  <c r="I113" i="14"/>
  <c r="J113" i="14"/>
  <c r="K113" i="14"/>
  <c r="G114" i="14"/>
  <c r="H114" i="14"/>
  <c r="I114" i="14"/>
  <c r="J114" i="14"/>
  <c r="K114" i="14"/>
  <c r="G115" i="14"/>
  <c r="H115" i="14"/>
  <c r="I115" i="14"/>
  <c r="J115" i="14"/>
  <c r="K115" i="14"/>
  <c r="G116" i="14"/>
  <c r="H116" i="14"/>
  <c r="I116" i="14"/>
  <c r="J116" i="14"/>
  <c r="K116" i="14"/>
  <c r="G117" i="14"/>
  <c r="H117" i="14"/>
  <c r="I117" i="14"/>
  <c r="J117" i="14"/>
  <c r="K117" i="14"/>
  <c r="G118" i="14"/>
  <c r="H118" i="14"/>
  <c r="I118" i="14"/>
  <c r="J118" i="14"/>
  <c r="K118" i="14"/>
  <c r="G119" i="14"/>
  <c r="H119" i="14"/>
  <c r="I119" i="14"/>
  <c r="J119" i="14"/>
  <c r="K119" i="14"/>
  <c r="G120" i="14"/>
  <c r="H120" i="14"/>
  <c r="I120" i="14"/>
  <c r="J120" i="14"/>
  <c r="K120" i="14"/>
  <c r="G121" i="14"/>
  <c r="H121" i="14"/>
  <c r="I121" i="14"/>
  <c r="J121" i="14"/>
  <c r="K121" i="14"/>
  <c r="G122" i="14"/>
  <c r="H122" i="14"/>
  <c r="I122" i="14"/>
  <c r="J122" i="14"/>
  <c r="K122" i="14"/>
  <c r="G123" i="14"/>
  <c r="H123" i="14"/>
  <c r="I123" i="14"/>
  <c r="J123" i="14"/>
  <c r="K123" i="14"/>
  <c r="G124" i="14"/>
  <c r="H124" i="14"/>
  <c r="I124" i="14"/>
  <c r="J124" i="14"/>
  <c r="K124" i="14"/>
  <c r="G125" i="14"/>
  <c r="H125" i="14"/>
  <c r="I125" i="14"/>
  <c r="J125" i="14"/>
  <c r="K125" i="14"/>
  <c r="G126" i="14"/>
  <c r="H126" i="14"/>
  <c r="I126" i="14"/>
  <c r="J126" i="14"/>
  <c r="K126" i="14"/>
  <c r="G127" i="14"/>
  <c r="H127" i="14"/>
  <c r="I127" i="14"/>
  <c r="J127" i="14"/>
  <c r="K127" i="14"/>
  <c r="K91" i="14"/>
  <c r="H91" i="14"/>
  <c r="I91" i="14"/>
  <c r="J91" i="14"/>
  <c r="G91" i="14"/>
  <c r="X47" i="13"/>
  <c r="Y47" i="13"/>
  <c r="Z47" i="13"/>
  <c r="AA47" i="13"/>
  <c r="AB47" i="13"/>
  <c r="X48" i="13"/>
  <c r="Y48" i="13"/>
  <c r="Z48" i="13"/>
  <c r="AA48" i="13"/>
  <c r="AB48" i="13"/>
  <c r="X49" i="13"/>
  <c r="Y49" i="13"/>
  <c r="Z49" i="13"/>
  <c r="AA49" i="13"/>
  <c r="AB49" i="13"/>
  <c r="X50" i="13"/>
  <c r="Y50" i="13"/>
  <c r="Z50" i="13"/>
  <c r="AA50" i="13"/>
  <c r="AB50" i="13"/>
  <c r="X51" i="13"/>
  <c r="Y51" i="13"/>
  <c r="Z51" i="13"/>
  <c r="AA51" i="13"/>
  <c r="AB51" i="13"/>
  <c r="X52" i="13"/>
  <c r="Y52" i="13"/>
  <c r="Z52" i="13"/>
  <c r="AA52" i="13"/>
  <c r="AB52" i="13"/>
  <c r="X53" i="13"/>
  <c r="Y53" i="13"/>
  <c r="Z53" i="13"/>
  <c r="AA53" i="13"/>
  <c r="AB53" i="13"/>
  <c r="X54" i="13"/>
  <c r="Y54" i="13"/>
  <c r="Z54" i="13"/>
  <c r="AA54" i="13"/>
  <c r="AB54" i="13"/>
  <c r="X55" i="13"/>
  <c r="Y55" i="13"/>
  <c r="Z55" i="13"/>
  <c r="AA55" i="13"/>
  <c r="AB55" i="13"/>
  <c r="X56" i="13"/>
  <c r="Y56" i="13"/>
  <c r="Z56" i="13"/>
  <c r="AA56" i="13"/>
  <c r="AB56" i="13"/>
  <c r="X57" i="13"/>
  <c r="Y57" i="13"/>
  <c r="Z57" i="13"/>
  <c r="AA57" i="13"/>
  <c r="AB57" i="13"/>
  <c r="X58" i="13"/>
  <c r="Y58" i="13"/>
  <c r="Z58" i="13"/>
  <c r="AA58" i="13"/>
  <c r="AB58" i="13"/>
  <c r="X59" i="13"/>
  <c r="Y59" i="13"/>
  <c r="Z59" i="13"/>
  <c r="AA59" i="13"/>
  <c r="AB59" i="13"/>
  <c r="X60" i="13"/>
  <c r="Y60" i="13"/>
  <c r="Z60" i="13"/>
  <c r="AA60" i="13"/>
  <c r="AB60" i="13"/>
  <c r="X61" i="13"/>
  <c r="Y61" i="13"/>
  <c r="Z61" i="13"/>
  <c r="AA61" i="13"/>
  <c r="AB61" i="13"/>
  <c r="Y46" i="13"/>
  <c r="Z46" i="13"/>
  <c r="AA46" i="13"/>
  <c r="AB46" i="13"/>
  <c r="X46" i="13"/>
  <c r="G100" i="13"/>
  <c r="H100" i="13"/>
  <c r="I100" i="13"/>
  <c r="J100" i="13"/>
  <c r="K100" i="13"/>
  <c r="G101" i="13"/>
  <c r="H101" i="13"/>
  <c r="I101" i="13"/>
  <c r="J101" i="13"/>
  <c r="K101" i="13"/>
  <c r="G102" i="13"/>
  <c r="H102" i="13"/>
  <c r="I102" i="13"/>
  <c r="J102" i="13"/>
  <c r="K102" i="13"/>
  <c r="G103" i="13"/>
  <c r="H103" i="13"/>
  <c r="I103" i="13"/>
  <c r="J103" i="13"/>
  <c r="K103" i="13"/>
  <c r="G104" i="13"/>
  <c r="H104" i="13"/>
  <c r="I104" i="13"/>
  <c r="J104" i="13"/>
  <c r="K104" i="13"/>
  <c r="G105" i="13"/>
  <c r="H105" i="13"/>
  <c r="I105" i="13"/>
  <c r="J105" i="13"/>
  <c r="K105" i="13"/>
  <c r="G106" i="13"/>
  <c r="H106" i="13"/>
  <c r="I106" i="13"/>
  <c r="J106" i="13"/>
  <c r="K106" i="13"/>
  <c r="G107" i="13"/>
  <c r="H107" i="13"/>
  <c r="I107" i="13"/>
  <c r="J107" i="13"/>
  <c r="K107" i="13"/>
  <c r="G108" i="13"/>
  <c r="H108" i="13"/>
  <c r="I108" i="13"/>
  <c r="J108" i="13"/>
  <c r="K108" i="13"/>
  <c r="G109" i="13"/>
  <c r="H109" i="13"/>
  <c r="I109" i="13"/>
  <c r="J109" i="13"/>
  <c r="K109" i="13"/>
  <c r="G110" i="13"/>
  <c r="H110" i="13"/>
  <c r="I110" i="13"/>
  <c r="J110" i="13"/>
  <c r="K110" i="13"/>
  <c r="G111" i="13"/>
  <c r="H111" i="13"/>
  <c r="I111" i="13"/>
  <c r="J111" i="13"/>
  <c r="K111" i="13"/>
  <c r="G112" i="13"/>
  <c r="H112" i="13"/>
  <c r="I112" i="13"/>
  <c r="J112" i="13"/>
  <c r="K112" i="13"/>
  <c r="G113" i="13"/>
  <c r="H113" i="13"/>
  <c r="I113" i="13"/>
  <c r="J113" i="13"/>
  <c r="K113" i="13"/>
  <c r="G114" i="13"/>
  <c r="H114" i="13"/>
  <c r="I114" i="13"/>
  <c r="J114" i="13"/>
  <c r="K114" i="13"/>
  <c r="G115" i="13"/>
  <c r="H115" i="13"/>
  <c r="I115" i="13"/>
  <c r="J115" i="13"/>
  <c r="K115" i="13"/>
  <c r="G116" i="13"/>
  <c r="H116" i="13"/>
  <c r="I116" i="13"/>
  <c r="J116" i="13"/>
  <c r="K116" i="13"/>
  <c r="G117" i="13"/>
  <c r="H117" i="13"/>
  <c r="I117" i="13"/>
  <c r="J117" i="13"/>
  <c r="K117" i="13"/>
  <c r="G118" i="13"/>
  <c r="H118" i="13"/>
  <c r="I118" i="13"/>
  <c r="J118" i="13"/>
  <c r="K118" i="13"/>
  <c r="G119" i="13"/>
  <c r="H119" i="13"/>
  <c r="I119" i="13"/>
  <c r="J119" i="13"/>
  <c r="K119" i="13"/>
  <c r="G120" i="13"/>
  <c r="H120" i="13"/>
  <c r="I120" i="13"/>
  <c r="J120" i="13"/>
  <c r="K120" i="13"/>
  <c r="G121" i="13"/>
  <c r="H121" i="13"/>
  <c r="I121" i="13"/>
  <c r="J121" i="13"/>
  <c r="K121" i="13"/>
  <c r="G122" i="13"/>
  <c r="H122" i="13"/>
  <c r="I122" i="13"/>
  <c r="J122" i="13"/>
  <c r="K122" i="13"/>
  <c r="G123" i="13"/>
  <c r="H123" i="13"/>
  <c r="I123" i="13"/>
  <c r="J123" i="13"/>
  <c r="K123" i="13"/>
  <c r="G124" i="13"/>
  <c r="H124" i="13"/>
  <c r="I124" i="13"/>
  <c r="J124" i="13"/>
  <c r="K124" i="13"/>
  <c r="G125" i="13"/>
  <c r="H125" i="13"/>
  <c r="I125" i="13"/>
  <c r="J125" i="13"/>
  <c r="K125" i="13"/>
  <c r="G126" i="13"/>
  <c r="H126" i="13"/>
  <c r="I126" i="13"/>
  <c r="J126" i="13"/>
  <c r="K126" i="13"/>
  <c r="G127" i="13"/>
  <c r="H127" i="13"/>
  <c r="I127" i="13"/>
  <c r="J127" i="13"/>
  <c r="K127" i="13"/>
  <c r="G128" i="13"/>
  <c r="H128" i="13"/>
  <c r="I128" i="13"/>
  <c r="J128" i="13"/>
  <c r="K128" i="13"/>
  <c r="G129" i="13"/>
  <c r="H129" i="13"/>
  <c r="I129" i="13"/>
  <c r="J129" i="13"/>
  <c r="K129" i="13"/>
  <c r="G130" i="13"/>
  <c r="H130" i="13"/>
  <c r="I130" i="13"/>
  <c r="J130" i="13"/>
  <c r="K130" i="13"/>
  <c r="G131" i="13"/>
  <c r="H131" i="13"/>
  <c r="I131" i="13"/>
  <c r="J131" i="13"/>
  <c r="K131" i="13"/>
  <c r="G132" i="13"/>
  <c r="H132" i="13"/>
  <c r="I132" i="13"/>
  <c r="J132" i="13"/>
  <c r="K132" i="13"/>
  <c r="G133" i="13"/>
  <c r="H133" i="13"/>
  <c r="I133" i="13"/>
  <c r="J133" i="13"/>
  <c r="K133" i="13"/>
  <c r="G134" i="13"/>
  <c r="H134" i="13"/>
  <c r="I134" i="13"/>
  <c r="J134" i="13"/>
  <c r="K134" i="13"/>
  <c r="G135" i="13"/>
  <c r="H135" i="13"/>
  <c r="I135" i="13"/>
  <c r="J135" i="13"/>
  <c r="K135" i="13"/>
  <c r="G136" i="13"/>
  <c r="H136" i="13"/>
  <c r="I136" i="13"/>
  <c r="J136" i="13"/>
  <c r="K136" i="13"/>
  <c r="G137" i="13"/>
  <c r="H137" i="13"/>
  <c r="I137" i="13"/>
  <c r="J137" i="13"/>
  <c r="K137" i="13"/>
  <c r="G138" i="13"/>
  <c r="H138" i="13"/>
  <c r="I138" i="13"/>
  <c r="J138" i="13"/>
  <c r="K138" i="13"/>
  <c r="G139" i="13"/>
  <c r="H139" i="13"/>
  <c r="I139" i="13"/>
  <c r="J139" i="13"/>
  <c r="K139" i="13"/>
  <c r="H99" i="13"/>
  <c r="I99" i="13"/>
  <c r="J99" i="13"/>
  <c r="K99" i="13"/>
  <c r="G99" i="13"/>
  <c r="U99" i="9"/>
  <c r="V99" i="9"/>
  <c r="W99" i="9"/>
  <c r="X99" i="9"/>
  <c r="Y99" i="9"/>
  <c r="Z99" i="9"/>
  <c r="AA99" i="9"/>
  <c r="AB99" i="9"/>
  <c r="AC99" i="9"/>
  <c r="AD99" i="9"/>
  <c r="U100" i="9"/>
  <c r="V100" i="9"/>
  <c r="W100" i="9"/>
  <c r="X100" i="9"/>
  <c r="Y100" i="9"/>
  <c r="Z100" i="9"/>
  <c r="AA100" i="9"/>
  <c r="AB100" i="9"/>
  <c r="AC100" i="9"/>
  <c r="AD100" i="9"/>
  <c r="U76" i="9"/>
  <c r="V76" i="9"/>
  <c r="W76" i="9"/>
  <c r="X76" i="9"/>
  <c r="Y76" i="9"/>
  <c r="Z76" i="9"/>
  <c r="AA76" i="9"/>
  <c r="AB76" i="9"/>
  <c r="AC76" i="9"/>
  <c r="AD76" i="9"/>
  <c r="U77" i="9"/>
  <c r="V77" i="9"/>
  <c r="W77" i="9"/>
  <c r="X77" i="9"/>
  <c r="Y77" i="9"/>
  <c r="Z77" i="9"/>
  <c r="AA77" i="9"/>
  <c r="AB77" i="9"/>
  <c r="AC77" i="9"/>
  <c r="AD77" i="9"/>
  <c r="U78" i="9"/>
  <c r="V78" i="9"/>
  <c r="W78" i="9"/>
  <c r="X78" i="9"/>
  <c r="Y78" i="9"/>
  <c r="Z78" i="9"/>
  <c r="AA78" i="9"/>
  <c r="AB78" i="9"/>
  <c r="AC78" i="9"/>
  <c r="AD78" i="9"/>
  <c r="U79" i="9"/>
  <c r="V79" i="9"/>
  <c r="W79" i="9"/>
  <c r="X79" i="9"/>
  <c r="Y79" i="9"/>
  <c r="Z79" i="9"/>
  <c r="AA79" i="9"/>
  <c r="AB79" i="9"/>
  <c r="AC79" i="9"/>
  <c r="AD79" i="9"/>
  <c r="U80" i="9"/>
  <c r="V80" i="9"/>
  <c r="W80" i="9"/>
  <c r="X80" i="9"/>
  <c r="Y80" i="9"/>
  <c r="Z80" i="9"/>
  <c r="AA80" i="9"/>
  <c r="AB80" i="9"/>
  <c r="AC80" i="9"/>
  <c r="AD80" i="9"/>
  <c r="U81" i="9"/>
  <c r="V81" i="9"/>
  <c r="W81" i="9"/>
  <c r="X81" i="9"/>
  <c r="Y81" i="9"/>
  <c r="Z81" i="9"/>
  <c r="AA81" i="9"/>
  <c r="AB81" i="9"/>
  <c r="AC81" i="9"/>
  <c r="AD81" i="9"/>
  <c r="U82" i="9"/>
  <c r="V82" i="9"/>
  <c r="W82" i="9"/>
  <c r="X82" i="9"/>
  <c r="Y82" i="9"/>
  <c r="Z82" i="9"/>
  <c r="AA82" i="9"/>
  <c r="AB82" i="9"/>
  <c r="AC82" i="9"/>
  <c r="AD82" i="9"/>
  <c r="U83" i="9"/>
  <c r="V83" i="9"/>
  <c r="W83" i="9"/>
  <c r="X83" i="9"/>
  <c r="Y83" i="9"/>
  <c r="Z83" i="9"/>
  <c r="AA83" i="9"/>
  <c r="AB83" i="9"/>
  <c r="AC83" i="9"/>
  <c r="AD83" i="9"/>
  <c r="U84" i="9"/>
  <c r="V84" i="9"/>
  <c r="W84" i="9"/>
  <c r="X84" i="9"/>
  <c r="Y84" i="9"/>
  <c r="Z84" i="9"/>
  <c r="AA84" i="9"/>
  <c r="AB84" i="9"/>
  <c r="AC84" i="9"/>
  <c r="AD84" i="9"/>
  <c r="U85" i="9"/>
  <c r="V85" i="9"/>
  <c r="W85" i="9"/>
  <c r="X85" i="9"/>
  <c r="Y85" i="9"/>
  <c r="Z85" i="9"/>
  <c r="AA85" i="9"/>
  <c r="AB85" i="9"/>
  <c r="AC85" i="9"/>
  <c r="AD85" i="9"/>
  <c r="U86" i="9"/>
  <c r="V86" i="9"/>
  <c r="W86" i="9"/>
  <c r="X86" i="9"/>
  <c r="Y86" i="9"/>
  <c r="Z86" i="9"/>
  <c r="AA86" i="9"/>
  <c r="AB86" i="9"/>
  <c r="AC86" i="9"/>
  <c r="AD86" i="9"/>
  <c r="U87" i="9"/>
  <c r="V87" i="9"/>
  <c r="W87" i="9"/>
  <c r="X87" i="9"/>
  <c r="Y87" i="9"/>
  <c r="Z87" i="9"/>
  <c r="AA87" i="9"/>
  <c r="AB87" i="9"/>
  <c r="AC87" i="9"/>
  <c r="AD87" i="9"/>
  <c r="U88" i="9"/>
  <c r="V88" i="9"/>
  <c r="W88" i="9"/>
  <c r="X88" i="9"/>
  <c r="Y88" i="9"/>
  <c r="Z88" i="9"/>
  <c r="AA88" i="9"/>
  <c r="AB88" i="9"/>
  <c r="AC88" i="9"/>
  <c r="AD88" i="9"/>
  <c r="U89" i="9"/>
  <c r="V89" i="9"/>
  <c r="W89" i="9"/>
  <c r="X89" i="9"/>
  <c r="Y89" i="9"/>
  <c r="Z89" i="9"/>
  <c r="AA89" i="9"/>
  <c r="AB89" i="9"/>
  <c r="AC89" i="9"/>
  <c r="AD89" i="9"/>
  <c r="U90" i="9"/>
  <c r="V90" i="9"/>
  <c r="W90" i="9"/>
  <c r="X90" i="9"/>
  <c r="Y90" i="9"/>
  <c r="Z90" i="9"/>
  <c r="AA90" i="9"/>
  <c r="AB90" i="9"/>
  <c r="AC90" i="9"/>
  <c r="AD90" i="9"/>
  <c r="U91" i="9"/>
  <c r="V91" i="9"/>
  <c r="W91" i="9"/>
  <c r="X91" i="9"/>
  <c r="Y91" i="9"/>
  <c r="Z91" i="9"/>
  <c r="AA91" i="9"/>
  <c r="AB91" i="9"/>
  <c r="AC91" i="9"/>
  <c r="AD91" i="9"/>
  <c r="U92" i="9"/>
  <c r="V92" i="9"/>
  <c r="W92" i="9"/>
  <c r="X92" i="9"/>
  <c r="Y92" i="9"/>
  <c r="Z92" i="9"/>
  <c r="AA92" i="9"/>
  <c r="AB92" i="9"/>
  <c r="AC92" i="9"/>
  <c r="AD92" i="9"/>
  <c r="U93" i="9"/>
  <c r="V93" i="9"/>
  <c r="W93" i="9"/>
  <c r="X93" i="9"/>
  <c r="Y93" i="9"/>
  <c r="Z93" i="9"/>
  <c r="AA93" i="9"/>
  <c r="AB93" i="9"/>
  <c r="AC93" i="9"/>
  <c r="AD93" i="9"/>
  <c r="U94" i="9"/>
  <c r="V94" i="9"/>
  <c r="W94" i="9"/>
  <c r="X94" i="9"/>
  <c r="Y94" i="9"/>
  <c r="Z94" i="9"/>
  <c r="AA94" i="9"/>
  <c r="AB94" i="9"/>
  <c r="AC94" i="9"/>
  <c r="AD94" i="9"/>
  <c r="U95" i="9"/>
  <c r="V95" i="9"/>
  <c r="W95" i="9"/>
  <c r="X95" i="9"/>
  <c r="Y95" i="9"/>
  <c r="Z95" i="9"/>
  <c r="AA95" i="9"/>
  <c r="AB95" i="9"/>
  <c r="AC95" i="9"/>
  <c r="AD95" i="9"/>
  <c r="U96" i="9"/>
  <c r="V96" i="9"/>
  <c r="W96" i="9"/>
  <c r="X96" i="9"/>
  <c r="Y96" i="9"/>
  <c r="Z96" i="9"/>
  <c r="AA96" i="9"/>
  <c r="AB96" i="9"/>
  <c r="AC96" i="9"/>
  <c r="AD96" i="9"/>
  <c r="U97" i="9"/>
  <c r="V97" i="9"/>
  <c r="W97" i="9"/>
  <c r="X97" i="9"/>
  <c r="Y97" i="9"/>
  <c r="Z97" i="9"/>
  <c r="AA97" i="9"/>
  <c r="AB97" i="9"/>
  <c r="AC97" i="9"/>
  <c r="AD97" i="9"/>
  <c r="U98" i="9"/>
  <c r="V98" i="9"/>
  <c r="W98" i="9"/>
  <c r="X98" i="9"/>
  <c r="Y98" i="9"/>
  <c r="Z98" i="9"/>
  <c r="AA98" i="9"/>
  <c r="AB98" i="9"/>
  <c r="AC98" i="9"/>
  <c r="AD98" i="9"/>
  <c r="V75" i="9"/>
  <c r="W75" i="9"/>
  <c r="X75" i="9"/>
  <c r="Y75" i="9"/>
  <c r="Z75" i="9"/>
  <c r="AA75" i="9"/>
  <c r="AB75" i="9"/>
  <c r="AC75" i="9"/>
  <c r="AD75" i="9"/>
  <c r="U75" i="9"/>
  <c r="F94" i="9"/>
  <c r="G94" i="9"/>
  <c r="H94" i="9"/>
  <c r="I94" i="9"/>
  <c r="J94" i="9"/>
  <c r="K94" i="9"/>
  <c r="L94" i="9"/>
  <c r="M94" i="9"/>
  <c r="N94" i="9"/>
  <c r="O94" i="9"/>
  <c r="F91" i="9"/>
  <c r="G91" i="9"/>
  <c r="H91" i="9"/>
  <c r="I91" i="9"/>
  <c r="J91" i="9"/>
  <c r="K91" i="9"/>
  <c r="L91" i="9"/>
  <c r="M91" i="9"/>
  <c r="N91" i="9"/>
  <c r="O91" i="9"/>
  <c r="F92" i="9"/>
  <c r="G92" i="9"/>
  <c r="H92" i="9"/>
  <c r="I92" i="9"/>
  <c r="J92" i="9"/>
  <c r="K92" i="9"/>
  <c r="L92" i="9"/>
  <c r="M92" i="9"/>
  <c r="N92" i="9"/>
  <c r="O92" i="9"/>
  <c r="F93" i="9"/>
  <c r="G93" i="9"/>
  <c r="H93" i="9"/>
  <c r="I93" i="9"/>
  <c r="J93" i="9"/>
  <c r="K93" i="9"/>
  <c r="L93" i="9"/>
  <c r="M93" i="9"/>
  <c r="N93" i="9"/>
  <c r="O93" i="9"/>
  <c r="F55" i="9"/>
  <c r="G55" i="9"/>
  <c r="H55" i="9"/>
  <c r="I55" i="9"/>
  <c r="J55" i="9"/>
  <c r="K55" i="9"/>
  <c r="L55" i="9"/>
  <c r="M55" i="9"/>
  <c r="N55" i="9"/>
  <c r="O55" i="9"/>
  <c r="F56" i="9"/>
  <c r="G56" i="9"/>
  <c r="H56" i="9"/>
  <c r="I56" i="9"/>
  <c r="J56" i="9"/>
  <c r="K56" i="9"/>
  <c r="L56" i="9"/>
  <c r="M56" i="9"/>
  <c r="N56" i="9"/>
  <c r="O56" i="9"/>
  <c r="F57" i="9"/>
  <c r="G57" i="9"/>
  <c r="H57" i="9"/>
  <c r="I57" i="9"/>
  <c r="J57" i="9"/>
  <c r="K57" i="9"/>
  <c r="L57" i="9"/>
  <c r="M57" i="9"/>
  <c r="N57" i="9"/>
  <c r="O57" i="9"/>
  <c r="F58" i="9"/>
  <c r="G58" i="9"/>
  <c r="H58" i="9"/>
  <c r="I58" i="9"/>
  <c r="J58" i="9"/>
  <c r="K58" i="9"/>
  <c r="L58" i="9"/>
  <c r="M58" i="9"/>
  <c r="N58" i="9"/>
  <c r="O58" i="9"/>
  <c r="F59" i="9"/>
  <c r="G59" i="9"/>
  <c r="H59" i="9"/>
  <c r="I59" i="9"/>
  <c r="J59" i="9"/>
  <c r="K59" i="9"/>
  <c r="L59" i="9"/>
  <c r="M59" i="9"/>
  <c r="N59" i="9"/>
  <c r="O59" i="9"/>
  <c r="F60" i="9"/>
  <c r="G60" i="9"/>
  <c r="H60" i="9"/>
  <c r="I60" i="9"/>
  <c r="J60" i="9"/>
  <c r="K60" i="9"/>
  <c r="L60" i="9"/>
  <c r="M60" i="9"/>
  <c r="N60" i="9"/>
  <c r="O60" i="9"/>
  <c r="F61" i="9"/>
  <c r="G61" i="9"/>
  <c r="H61" i="9"/>
  <c r="I61" i="9"/>
  <c r="J61" i="9"/>
  <c r="K61" i="9"/>
  <c r="L61" i="9"/>
  <c r="M61" i="9"/>
  <c r="N61" i="9"/>
  <c r="O61" i="9"/>
  <c r="F62" i="9"/>
  <c r="G62" i="9"/>
  <c r="H62" i="9"/>
  <c r="I62" i="9"/>
  <c r="J62" i="9"/>
  <c r="K62" i="9"/>
  <c r="L62" i="9"/>
  <c r="M62" i="9"/>
  <c r="N62" i="9"/>
  <c r="O62" i="9"/>
  <c r="F63" i="9"/>
  <c r="G63" i="9"/>
  <c r="H63" i="9"/>
  <c r="I63" i="9"/>
  <c r="J63" i="9"/>
  <c r="K63" i="9"/>
  <c r="L63" i="9"/>
  <c r="M63" i="9"/>
  <c r="N63" i="9"/>
  <c r="O63" i="9"/>
  <c r="F64" i="9"/>
  <c r="G64" i="9"/>
  <c r="H64" i="9"/>
  <c r="I64" i="9"/>
  <c r="J64" i="9"/>
  <c r="K64" i="9"/>
  <c r="L64" i="9"/>
  <c r="M64" i="9"/>
  <c r="N64" i="9"/>
  <c r="O64" i="9"/>
  <c r="F65" i="9"/>
  <c r="G65" i="9"/>
  <c r="H65" i="9"/>
  <c r="I65" i="9"/>
  <c r="J65" i="9"/>
  <c r="K65" i="9"/>
  <c r="L65" i="9"/>
  <c r="M65" i="9"/>
  <c r="N65" i="9"/>
  <c r="O65" i="9"/>
  <c r="F66" i="9"/>
  <c r="G66" i="9"/>
  <c r="H66" i="9"/>
  <c r="I66" i="9"/>
  <c r="J66" i="9"/>
  <c r="K66" i="9"/>
  <c r="L66" i="9"/>
  <c r="M66" i="9"/>
  <c r="N66" i="9"/>
  <c r="O66" i="9"/>
  <c r="F67" i="9"/>
  <c r="G67" i="9"/>
  <c r="H67" i="9"/>
  <c r="I67" i="9"/>
  <c r="J67" i="9"/>
  <c r="K67" i="9"/>
  <c r="L67" i="9"/>
  <c r="M67" i="9"/>
  <c r="N67" i="9"/>
  <c r="O67" i="9"/>
  <c r="F68" i="9"/>
  <c r="G68" i="9"/>
  <c r="H68" i="9"/>
  <c r="I68" i="9"/>
  <c r="J68" i="9"/>
  <c r="K68" i="9"/>
  <c r="L68" i="9"/>
  <c r="M68" i="9"/>
  <c r="N68" i="9"/>
  <c r="O68" i="9"/>
  <c r="F69" i="9"/>
  <c r="G69" i="9"/>
  <c r="H69" i="9"/>
  <c r="I69" i="9"/>
  <c r="J69" i="9"/>
  <c r="K69" i="9"/>
  <c r="L69" i="9"/>
  <c r="M69" i="9"/>
  <c r="N69" i="9"/>
  <c r="O69" i="9"/>
  <c r="F70" i="9"/>
  <c r="G70" i="9"/>
  <c r="H70" i="9"/>
  <c r="I70" i="9"/>
  <c r="J70" i="9"/>
  <c r="K70" i="9"/>
  <c r="L70" i="9"/>
  <c r="M70" i="9"/>
  <c r="N70" i="9"/>
  <c r="O70" i="9"/>
  <c r="F71" i="9"/>
  <c r="G71" i="9"/>
  <c r="H71" i="9"/>
  <c r="I71" i="9"/>
  <c r="J71" i="9"/>
  <c r="K71" i="9"/>
  <c r="L71" i="9"/>
  <c r="M71" i="9"/>
  <c r="N71" i="9"/>
  <c r="O71" i="9"/>
  <c r="F72" i="9"/>
  <c r="G72" i="9"/>
  <c r="H72" i="9"/>
  <c r="I72" i="9"/>
  <c r="J72" i="9"/>
  <c r="K72" i="9"/>
  <c r="L72" i="9"/>
  <c r="M72" i="9"/>
  <c r="N72" i="9"/>
  <c r="O72" i="9"/>
  <c r="F73" i="9"/>
  <c r="G73" i="9"/>
  <c r="H73" i="9"/>
  <c r="I73" i="9"/>
  <c r="J73" i="9"/>
  <c r="K73" i="9"/>
  <c r="L73" i="9"/>
  <c r="M73" i="9"/>
  <c r="N73" i="9"/>
  <c r="O73" i="9"/>
  <c r="F75" i="9"/>
  <c r="G75" i="9"/>
  <c r="H75" i="9"/>
  <c r="I75" i="9"/>
  <c r="J75" i="9"/>
  <c r="K75" i="9"/>
  <c r="L75" i="9"/>
  <c r="M75" i="9"/>
  <c r="N75" i="9"/>
  <c r="O75" i="9"/>
  <c r="F76" i="9"/>
  <c r="G76" i="9"/>
  <c r="H76" i="9"/>
  <c r="I76" i="9"/>
  <c r="J76" i="9"/>
  <c r="K76" i="9"/>
  <c r="L76" i="9"/>
  <c r="M76" i="9"/>
  <c r="N76" i="9"/>
  <c r="O76" i="9"/>
  <c r="F77" i="9"/>
  <c r="G77" i="9"/>
  <c r="H77" i="9"/>
  <c r="I77" i="9"/>
  <c r="J77" i="9"/>
  <c r="K77" i="9"/>
  <c r="L77" i="9"/>
  <c r="M77" i="9"/>
  <c r="N77" i="9"/>
  <c r="O77" i="9"/>
  <c r="F78" i="9"/>
  <c r="G78" i="9"/>
  <c r="H78" i="9"/>
  <c r="I78" i="9"/>
  <c r="J78" i="9"/>
  <c r="K78" i="9"/>
  <c r="L78" i="9"/>
  <c r="M78" i="9"/>
  <c r="N78" i="9"/>
  <c r="O78" i="9"/>
  <c r="F79" i="9"/>
  <c r="G79" i="9"/>
  <c r="H79" i="9"/>
  <c r="I79" i="9"/>
  <c r="J79" i="9"/>
  <c r="K79" i="9"/>
  <c r="L79" i="9"/>
  <c r="M79" i="9"/>
  <c r="N79" i="9"/>
  <c r="O79" i="9"/>
  <c r="F80" i="9"/>
  <c r="G80" i="9"/>
  <c r="H80" i="9"/>
  <c r="I80" i="9"/>
  <c r="J80" i="9"/>
  <c r="K80" i="9"/>
  <c r="L80" i="9"/>
  <c r="M80" i="9"/>
  <c r="N80" i="9"/>
  <c r="O80" i="9"/>
  <c r="F81" i="9"/>
  <c r="G81" i="9"/>
  <c r="H81" i="9"/>
  <c r="I81" i="9"/>
  <c r="J81" i="9"/>
  <c r="K81" i="9"/>
  <c r="L81" i="9"/>
  <c r="M81" i="9"/>
  <c r="N81" i="9"/>
  <c r="O81" i="9"/>
  <c r="F82" i="9"/>
  <c r="G82" i="9"/>
  <c r="H82" i="9"/>
  <c r="I82" i="9"/>
  <c r="J82" i="9"/>
  <c r="K82" i="9"/>
  <c r="L82" i="9"/>
  <c r="M82" i="9"/>
  <c r="N82" i="9"/>
  <c r="O82" i="9"/>
  <c r="F83" i="9"/>
  <c r="G83" i="9"/>
  <c r="H83" i="9"/>
  <c r="I83" i="9"/>
  <c r="J83" i="9"/>
  <c r="K83" i="9"/>
  <c r="L83" i="9"/>
  <c r="M83" i="9"/>
  <c r="N83" i="9"/>
  <c r="O83" i="9"/>
  <c r="F84" i="9"/>
  <c r="G84" i="9"/>
  <c r="H84" i="9"/>
  <c r="I84" i="9"/>
  <c r="J84" i="9"/>
  <c r="K84" i="9"/>
  <c r="L84" i="9"/>
  <c r="M84" i="9"/>
  <c r="N84" i="9"/>
  <c r="O84" i="9"/>
  <c r="F85" i="9"/>
  <c r="G85" i="9"/>
  <c r="H85" i="9"/>
  <c r="I85" i="9"/>
  <c r="J85" i="9"/>
  <c r="K85" i="9"/>
  <c r="L85" i="9"/>
  <c r="M85" i="9"/>
  <c r="N85" i="9"/>
  <c r="O85" i="9"/>
  <c r="F86" i="9"/>
  <c r="G86" i="9"/>
  <c r="H86" i="9"/>
  <c r="I86" i="9"/>
  <c r="J86" i="9"/>
  <c r="K86" i="9"/>
  <c r="L86" i="9"/>
  <c r="M86" i="9"/>
  <c r="N86" i="9"/>
  <c r="O86" i="9"/>
  <c r="F87" i="9"/>
  <c r="G87" i="9"/>
  <c r="H87" i="9"/>
  <c r="I87" i="9"/>
  <c r="J87" i="9"/>
  <c r="K87" i="9"/>
  <c r="L87" i="9"/>
  <c r="M87" i="9"/>
  <c r="N87" i="9"/>
  <c r="O87" i="9"/>
  <c r="F88" i="9"/>
  <c r="G88" i="9"/>
  <c r="H88" i="9"/>
  <c r="I88" i="9"/>
  <c r="J88" i="9"/>
  <c r="K88" i="9"/>
  <c r="L88" i="9"/>
  <c r="M88" i="9"/>
  <c r="N88" i="9"/>
  <c r="O88" i="9"/>
  <c r="F89" i="9"/>
  <c r="G89" i="9"/>
  <c r="H89" i="9"/>
  <c r="I89" i="9"/>
  <c r="J89" i="9"/>
  <c r="K89" i="9"/>
  <c r="L89" i="9"/>
  <c r="M89" i="9"/>
  <c r="N89" i="9"/>
  <c r="O89" i="9"/>
  <c r="F90" i="9"/>
  <c r="G90" i="9"/>
  <c r="H90" i="9"/>
  <c r="I90" i="9"/>
  <c r="J90" i="9"/>
  <c r="K90" i="9"/>
  <c r="L90" i="9"/>
  <c r="M90" i="9"/>
  <c r="N90" i="9"/>
  <c r="O90" i="9"/>
  <c r="F54" i="9"/>
  <c r="G54" i="9"/>
  <c r="H54" i="9"/>
  <c r="I54" i="9"/>
  <c r="J54" i="9"/>
  <c r="K54" i="9"/>
  <c r="L54" i="9"/>
  <c r="M54" i="9"/>
  <c r="N54" i="9"/>
  <c r="O54" i="9"/>
  <c r="T9" i="1"/>
  <c r="U9" i="1"/>
  <c r="V9" i="1"/>
  <c r="W9" i="1"/>
  <c r="X9" i="1"/>
  <c r="Y9" i="1"/>
  <c r="Z9" i="1"/>
  <c r="AA9" i="1"/>
  <c r="AB9" i="1"/>
  <c r="T10" i="1"/>
  <c r="U10" i="1"/>
  <c r="V10" i="1"/>
  <c r="W10" i="1"/>
  <c r="X10" i="1"/>
  <c r="Y10" i="1"/>
  <c r="Z10" i="1"/>
  <c r="AA10" i="1"/>
  <c r="AB10" i="1"/>
  <c r="T11" i="1"/>
  <c r="U11" i="1"/>
  <c r="V11" i="1"/>
  <c r="W11" i="1"/>
  <c r="X11" i="1"/>
  <c r="Y11" i="1"/>
  <c r="Z11" i="1"/>
  <c r="AA11" i="1"/>
  <c r="AB11" i="1"/>
  <c r="T12" i="1"/>
  <c r="U12" i="1"/>
  <c r="V12" i="1"/>
  <c r="W12" i="1"/>
  <c r="X12" i="1"/>
  <c r="Y12" i="1"/>
  <c r="Z12" i="1"/>
  <c r="AA12" i="1"/>
  <c r="AB12" i="1"/>
  <c r="T13" i="1"/>
  <c r="U13" i="1"/>
  <c r="V13" i="1"/>
  <c r="W13" i="1"/>
  <c r="X13" i="1"/>
  <c r="Y13" i="1"/>
  <c r="Z13" i="1"/>
  <c r="AA13" i="1"/>
  <c r="AB13" i="1"/>
  <c r="T14" i="1"/>
  <c r="U14" i="1"/>
  <c r="V14" i="1"/>
  <c r="W14" i="1"/>
  <c r="X14" i="1"/>
  <c r="Y14" i="1"/>
  <c r="Z14" i="1"/>
  <c r="AA14" i="1"/>
  <c r="AB14" i="1"/>
  <c r="T15" i="1"/>
  <c r="U15" i="1"/>
  <c r="V15" i="1"/>
  <c r="W15" i="1"/>
  <c r="X15" i="1"/>
  <c r="Y15" i="1"/>
  <c r="Z15" i="1"/>
  <c r="AA15" i="1"/>
  <c r="AB15" i="1"/>
  <c r="T18" i="1"/>
  <c r="R65" i="1" s="1"/>
  <c r="R67" i="1" s="1"/>
  <c r="U18" i="1"/>
  <c r="V18" i="1"/>
  <c r="W18" i="1"/>
  <c r="X18" i="1"/>
  <c r="Y18" i="1"/>
  <c r="Z18" i="1"/>
  <c r="AA18" i="1"/>
  <c r="AB18" i="1"/>
  <c r="S10" i="1"/>
  <c r="S11" i="1"/>
  <c r="S12" i="1"/>
  <c r="S13" i="1"/>
  <c r="S14" i="1"/>
  <c r="S15" i="1"/>
  <c r="S18" i="1"/>
  <c r="Q65" i="1" s="1"/>
  <c r="Q67" i="1" s="1"/>
  <c r="S9" i="1"/>
  <c r="G21" i="1"/>
  <c r="H21" i="1"/>
  <c r="I21" i="1"/>
  <c r="J21" i="1"/>
  <c r="K21" i="1"/>
  <c r="L21" i="1"/>
  <c r="M21" i="1"/>
  <c r="N21" i="1"/>
  <c r="O21" i="1"/>
  <c r="P21" i="1"/>
  <c r="Q21" i="1"/>
  <c r="F21" i="1"/>
  <c r="AN7" i="30"/>
  <c r="AM7" i="30"/>
  <c r="AL7" i="30"/>
  <c r="AK7" i="30"/>
  <c r="AJ7" i="30"/>
  <c r="AI7" i="30"/>
  <c r="AH7" i="30"/>
  <c r="AG7" i="30"/>
  <c r="AF7" i="30"/>
  <c r="AE7" i="30"/>
  <c r="AD7" i="30"/>
  <c r="AC7" i="30"/>
  <c r="AB7" i="30"/>
  <c r="AA7" i="30"/>
  <c r="Z7" i="30"/>
  <c r="Y7" i="30"/>
  <c r="X7" i="30"/>
  <c r="W7" i="30"/>
  <c r="V7" i="30"/>
  <c r="U7" i="30"/>
  <c r="T7" i="30"/>
  <c r="S7" i="30"/>
  <c r="R7" i="30"/>
  <c r="Q7" i="30"/>
  <c r="P7" i="30"/>
  <c r="O7" i="30"/>
  <c r="N7" i="30"/>
  <c r="M7" i="30"/>
  <c r="L7" i="30"/>
  <c r="K7" i="30"/>
  <c r="J7" i="30"/>
  <c r="I7" i="30"/>
  <c r="H7" i="30"/>
  <c r="G7" i="30"/>
  <c r="F7" i="30"/>
  <c r="B6" i="19"/>
  <c r="B8" i="19"/>
  <c r="B9" i="19"/>
  <c r="B10" i="19"/>
  <c r="A6" i="19"/>
  <c r="A8" i="19"/>
  <c r="A9" i="19"/>
  <c r="A10" i="19"/>
  <c r="A4" i="19"/>
  <c r="AN5" i="19"/>
  <c r="AN11" i="19" s="1"/>
  <c r="AM5" i="19"/>
  <c r="AM11" i="19" s="1"/>
  <c r="AL5" i="19"/>
  <c r="AL11" i="19" s="1"/>
  <c r="AK5" i="19"/>
  <c r="AK11" i="19" s="1"/>
  <c r="AJ5" i="19"/>
  <c r="AJ11" i="19" s="1"/>
  <c r="AI5" i="19"/>
  <c r="AH5" i="19"/>
  <c r="AG5" i="19"/>
  <c r="AF5" i="19"/>
  <c r="AE5" i="19"/>
  <c r="AD5" i="19"/>
  <c r="AC5" i="19"/>
  <c r="AB5" i="19"/>
  <c r="AA5" i="19"/>
  <c r="Z5" i="19"/>
  <c r="Y5" i="19"/>
  <c r="X5" i="19"/>
  <c r="W5" i="19"/>
  <c r="V5" i="19"/>
  <c r="U5" i="19"/>
  <c r="T5" i="19"/>
  <c r="S5" i="19"/>
  <c r="R5" i="19"/>
  <c r="Q5" i="19"/>
  <c r="P5" i="19"/>
  <c r="O5" i="19"/>
  <c r="N5" i="19"/>
  <c r="M5" i="19"/>
  <c r="L5" i="19"/>
  <c r="K5" i="19"/>
  <c r="J5" i="19"/>
  <c r="I5" i="19"/>
  <c r="I11" i="19" s="1"/>
  <c r="H5" i="19"/>
  <c r="G5" i="19"/>
  <c r="F5" i="19"/>
  <c r="A13" i="19"/>
  <c r="O7" i="19"/>
  <c r="P7" i="19"/>
  <c r="Q7" i="19"/>
  <c r="Q11" i="19" s="1"/>
  <c r="R7" i="19"/>
  <c r="S7" i="19"/>
  <c r="T7" i="19"/>
  <c r="U7" i="19"/>
  <c r="U11" i="19" s="1"/>
  <c r="V7" i="19"/>
  <c r="W7" i="19"/>
  <c r="X7" i="19"/>
  <c r="Y7" i="19"/>
  <c r="Y11" i="19" s="1"/>
  <c r="Z7" i="19"/>
  <c r="AA7" i="19"/>
  <c r="AB7" i="19"/>
  <c r="AC7" i="19"/>
  <c r="AC11" i="19" s="1"/>
  <c r="AD7" i="19"/>
  <c r="AE7" i="19"/>
  <c r="AF7" i="19"/>
  <c r="AG7" i="19"/>
  <c r="AG11" i="19" s="1"/>
  <c r="AH7" i="19"/>
  <c r="AI7" i="19"/>
  <c r="G7" i="19"/>
  <c r="H7" i="19"/>
  <c r="I7" i="19"/>
  <c r="J7" i="19"/>
  <c r="K7" i="19"/>
  <c r="L7" i="19"/>
  <c r="M7" i="19"/>
  <c r="N7" i="19"/>
  <c r="F7" i="19"/>
  <c r="M11" i="19" l="1"/>
  <c r="J11" i="19"/>
  <c r="N11" i="19"/>
  <c r="R11" i="19"/>
  <c r="V11" i="19"/>
  <c r="Z11" i="19"/>
  <c r="AD11" i="19"/>
  <c r="AH11" i="19"/>
  <c r="B7" i="19"/>
  <c r="G11" i="19"/>
  <c r="K11" i="19"/>
  <c r="O11" i="19"/>
  <c r="S11" i="19"/>
  <c r="W11" i="19"/>
  <c r="AA11" i="19"/>
  <c r="AE11" i="19"/>
  <c r="AI11" i="19"/>
  <c r="AC74" i="24"/>
  <c r="H11" i="19"/>
  <c r="L11" i="19"/>
  <c r="P11" i="19"/>
  <c r="T11" i="19"/>
  <c r="X11" i="19"/>
  <c r="AB11" i="19"/>
  <c r="AF11" i="19"/>
  <c r="B5" i="19"/>
  <c r="F11" i="19"/>
  <c r="AB74" i="24"/>
  <c r="AA74" i="24"/>
  <c r="Y74" i="24"/>
  <c r="Z74" i="24"/>
  <c r="Y62" i="13"/>
  <c r="K140" i="13"/>
  <c r="G140" i="13"/>
  <c r="AB62" i="13"/>
  <c r="X62" i="13"/>
  <c r="H140" i="13"/>
  <c r="J140" i="13"/>
  <c r="AA62" i="13"/>
  <c r="I140" i="13"/>
  <c r="Z62" i="13"/>
  <c r="B11" i="19"/>
  <c r="A7" i="19"/>
  <c r="A5" i="19"/>
  <c r="A11" i="19" l="1"/>
  <c r="D7" i="12"/>
  <c r="D8" i="12"/>
  <c r="D9" i="12"/>
  <c r="D10" i="12"/>
  <c r="D11" i="12"/>
  <c r="D12" i="12"/>
  <c r="D13" i="12"/>
  <c r="D14" i="12"/>
  <c r="D15" i="12"/>
  <c r="D16" i="12"/>
  <c r="D17" i="12"/>
  <c r="D18" i="12"/>
  <c r="D19" i="12"/>
  <c r="D20" i="12"/>
  <c r="D22" i="12"/>
  <c r="D23" i="12"/>
  <c r="D24" i="12"/>
  <c r="D26" i="12"/>
  <c r="D27" i="12"/>
  <c r="D28" i="12"/>
  <c r="D29" i="12"/>
  <c r="D30" i="12"/>
  <c r="D31" i="12"/>
  <c r="D32" i="12"/>
  <c r="D33" i="12"/>
  <c r="D34" i="12"/>
  <c r="D35" i="12"/>
  <c r="D36" i="12"/>
  <c r="D37" i="12"/>
  <c r="D38" i="12"/>
  <c r="D39" i="12"/>
  <c r="D40" i="12"/>
  <c r="D41" i="12"/>
  <c r="D42" i="12"/>
  <c r="D6" i="12"/>
  <c r="D43" i="12" s="1"/>
  <c r="I33" i="20"/>
  <c r="I34" i="20"/>
  <c r="I35" i="20"/>
  <c r="I36" i="20"/>
  <c r="I37" i="20"/>
  <c r="I38" i="20"/>
  <c r="I39" i="20"/>
  <c r="J39" i="20" s="1"/>
  <c r="I40" i="20"/>
  <c r="I41" i="20"/>
  <c r="I42" i="20"/>
  <c r="I43" i="20"/>
  <c r="I44" i="20"/>
  <c r="I45" i="20"/>
  <c r="I46" i="20"/>
  <c r="I47" i="20"/>
  <c r="I48" i="20"/>
  <c r="I49" i="20"/>
  <c r="I50" i="20"/>
  <c r="I51" i="20"/>
  <c r="I52" i="20"/>
  <c r="I53" i="20"/>
  <c r="I54" i="20"/>
  <c r="I55" i="20"/>
  <c r="I56" i="20"/>
  <c r="I57" i="20"/>
  <c r="I58" i="20"/>
  <c r="I59" i="20"/>
  <c r="I60" i="20"/>
  <c r="I61" i="20"/>
  <c r="H33" i="20"/>
  <c r="J33" i="20" s="1"/>
  <c r="H34" i="20"/>
  <c r="J34" i="20" s="1"/>
  <c r="H35" i="20"/>
  <c r="J35" i="20" s="1"/>
  <c r="H36" i="20"/>
  <c r="H37" i="20"/>
  <c r="J37" i="20" s="1"/>
  <c r="H38" i="20"/>
  <c r="J38" i="20" s="1"/>
  <c r="H40" i="20"/>
  <c r="J40" i="20" s="1"/>
  <c r="H41" i="20"/>
  <c r="J41" i="20" s="1"/>
  <c r="H42" i="20"/>
  <c r="J42" i="20" s="1"/>
  <c r="H43" i="20"/>
  <c r="J43" i="20" s="1"/>
  <c r="H44" i="20"/>
  <c r="J44" i="20" s="1"/>
  <c r="H45" i="20"/>
  <c r="J45" i="20" s="1"/>
  <c r="H46" i="20"/>
  <c r="J46" i="20" s="1"/>
  <c r="H47" i="20"/>
  <c r="J47" i="20" s="1"/>
  <c r="H48" i="20"/>
  <c r="J48" i="20" s="1"/>
  <c r="H49" i="20"/>
  <c r="J49" i="20" s="1"/>
  <c r="H50" i="20"/>
  <c r="J50" i="20" s="1"/>
  <c r="H51" i="20"/>
  <c r="J51" i="20" s="1"/>
  <c r="H52" i="20"/>
  <c r="J52" i="20" s="1"/>
  <c r="H53" i="20"/>
  <c r="J53" i="20" s="1"/>
  <c r="H54" i="20"/>
  <c r="J54" i="20" s="1"/>
  <c r="H55" i="20"/>
  <c r="J55" i="20" s="1"/>
  <c r="H56" i="20"/>
  <c r="J56" i="20" s="1"/>
  <c r="H57" i="20"/>
  <c r="J57" i="20" s="1"/>
  <c r="H58" i="20"/>
  <c r="J58" i="20" s="1"/>
  <c r="H59" i="20"/>
  <c r="J59" i="20" s="1"/>
  <c r="H60" i="20"/>
  <c r="J60" i="20" s="1"/>
  <c r="H61" i="20"/>
  <c r="J61" i="20" s="1"/>
  <c r="I32" i="20"/>
  <c r="H32" i="20"/>
  <c r="J32" i="20" s="1"/>
  <c r="J36" i="20" l="1"/>
  <c r="G6" i="12"/>
  <c r="H6" i="12"/>
  <c r="D44" i="12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G6" i="4"/>
  <c r="M105" i="9" l="1"/>
  <c r="F105" i="9"/>
  <c r="E105" i="9"/>
  <c r="M110" i="9"/>
  <c r="I110" i="9"/>
  <c r="F110" i="9"/>
  <c r="E110" i="9"/>
  <c r="M109" i="9"/>
  <c r="I109" i="9"/>
  <c r="G109" i="9"/>
  <c r="F109" i="9"/>
  <c r="E109" i="9"/>
  <c r="I106" i="9"/>
  <c r="F106" i="9"/>
  <c r="E106" i="9"/>
  <c r="M108" i="9"/>
  <c r="I108" i="9"/>
  <c r="F108" i="9"/>
  <c r="E108" i="9"/>
  <c r="M107" i="9"/>
  <c r="K107" i="9"/>
  <c r="F107" i="9"/>
  <c r="E107" i="9"/>
  <c r="U37" i="9" l="1"/>
  <c r="G108" i="9"/>
  <c r="T37" i="9"/>
  <c r="K108" i="9"/>
  <c r="G106" i="9"/>
  <c r="I105" i="9"/>
  <c r="K105" i="9"/>
  <c r="K110" i="9"/>
  <c r="M106" i="9"/>
  <c r="K106" i="9"/>
  <c r="V37" i="9"/>
  <c r="G107" i="9"/>
  <c r="I107" i="9"/>
  <c r="K109" i="9"/>
  <c r="G110" i="9"/>
  <c r="G105" i="9"/>
  <c r="Z37" i="9"/>
  <c r="M111" i="9" l="1" a="1"/>
  <c r="M111" i="9" s="1"/>
  <c r="M112" i="9" s="1"/>
  <c r="G111" i="9" a="1"/>
  <c r="G111" i="9" s="1"/>
  <c r="AD37" i="9"/>
  <c r="I111" i="9" a="1"/>
  <c r="I111" i="9" s="1"/>
  <c r="I112" i="9" s="1"/>
  <c r="AB37" i="9"/>
  <c r="X37" i="9"/>
  <c r="E111" i="9" a="1"/>
  <c r="E111" i="9" s="1"/>
  <c r="K111" i="9" a="1"/>
  <c r="K111" i="9" s="1"/>
  <c r="G112" i="9" l="1"/>
  <c r="G113" i="9" s="1"/>
  <c r="K112" i="9"/>
  <c r="K113" i="9" s="1"/>
  <c r="I113" i="9"/>
  <c r="M113" i="9"/>
  <c r="E112" i="9"/>
  <c r="E113" i="9" s="1"/>
  <c r="F111" i="9" a="1"/>
  <c r="F111" i="9" s="1"/>
  <c r="F112" i="9" l="1"/>
  <c r="F113" i="9" s="1"/>
  <c r="F11" i="2" l="1"/>
  <c r="F10" i="2"/>
  <c r="G9" i="2"/>
  <c r="G8" i="2"/>
  <c r="G7" i="2"/>
  <c r="G6" i="2"/>
  <c r="F12" i="2" l="1"/>
  <c r="G12" i="2" s="1"/>
</calcChain>
</file>

<file path=xl/sharedStrings.xml><?xml version="1.0" encoding="utf-8"?>
<sst xmlns="http://schemas.openxmlformats.org/spreadsheetml/2006/main" count="5190" uniqueCount="697">
  <si>
    <t>cumulated Value Added effects
[mio CHF]</t>
  </si>
  <si>
    <t>cum. Employment effects
[1000 Personyears]</t>
  </si>
  <si>
    <t>Type1</t>
  </si>
  <si>
    <t>Investment / Consumption Volume</t>
  </si>
  <si>
    <t>annualised invest/cons volume+</t>
  </si>
  <si>
    <t>direct</t>
  </si>
  <si>
    <t>indirect</t>
  </si>
  <si>
    <t>total Type1</t>
  </si>
  <si>
    <t>Type2</t>
  </si>
  <si>
    <t>Sum Total</t>
  </si>
  <si>
    <t>FCC-related Investment</t>
  </si>
  <si>
    <t>FCC investment</t>
  </si>
  <si>
    <t>2031-50</t>
  </si>
  <si>
    <t>Core Phase</t>
  </si>
  <si>
    <t>2031-40</t>
  </si>
  <si>
    <t>Experiment Phase</t>
  </si>
  <si>
    <t>2041-50</t>
  </si>
  <si>
    <t>Wind&amp;PV capacity</t>
  </si>
  <si>
    <t>FCC-Operation</t>
  </si>
  <si>
    <t>CERN FCC direct</t>
  </si>
  <si>
    <t>2041-57</t>
  </si>
  <si>
    <t>-</t>
  </si>
  <si>
    <t>CERN FCC OPEX</t>
  </si>
  <si>
    <t>2041-55</t>
  </si>
  <si>
    <t>CERN FCC Staff</t>
  </si>
  <si>
    <t>2028-57</t>
  </si>
  <si>
    <t>non-CERN FCC Staff</t>
  </si>
  <si>
    <t>CERN visitors</t>
  </si>
  <si>
    <t>2031-57</t>
  </si>
  <si>
    <t>Total</t>
  </si>
  <si>
    <t>FCC investment 2031-50</t>
  </si>
  <si>
    <t>Core Phase 2031-40</t>
  </si>
  <si>
    <t>Experiment Phase 2041-50</t>
  </si>
  <si>
    <t>Wind&amp;PV capacity 2031-40</t>
  </si>
  <si>
    <t>CERN FCC direct 2041-57</t>
  </si>
  <si>
    <t>CERN FCC OPEX 2041-57</t>
  </si>
  <si>
    <t>CERN FCC Staff 2031-57</t>
  </si>
  <si>
    <t>CERN visitors 2041-57</t>
  </si>
  <si>
    <t>Investment Volume</t>
  </si>
  <si>
    <t>annualised  Volume</t>
  </si>
  <si>
    <t>[mn CHF]</t>
  </si>
  <si>
    <t>[mn CHF/a]</t>
  </si>
  <si>
    <t>FCC-OPEX</t>
  </si>
  <si>
    <t>Visitors</t>
  </si>
  <si>
    <t>FCC-Construction</t>
  </si>
  <si>
    <t>CERN-FCC</t>
  </si>
  <si>
    <t>FCC-related staff</t>
  </si>
  <si>
    <t>FCC-related CERN employees</t>
  </si>
  <si>
    <t>Supplies</t>
  </si>
  <si>
    <t>AUS</t>
  </si>
  <si>
    <t>AUT</t>
  </si>
  <si>
    <t>BEL</t>
  </si>
  <si>
    <t>BGR</t>
  </si>
  <si>
    <t>BRA</t>
  </si>
  <si>
    <t>CAN</t>
  </si>
  <si>
    <t>CHE</t>
  </si>
  <si>
    <t>CHN</t>
  </si>
  <si>
    <t>CYP</t>
  </si>
  <si>
    <t>CZE</t>
  </si>
  <si>
    <t>DEN</t>
  </si>
  <si>
    <t>DEU</t>
  </si>
  <si>
    <t>ESP</t>
  </si>
  <si>
    <t>EST</t>
  </si>
  <si>
    <t>FIN</t>
  </si>
  <si>
    <t>FRA</t>
  </si>
  <si>
    <t>GBR</t>
  </si>
  <si>
    <t>GRC</t>
  </si>
  <si>
    <t>HRV</t>
  </si>
  <si>
    <t>HUN</t>
  </si>
  <si>
    <t>IDN</t>
  </si>
  <si>
    <t>IND</t>
  </si>
  <si>
    <t>IRL</t>
  </si>
  <si>
    <t>ITA</t>
  </si>
  <si>
    <t>JPN</t>
  </si>
  <si>
    <t>KOR</t>
  </si>
  <si>
    <t>LTU</t>
  </si>
  <si>
    <t>LUX</t>
  </si>
  <si>
    <t>LVA</t>
  </si>
  <si>
    <t>NLD</t>
  </si>
  <si>
    <t>NOR</t>
  </si>
  <si>
    <t>POL</t>
  </si>
  <si>
    <t>PRT</t>
  </si>
  <si>
    <t>ROU</t>
  </si>
  <si>
    <t>RUS</t>
  </si>
  <si>
    <t>SVK</t>
  </si>
  <si>
    <t>SVN</t>
  </si>
  <si>
    <t>SWE</t>
  </si>
  <si>
    <t>TUR</t>
  </si>
  <si>
    <t>USA</t>
  </si>
  <si>
    <t>Bitte diese tab in excel nachbilden! danke!</t>
  </si>
  <si>
    <t>ExpoorterWIOD</t>
  </si>
  <si>
    <t>01</t>
  </si>
  <si>
    <t>02</t>
  </si>
  <si>
    <t>03</t>
  </si>
  <si>
    <t>05</t>
  </si>
  <si>
    <t>06</t>
  </si>
  <si>
    <t>07</t>
  </si>
  <si>
    <t>08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</si>
  <si>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</si>
  <si>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</si>
  <si>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</si>
  <si>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</si>
  <si>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</si>
  <si>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</si>
  <si>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</si>
  <si>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</si>
  <si>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</si>
  <si>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</si>
  <si>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</si>
  <si>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</si>
  <si>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</si>
  <si>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</si>
  <si>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</si>
  <si>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</si>
  <si>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</si>
  <si>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</si>
  <si>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</si>
  <si>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</si>
  <si>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</si>
  <si>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</si>
  <si>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</si>
  <si>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DNK</t>
  </si>
  <si>
    <t>MEX</t>
  </si>
  <si>
    <t>MLT</t>
  </si>
  <si>
    <t>ZROW</t>
  </si>
  <si>
    <t>ISR</t>
  </si>
  <si>
    <t>PAK</t>
  </si>
  <si>
    <t>SRB</t>
  </si>
  <si>
    <t>ZAF</t>
  </si>
  <si>
    <t>Gesamtergebnis</t>
  </si>
  <si>
    <t>O-T</t>
  </si>
  <si>
    <t>C16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</si>
  <si>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</si>
  <si>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</si>
  <si>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</si>
  <si>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</si>
  <si>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</si>
  <si>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</si>
  <si>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</si>
  <si>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</si>
  <si>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</si>
  <si>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C33</t>
  </si>
  <si>
    <t>F41</t>
  </si>
  <si>
    <t>M71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</si>
  <si>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</si>
  <si>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</si>
  <si>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</si>
  <si>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</si>
  <si>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</si>
  <si>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</si>
  <si>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</si>
  <si>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</si>
  <si>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</si>
  <si>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</si>
  <si>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</si>
  <si>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</si>
  <si>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</si>
  <si>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</si>
  <si>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Summe</t>
  </si>
  <si>
    <t>Israel</t>
  </si>
  <si>
    <t>Pakistan</t>
  </si>
  <si>
    <t>Serbia</t>
  </si>
  <si>
    <t>South Africa</t>
  </si>
  <si>
    <t>Value Added 
[mio CHF]</t>
  </si>
  <si>
    <t>Type2i</t>
  </si>
  <si>
    <t>Services</t>
  </si>
  <si>
    <t>Employment 
[1000 Personyears]</t>
  </si>
  <si>
    <t>Germany</t>
  </si>
  <si>
    <t>Great Britain</t>
  </si>
  <si>
    <t>France</t>
  </si>
  <si>
    <t>Italy</t>
  </si>
  <si>
    <t>Spain</t>
  </si>
  <si>
    <t>Netherlands</t>
  </si>
  <si>
    <t>Switzerland</t>
  </si>
  <si>
    <t>Poland</t>
  </si>
  <si>
    <t>Belgium</t>
  </si>
  <si>
    <t>Sweden</t>
  </si>
  <si>
    <t>Norway</t>
  </si>
  <si>
    <t>Austria</t>
  </si>
  <si>
    <t>Denmark</t>
  </si>
  <si>
    <t>Japan</t>
  </si>
  <si>
    <t>Finland</t>
  </si>
  <si>
    <t>Romania</t>
  </si>
  <si>
    <t>Portugal</t>
  </si>
  <si>
    <t>Greece</t>
  </si>
  <si>
    <t>Czech Republic</t>
  </si>
  <si>
    <t>China</t>
  </si>
  <si>
    <t>Hungary</t>
  </si>
  <si>
    <t>Slovakia</t>
  </si>
  <si>
    <t>Canada</t>
  </si>
  <si>
    <t>Turkey</t>
  </si>
  <si>
    <t>India</t>
  </si>
  <si>
    <t>Bulgaria</t>
  </si>
  <si>
    <t>Brasil</t>
  </si>
  <si>
    <t>Ireland</t>
  </si>
  <si>
    <t>Korea</t>
  </si>
  <si>
    <t>Lithuania</t>
  </si>
  <si>
    <t>Australia</t>
  </si>
  <si>
    <t>Slovenia</t>
  </si>
  <si>
    <t>Estonia</t>
  </si>
  <si>
    <t>Croatia</t>
  </si>
  <si>
    <t>RoW</t>
  </si>
  <si>
    <t>Rest-of-World</t>
  </si>
  <si>
    <t>Economic Sector</t>
  </si>
  <si>
    <t>AGRICULTURE, FORESTRY AND FISHING</t>
  </si>
  <si>
    <t>MINING AND QUARRYING</t>
  </si>
  <si>
    <t>MANUFACTURING</t>
  </si>
  <si>
    <t>Manufacture of rubber and plastic products</t>
  </si>
  <si>
    <t>Manufacture of other non-metallic mineral products</t>
  </si>
  <si>
    <t>Manufacture of basic metals</t>
  </si>
  <si>
    <t>Manufacture of fabricated metal products</t>
  </si>
  <si>
    <t>Manufacture of computer, electronic and optical products</t>
  </si>
  <si>
    <t>Manufacture of electrical equipment</t>
  </si>
  <si>
    <t>Manufacture of machinery and equipment n.e.c.</t>
  </si>
  <si>
    <t>Manufacture of other transport equipment</t>
  </si>
  <si>
    <t>Repair and installation of machinery and equipment</t>
  </si>
  <si>
    <t>ELECTRICITY, GAS, STEAM SUPPLY</t>
  </si>
  <si>
    <t>WATER SUPPLY; SEWERAGE, WASTE MANAGEMENT</t>
  </si>
  <si>
    <t>CONSTRUCTION</t>
  </si>
  <si>
    <t xml:space="preserve">WHOLESALE AND RETAIL TRADE; REPAIR OF MOTOR VEHICLES </t>
  </si>
  <si>
    <t>TRANSPORTATION AND STORAGE</t>
  </si>
  <si>
    <t>ACCOMMODATION AND FOOD SERVICE ACTIVITIES</t>
  </si>
  <si>
    <t>INFORMATION AND COMMUNICATION</t>
  </si>
  <si>
    <t>FINANCIAL AND INSURANCE ACTIVITIES</t>
  </si>
  <si>
    <t>REAL ESTATE ACTIVITIES</t>
  </si>
  <si>
    <t>PROFESSIONAL, SCIENTIFIC AND TECHNICAL ACTIVITIES</t>
  </si>
  <si>
    <t>ADMINISTRATIVE AND SUPPORT SERVICE ACTIVITIES</t>
  </si>
  <si>
    <t>PUBLIC &amp; OTHER SERVICES</t>
  </si>
  <si>
    <t>Employment 
[1000 jobs]</t>
  </si>
  <si>
    <t>direkt</t>
  </si>
  <si>
    <t>Rest of Europe</t>
  </si>
  <si>
    <t>Rest of World</t>
  </si>
  <si>
    <t>WHOLESALE AND RETAIL TRADE</t>
  </si>
  <si>
    <t>Manufacture of computer, electronic, optical prod.</t>
  </si>
  <si>
    <t>Manufacture of motor vehicles, trailers</t>
  </si>
  <si>
    <t>im bericht ist das bei der doppelgrafik die RECHTE! die linke ist im blatt "invetmentcontracts"</t>
  </si>
  <si>
    <t>Struktur 19/20</t>
  </si>
  <si>
    <t>Comments</t>
  </si>
  <si>
    <t>Goods, Consumables etc</t>
  </si>
  <si>
    <t>Civil engineering and buildings</t>
  </si>
  <si>
    <t>Repair and maintenance of tunnels and buildings</t>
  </si>
  <si>
    <t>Electronics and electrical engineering</t>
  </si>
  <si>
    <t>Use existing value as good approximation</t>
  </si>
  <si>
    <t>Gases and chemicals</t>
  </si>
  <si>
    <t>Only Lhe and lN as cryogens. Other gases unknown</t>
  </si>
  <si>
    <t>Health, safety and environment</t>
  </si>
  <si>
    <t>Information technology</t>
  </si>
  <si>
    <t>From current CERN expenditure overview (may be collaboration covered)</t>
  </si>
  <si>
    <t>Low temperature</t>
  </si>
  <si>
    <t>Maintenance and repair of cryogenic systems</t>
  </si>
  <si>
    <t>Magnets</t>
  </si>
  <si>
    <t>Maintenance and repair of magnet systems</t>
  </si>
  <si>
    <t>Measuring instruments</t>
  </si>
  <si>
    <t>All types of beam diagnostics systems</t>
  </si>
  <si>
    <t>Mechanical engineering and raw materials</t>
  </si>
  <si>
    <t>Includes cooling and ventilation systems</t>
  </si>
  <si>
    <t>Office supply and equipment</t>
  </si>
  <si>
    <t>Optics and photonics</t>
  </si>
  <si>
    <t>Other supplies</t>
  </si>
  <si>
    <t>Particle and photon detectors</t>
  </si>
  <si>
    <t>Maintenance, repair of 2 experiments, covered mainly by collaboration</t>
  </si>
  <si>
    <t>Radiation equipment</t>
  </si>
  <si>
    <t>RF is a major element of FCC-ee</t>
  </si>
  <si>
    <t>Transport, handling and vehicles</t>
  </si>
  <si>
    <t>Vacuum and particle detection equipment / supplies</t>
  </si>
  <si>
    <t>Vacuum systems only</t>
  </si>
  <si>
    <t>Electricity (average annual cost)</t>
  </si>
  <si>
    <t>From renewable energy sources only via a PPA</t>
  </si>
  <si>
    <t>Water (average annual cost)</t>
  </si>
  <si>
    <t>Industrial Services</t>
  </si>
  <si>
    <t>Service contracts</t>
  </si>
  <si>
    <t>Includes 5.38 MChf of annual water supply</t>
  </si>
  <si>
    <t>Repair and maintenance</t>
  </si>
  <si>
    <t>Not applicable for FCC-ee, since unspecific for laboratory</t>
  </si>
  <si>
    <t>Temporary labour</t>
  </si>
  <si>
    <t>Not applicable for FCC-ee, since included in personnel costs</t>
  </si>
  <si>
    <t>Associated Members</t>
  </si>
  <si>
    <t>Other Overheads total</t>
  </si>
  <si>
    <t>CERN Contributions</t>
  </si>
  <si>
    <t>Communication</t>
  </si>
  <si>
    <t>Consultants</t>
  </si>
  <si>
    <t>Duty and hospitality</t>
  </si>
  <si>
    <t>Insurance</t>
  </si>
  <si>
    <t>Library</t>
  </si>
  <si>
    <t>Other overheads</t>
  </si>
  <si>
    <t>Rental</t>
  </si>
  <si>
    <t>Training</t>
  </si>
  <si>
    <t>Transport</t>
  </si>
  <si>
    <t>Visits and conferences</t>
  </si>
  <si>
    <t>Workshop and conference organisation in FCC-ee collaboration</t>
  </si>
  <si>
    <t>Employment 
[1000 Jobs]</t>
  </si>
  <si>
    <t>Consumption Volume</t>
  </si>
  <si>
    <t>total costs €/kw</t>
  </si>
  <si>
    <t>investment structure (NACE):</t>
  </si>
  <si>
    <t>Manufacture of wood and of products of wood and cork, except furniture; manufacture of articles of straw and plaiting materials</t>
  </si>
  <si>
    <t xml:space="preserve"> </t>
  </si>
  <si>
    <t>Rotor</t>
  </si>
  <si>
    <t>Rotor, PV Module</t>
  </si>
  <si>
    <t>Manufacture of fabricated metal products, except machinery and equipment</t>
  </si>
  <si>
    <t>Tower</t>
  </si>
  <si>
    <t>PV Module, inverter</t>
  </si>
  <si>
    <t>inverter, generator, cables</t>
  </si>
  <si>
    <t>drive train</t>
  </si>
  <si>
    <t>installation work</t>
  </si>
  <si>
    <t>Civil engineering</t>
  </si>
  <si>
    <t>foundation, site access, specialised construction</t>
  </si>
  <si>
    <t>Architectural and engineering activities; technical testing and analysis</t>
  </si>
  <si>
    <t>planning, engineering</t>
  </si>
  <si>
    <t xml:space="preserve">PV </t>
  </si>
  <si>
    <t>Wind</t>
  </si>
  <si>
    <t>remark</t>
  </si>
  <si>
    <t>EU28&amp;CHE</t>
  </si>
  <si>
    <t>WHOLESALE AND RETAIL TRADE;</t>
  </si>
  <si>
    <t>Share</t>
  </si>
  <si>
    <t xml:space="preserve">Travel cost </t>
  </si>
  <si>
    <t xml:space="preserve">Accommodation </t>
  </si>
  <si>
    <t>Food and drinks</t>
  </si>
  <si>
    <t>Souvenirs</t>
  </si>
  <si>
    <t>Visits to other sites (museums, exhibitions, …), excl. CERN</t>
  </si>
  <si>
    <t>Trasport in the region of visit</t>
  </si>
  <si>
    <t>System</t>
  </si>
  <si>
    <t>Domain</t>
  </si>
  <si>
    <t>Start year of investment</t>
  </si>
  <si>
    <t>Years of investment</t>
  </si>
  <si>
    <t>Year of completion</t>
  </si>
  <si>
    <t>Main ring magnet system</t>
  </si>
  <si>
    <t>Accelerator</t>
  </si>
  <si>
    <t>Main ring vacuum system</t>
  </si>
  <si>
    <t>Main ring power converters and cabling</t>
  </si>
  <si>
    <t>Main ring beam transfer systems</t>
  </si>
  <si>
    <t>Main ring beam diagnostics</t>
  </si>
  <si>
    <t>Other main ring(controls, protection)</t>
  </si>
  <si>
    <t>Injector magnet system</t>
  </si>
  <si>
    <t>Injector vacuum system</t>
  </si>
  <si>
    <t>Injector power converts &amp; cabling</t>
  </si>
  <si>
    <t>Injector beam transfer systems</t>
  </si>
  <si>
    <t>Injector beam diagnostics</t>
  </si>
  <si>
    <t>Other injector (controls, protection)</t>
  </si>
  <si>
    <t>Main and top-up ring RF system (Z)</t>
  </si>
  <si>
    <t>Main and top-up ring RF system (W)</t>
  </si>
  <si>
    <t>Main and top-up ring RF system (H)</t>
  </si>
  <si>
    <t>Main and top-up ring RF system (ttbar)</t>
  </si>
  <si>
    <t>Cryogenics</t>
  </si>
  <si>
    <t>Injector w. e+/e- sources</t>
  </si>
  <si>
    <t>Transfer lines</t>
  </si>
  <si>
    <t>Adaptation of CERN machines</t>
  </si>
  <si>
    <t>Electricity infrastructure</t>
  </si>
  <si>
    <t>Infrastructure</t>
  </si>
  <si>
    <t>Cooling and Ventilation</t>
  </si>
  <si>
    <t>Transport and Installation</t>
  </si>
  <si>
    <t>Other tech. infrastructures</t>
  </si>
  <si>
    <t>Experiment 1</t>
  </si>
  <si>
    <t>Experiment</t>
  </si>
  <si>
    <t>Experiment 2</t>
  </si>
  <si>
    <t>Civil engineering construction</t>
  </si>
  <si>
    <t>CE</t>
  </si>
  <si>
    <t>Operation developments</t>
  </si>
  <si>
    <t>Operation</t>
  </si>
  <si>
    <t>Total not discounted</t>
  </si>
  <si>
    <t>Optimistic scenario [MIN]</t>
  </si>
  <si>
    <t>Baseline scenario [Average]</t>
  </si>
  <si>
    <t>Pessimistic scenario [MAX]</t>
  </si>
  <si>
    <t>Scenario with FCC-ee</t>
  </si>
  <si>
    <t>Scenario without FCC-ee</t>
  </si>
  <si>
    <t>Open days (incremental scenario)</t>
  </si>
  <si>
    <t>Incremental scenario</t>
  </si>
  <si>
    <t>Check</t>
  </si>
  <si>
    <t>TOTAL N of visitors, overview (the upper limit is applied)</t>
  </si>
  <si>
    <t>OK</t>
  </si>
  <si>
    <t>so ähnlich solls ausschauen:</t>
  </si>
  <si>
    <t>FCC-Related Investment</t>
  </si>
  <si>
    <t>FCC Investment 2031-2050</t>
  </si>
  <si>
    <t>Core Phase 2031-2040</t>
  </si>
  <si>
    <t>Experiment Phase 2041-2050</t>
  </si>
  <si>
    <t>Wind&amp;PV Capacity 2031-2040</t>
  </si>
  <si>
    <t>CERN FCC Direct 2041-2057</t>
  </si>
  <si>
    <t>CERN FCC OPEX 2041-2057</t>
  </si>
  <si>
    <t>CERN FCC Staff 2031-2057</t>
  </si>
  <si>
    <t>CERN Visitors 2041-2057</t>
  </si>
  <si>
    <t>Well balanced</t>
  </si>
  <si>
    <t>Poorly balanced</t>
  </si>
  <si>
    <t>Very poorly balanced</t>
  </si>
  <si>
    <t>Cyprus</t>
  </si>
  <si>
    <t>United Kingdom</t>
  </si>
  <si>
    <t>Ukraine</t>
  </si>
  <si>
    <t>Direct</t>
  </si>
  <si>
    <t>Resident non-CERN employees</t>
  </si>
  <si>
    <t>Non-resident non-CERN employees</t>
  </si>
  <si>
    <t>FCC-Investment - Member Share - Mean</t>
  </si>
  <si>
    <t>FCC-Investment - Member Share - Maximum</t>
  </si>
  <si>
    <t>FCC-Investment - Observed Share - Mean</t>
  </si>
  <si>
    <t>FCC-Investment - Member Share - Mean 2030-40</t>
  </si>
  <si>
    <t>FCC-Investment - Member Share - Mean 2040-50</t>
  </si>
  <si>
    <t xml:space="preserve">FCC OPEX - Member Share </t>
  </si>
  <si>
    <t xml:space="preserve">FCC OPEX - Observed Share </t>
  </si>
  <si>
    <t>CERN Staff Consumption</t>
  </si>
  <si>
    <t>Induced Investment in Wind&amp;PV</t>
  </si>
  <si>
    <t>FCC-Investment - Member Share - Minimum</t>
  </si>
  <si>
    <t>Value Added [mn CHF]</t>
  </si>
  <si>
    <t>Employment [1000 persons]</t>
  </si>
  <si>
    <t>direct effect</t>
  </si>
  <si>
    <t>indirect effect</t>
  </si>
  <si>
    <t>Type 2 including depreciation</t>
  </si>
  <si>
    <t>TWN</t>
  </si>
  <si>
    <t>ZR1</t>
  </si>
  <si>
    <t>ZR2</t>
  </si>
  <si>
    <t>ZR3</t>
  </si>
  <si>
    <t>ZR4</t>
  </si>
  <si>
    <t>World Total</t>
  </si>
  <si>
    <t>NACE code</t>
  </si>
  <si>
    <t>Industry</t>
  </si>
  <si>
    <t>Code</t>
  </si>
  <si>
    <t>Country</t>
  </si>
  <si>
    <t>Crop and animal production, hunting and related service activities</t>
  </si>
  <si>
    <t>A01</t>
  </si>
  <si>
    <t>Crop and animal production, hunting</t>
  </si>
  <si>
    <t>H50</t>
  </si>
  <si>
    <t>Water transport</t>
  </si>
  <si>
    <t>Forestry and logging</t>
  </si>
  <si>
    <t>A02</t>
  </si>
  <si>
    <t>H51</t>
  </si>
  <si>
    <t>Air transport</t>
  </si>
  <si>
    <t>Fishing and aquaculture</t>
  </si>
  <si>
    <t>A03</t>
  </si>
  <si>
    <t>H52</t>
  </si>
  <si>
    <t>Warehousing and support activities for transportation</t>
  </si>
  <si>
    <t>Mining of coal and lignite</t>
  </si>
  <si>
    <t>B05-07</t>
  </si>
  <si>
    <t>H53</t>
  </si>
  <si>
    <t>Postal and courier activities</t>
  </si>
  <si>
    <t>Other mining and quarrying</t>
  </si>
  <si>
    <t>B08-09</t>
  </si>
  <si>
    <t>I55-56</t>
  </si>
  <si>
    <t>Accommodation</t>
  </si>
  <si>
    <t>Indonesia</t>
  </si>
  <si>
    <t>Russia</t>
  </si>
  <si>
    <t>Manufacture of food products</t>
  </si>
  <si>
    <t>C10</t>
  </si>
  <si>
    <t>J58</t>
  </si>
  <si>
    <t>Publishing activities</t>
  </si>
  <si>
    <t>Slovak Republic</t>
  </si>
  <si>
    <t>Manufacture of beverages</t>
  </si>
  <si>
    <t>C11-12</t>
  </si>
  <si>
    <t>J59</t>
  </si>
  <si>
    <t>Audio and video production</t>
  </si>
  <si>
    <t>Manufacture of textiles</t>
  </si>
  <si>
    <t>C13</t>
  </si>
  <si>
    <t>J60</t>
  </si>
  <si>
    <t>Programming and broadcasting activities</t>
  </si>
  <si>
    <t>China People's Republic</t>
  </si>
  <si>
    <t>Manufacture of wearing apparel</t>
  </si>
  <si>
    <t>C14</t>
  </si>
  <si>
    <t>J61</t>
  </si>
  <si>
    <t>Telecommunications</t>
  </si>
  <si>
    <t>Manufacture of leather and related products</t>
  </si>
  <si>
    <t>C15</t>
  </si>
  <si>
    <t>J62-63</t>
  </si>
  <si>
    <t>Computer programming and consultancy</t>
  </si>
  <si>
    <t>South Korea</t>
  </si>
  <si>
    <t>Taiwan</t>
  </si>
  <si>
    <t>Manufacture of wood and of products of wood</t>
  </si>
  <si>
    <t>K64</t>
  </si>
  <si>
    <t>Financial service activities, except insurance</t>
  </si>
  <si>
    <t>Manufacture of paper and paper products</t>
  </si>
  <si>
    <t>C17</t>
  </si>
  <si>
    <t>K65</t>
  </si>
  <si>
    <t>Insurance, reinsurance and pension funding</t>
  </si>
  <si>
    <t>Luxembourg</t>
  </si>
  <si>
    <t>Printing and reproduction of recorded media</t>
  </si>
  <si>
    <t>C18</t>
  </si>
  <si>
    <t>K66</t>
  </si>
  <si>
    <t>Activities auxiliary to financial and insurance services</t>
  </si>
  <si>
    <t>Latvia</t>
  </si>
  <si>
    <t>Manufacture of coke and refined petroleum products</t>
  </si>
  <si>
    <t>C19</t>
  </si>
  <si>
    <t>L68</t>
  </si>
  <si>
    <t>Real estate activities</t>
  </si>
  <si>
    <t>Mexico</t>
  </si>
  <si>
    <t>Manufacture of chemicals and chemical products</t>
  </si>
  <si>
    <t>C20</t>
  </si>
  <si>
    <t>M69</t>
  </si>
  <si>
    <t>Legal and accounting activities</t>
  </si>
  <si>
    <t>Malta</t>
  </si>
  <si>
    <t>Manufacture of basic pharmaceutical products and pharmaceutical preparations</t>
  </si>
  <si>
    <t>C21</t>
  </si>
  <si>
    <t>Manufacture of pharmaceutical products</t>
  </si>
  <si>
    <t>M70</t>
  </si>
  <si>
    <t>Activities of head offices; management consultancy</t>
  </si>
  <si>
    <t>Architectural, technical and engineering activities</t>
  </si>
  <si>
    <t>M72</t>
  </si>
  <si>
    <t xml:space="preserve">Scientific research and development </t>
  </si>
  <si>
    <t>M73</t>
  </si>
  <si>
    <t>Advertising and market research</t>
  </si>
  <si>
    <t>EU</t>
  </si>
  <si>
    <t>M74-75</t>
  </si>
  <si>
    <t>Other professional, scientific and technical activivities</t>
  </si>
  <si>
    <t>N77</t>
  </si>
  <si>
    <t>Rental and leasing activities</t>
  </si>
  <si>
    <t>N78</t>
  </si>
  <si>
    <t>Employment activities</t>
  </si>
  <si>
    <t>N79</t>
  </si>
  <si>
    <t>Travel agency, tour operator and other reservation</t>
  </si>
  <si>
    <t>Manufacture of motor vehicles, trailers and semi-trailers</t>
  </si>
  <si>
    <t>N80-82</t>
  </si>
  <si>
    <t>Security and investigation activities</t>
  </si>
  <si>
    <t>O84</t>
  </si>
  <si>
    <t>Public administration and defence; social insurance</t>
  </si>
  <si>
    <t>Manufacture of furniture</t>
  </si>
  <si>
    <t>C31</t>
  </si>
  <si>
    <t>P85</t>
  </si>
  <si>
    <t>Education</t>
  </si>
  <si>
    <t>Other manufacturing</t>
  </si>
  <si>
    <t>C32</t>
  </si>
  <si>
    <t>Q86</t>
  </si>
  <si>
    <t>Human health activities</t>
  </si>
  <si>
    <t>Q87-88</t>
  </si>
  <si>
    <t>Residential care activities</t>
  </si>
  <si>
    <t>Electricity, gas, steam and air conditioning supply</t>
  </si>
  <si>
    <t>D35</t>
  </si>
  <si>
    <t>R90</t>
  </si>
  <si>
    <t>Creative, arts and entertainment activities</t>
  </si>
  <si>
    <t>Water collection, treatment and supply</t>
  </si>
  <si>
    <t>E36</t>
  </si>
  <si>
    <t>R91</t>
  </si>
  <si>
    <t>Libraries, archives, museums and other cultural activities</t>
  </si>
  <si>
    <t>Sewerage</t>
  </si>
  <si>
    <t>E37-39</t>
  </si>
  <si>
    <t>R92</t>
  </si>
  <si>
    <t>Gambling and betting activities</t>
  </si>
  <si>
    <t>Construction of buildings</t>
  </si>
  <si>
    <t>R93</t>
  </si>
  <si>
    <t>Sports, amusement and recreation activities</t>
  </si>
  <si>
    <t>F42</t>
  </si>
  <si>
    <t>S94</t>
  </si>
  <si>
    <t>Activities of membership organisations</t>
  </si>
  <si>
    <t>Specialised construction activities</t>
  </si>
  <si>
    <t>F43</t>
  </si>
  <si>
    <t>S95</t>
  </si>
  <si>
    <t>Repair of computers and personal and household goods</t>
  </si>
  <si>
    <t>Wholesale and retail trade and repair of motor vehicles and motorcycles</t>
  </si>
  <si>
    <t>G45</t>
  </si>
  <si>
    <t>Wholesale and retail trade and repair of motor vehicles</t>
  </si>
  <si>
    <t>S96</t>
  </si>
  <si>
    <t>Other personal service activities</t>
  </si>
  <si>
    <t>Wholesale trade, except of motor vehicles and motorcycles</t>
  </si>
  <si>
    <t>G46</t>
  </si>
  <si>
    <t>Wholesale trade, except of motor vehicles</t>
  </si>
  <si>
    <t>T97</t>
  </si>
  <si>
    <t>Activities of households as employers</t>
  </si>
  <si>
    <t>Retail trade, except of motor vehicles and motorcycles</t>
  </si>
  <si>
    <t>G47</t>
  </si>
  <si>
    <t>Retail trade, except of motor vehicles</t>
  </si>
  <si>
    <t>Land transport and transport via pipelines</t>
  </si>
  <si>
    <t>H49</t>
  </si>
  <si>
    <t>Motion picture, video and television programme production, sound recording and music publishing activities</t>
  </si>
  <si>
    <t>Computer programming, consultancy and related activities</t>
  </si>
  <si>
    <t>Financial service activities, except insurance and pension funding</t>
  </si>
  <si>
    <t>Insurance, reinsurance and pension funding, except compulsory social security</t>
  </si>
  <si>
    <t>Activities auxiliary to financial services and insurance activities</t>
  </si>
  <si>
    <t>Activities of head offices; management consultancy activities</t>
  </si>
  <si>
    <t>Other professional, scientific and technical activities</t>
  </si>
  <si>
    <t>Travel agency, tour operator and other reservation service and related activities</t>
  </si>
  <si>
    <t>Public administration and defence; compulsory social security</t>
  </si>
  <si>
    <t>Sports activities and amusement and recreation activities</t>
  </si>
  <si>
    <t>Activities of households as employers of domestic personnel</t>
  </si>
  <si>
    <t>NACE</t>
  </si>
  <si>
    <t>Magnet</t>
  </si>
  <si>
    <t>Diagnostics</t>
  </si>
  <si>
    <t>Controls, Protection</t>
  </si>
  <si>
    <t>RF-System</t>
  </si>
  <si>
    <t>Transfer LInes</t>
  </si>
  <si>
    <t>El-Infra</t>
  </si>
  <si>
    <t>other tech</t>
  </si>
  <si>
    <t>Tunnel</t>
  </si>
  <si>
    <t>Vacuum</t>
  </si>
  <si>
    <t>Converter</t>
  </si>
  <si>
    <t>Transfer</t>
  </si>
  <si>
    <t>Injector</t>
  </si>
  <si>
    <t>Adaptation</t>
  </si>
  <si>
    <t>Cooling</t>
  </si>
  <si>
    <t>Development</t>
  </si>
  <si>
    <t>non-EU countries</t>
  </si>
  <si>
    <t>EU member states</t>
  </si>
  <si>
    <t>Cost-of-Living - personnel</t>
  </si>
  <si>
    <t>Cost-of-Living - users</t>
  </si>
  <si>
    <t>renewables capacity</t>
  </si>
  <si>
    <t>Added value effects for Switzerland</t>
  </si>
  <si>
    <t>Cumulated value added effects (CHF x 1'000'000)</t>
  </si>
  <si>
    <t>Cumulated employment effects (Person Years x 1'000)</t>
  </si>
  <si>
    <t>Induced</t>
  </si>
  <si>
    <t>Phase</t>
  </si>
  <si>
    <t>Origin of effect</t>
  </si>
  <si>
    <t>Period</t>
  </si>
  <si>
    <t>Indirect</t>
  </si>
  <si>
    <t>(Type 2)</t>
  </si>
  <si>
    <t>Construction</t>
  </si>
  <si>
    <t>Research infrastructure</t>
  </si>
  <si>
    <t>Renewable energy</t>
  </si>
  <si>
    <t>FCC direct effects</t>
  </si>
  <si>
    <t>Services and goods</t>
  </si>
  <si>
    <t>Totals</t>
  </si>
  <si>
    <t>Added value effects for France</t>
  </si>
  <si>
    <t>Added value effects for
the rest of the world</t>
  </si>
  <si>
    <t>Total (Type1)</t>
  </si>
  <si>
    <t>Total (Type1+Type2)</t>
  </si>
  <si>
    <t>Renewables capacity</t>
  </si>
  <si>
    <t>Radiofrequency systems</t>
  </si>
  <si>
    <t>Average 2019/20</t>
  </si>
  <si>
    <t>FCC Investment</t>
  </si>
  <si>
    <t>2031-2050</t>
  </si>
  <si>
    <t>2031-2040</t>
  </si>
  <si>
    <t>Upgrade Phase</t>
  </si>
  <si>
    <t>2041-2050</t>
  </si>
  <si>
    <t>Renewables Capacity</t>
  </si>
  <si>
    <t>FCC direct</t>
  </si>
  <si>
    <t>2041-2057</t>
  </si>
  <si>
    <t>FCC OPEX</t>
  </si>
  <si>
    <t>2041-2055</t>
  </si>
  <si>
    <t>Cost-of-Living - FCC personnel</t>
  </si>
  <si>
    <t>2028-2057</t>
  </si>
  <si>
    <t>Cost-of-Living - FCC users</t>
  </si>
  <si>
    <t>FCC visitors</t>
  </si>
  <si>
    <t>Cost-of-Living - resident personnel</t>
  </si>
  <si>
    <t>FCC-ee assumption</t>
  </si>
  <si>
    <t>GERUNDET</t>
  </si>
  <si>
    <t>Cum. Value Added Effects</t>
  </si>
  <si>
    <t>[Mio CHF]</t>
  </si>
  <si>
    <t>Cum. Employment Effects</t>
  </si>
  <si>
    <t>[1000 Person years]</t>
  </si>
  <si>
    <t>Total Type1</t>
  </si>
  <si>
    <t>Construction-Phase</t>
  </si>
  <si>
    <t>Operation-Phase</t>
  </si>
  <si>
    <t xml:space="preserve"> -   </t>
  </si>
  <si>
    <t>Current CERN expenditures used as approximation</t>
  </si>
  <si>
    <t>Lhe and lN cryogens. Other gases may be required.</t>
  </si>
  <si>
    <t>Current CERN expenditure as approximation</t>
  </si>
  <si>
    <t>Maintenance, repair of two experiments</t>
  </si>
  <si>
    <t>From renewable energy sources</t>
  </si>
  <si>
    <t>Mainly for refrigeration purposes (made explicit for FCC-ee)</t>
  </si>
  <si>
    <t>Includes about 5.38 mn CHF of water supply</t>
  </si>
  <si>
    <t>Annualised Volume</t>
  </si>
  <si>
    <t>FCC Personnel</t>
  </si>
  <si>
    <t> Total</t>
  </si>
  <si>
    <t>Kontrolle</t>
  </si>
  <si>
    <t>Anzahl der Jahre</t>
  </si>
  <si>
    <t>Annualized</t>
  </si>
  <si>
    <t>Kontrolle: korrekt wenn 0</t>
  </si>
  <si>
    <t>Cum. Employment Effects [1000 Person years]</t>
  </si>
  <si>
    <t>Annualised Invest./Cons. Volume</t>
  </si>
  <si>
    <t>Cost-of-Living – Resident Personnel</t>
  </si>
  <si>
    <t>FCC Visitors</t>
  </si>
  <si>
    <t>KONTROLLE</t>
  </si>
  <si>
    <t>Anzahl Jahre</t>
  </si>
  <si>
    <t>Value Added</t>
  </si>
  <si>
    <t>[mio CHF]</t>
  </si>
  <si>
    <t>Employment</t>
  </si>
  <si>
    <t>Kontrolle zwischen Tab 5 und Tab 6</t>
  </si>
  <si>
    <t>In unit</t>
  </si>
  <si>
    <t>Kontrolle mit Tab 8 (muss 0 sein)</t>
  </si>
  <si>
    <t>[1000 Jobs]</t>
  </si>
  <si>
    <t>Investment</t>
  </si>
  <si>
    <t>Volume</t>
  </si>
  <si>
    <t>Kontrolle mit Tab14</t>
  </si>
  <si>
    <t>Kontrollsumme</t>
  </si>
  <si>
    <t>Kontrolle mit oben</t>
  </si>
  <si>
    <t>Consumption</t>
  </si>
  <si>
    <t>Kontrolle mit Tab 17</t>
  </si>
  <si>
    <t>Renewable Capacity</t>
  </si>
  <si>
    <t>FRANKREICH, A3</t>
  </si>
  <si>
    <t>SCHWEIZ, A4</t>
  </si>
  <si>
    <t>[1000 persons]</t>
  </si>
  <si>
    <t>Type 2i (including depreciation)</t>
  </si>
  <si>
    <t>FCC OPEX - Member Share</t>
  </si>
  <si>
    <t>FCC OPEX – Observed Share</t>
  </si>
  <si>
    <t>Beam energy</t>
  </si>
  <si>
    <t>Min power</t>
  </si>
  <si>
    <t>Max power</t>
  </si>
  <si>
    <t>Annual consumption</t>
  </si>
  <si>
    <t>GeV</t>
  </si>
  <si>
    <t>MW</t>
  </si>
  <si>
    <t>TWh</t>
  </si>
  <si>
    <t>Z operation</t>
  </si>
  <si>
    <t>W operation</t>
  </si>
  <si>
    <t>H operation</t>
  </si>
  <si>
    <t>Long shutdown</t>
  </si>
  <si>
    <t>TT operation</t>
  </si>
  <si>
    <t>Upgrade</t>
  </si>
  <si>
    <t>Core investment phase</t>
  </si>
  <si>
    <t>Upgrade investment phase</t>
  </si>
  <si>
    <t>Cost-of-living – resident personnel</t>
  </si>
  <si>
    <t>FCC-related personnel</t>
  </si>
  <si>
    <t>FCC-construction</t>
  </si>
  <si>
    <t>Cost-of-living - resident personnel</t>
  </si>
  <si>
    <t>Manufactured goods</t>
  </si>
  <si>
    <t>Investment volume</t>
  </si>
  <si>
    <t>Resident personnel 
and users</t>
  </si>
  <si>
    <t>Non-resident users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</si>
</sst>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0.0%"/>
    <numFmt numFmtId="167" formatCode="0.0"/>
    <numFmt numFmtId="168" formatCode="#,##0_ ;\-#,##0\ "/>
    <numFmt numFmtId="169" formatCode="#,###"/>
    <numFmt numFmtId="170" formatCode="#,##0.0"/>
    <numFmt numFmtId="171" formatCode="#,##0.0_ ;\-#,##0.0\ "/>
    <numFmt numFmtId="172" formatCode="_-* #,##0.00\ _€_-;\-* #,##0.00\ _€_-;_-* &quot;-&quot;??\ _€_-;_-@_-"/>
    <numFmt numFmtId="173" formatCode="_-* #,##0.0_-;\-* #,##0.0_-;_-* &quot;-&quot;?_-;_-@_-"/>
  </numFmts>
  <fonts count="3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rgb="FF000000"/>
      <name val="Calibri"/>
      <family val="2"/>
    </font>
    <font>
      <sz val="11"/>
      <color rgb="FF00610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2" tint="-0.89999084444715716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2" tint="-0.89999084444715716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color theme="1"/>
      <name val="Century Gothic"/>
      <family val="2"/>
    </font>
    <font>
      <b/>
      <sz val="8"/>
      <color theme="1"/>
      <name val="Century Gothic"/>
      <family val="2"/>
    </font>
    <font>
      <b/>
      <sz val="10"/>
      <color theme="1"/>
      <name val="Calibri (Body)"/>
    </font>
    <font>
      <b/>
      <sz val="10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entury Gothic"/>
      <family val="2"/>
    </font>
    <font>
      <sz val="7"/>
      <color rgb="FF000000"/>
      <name val="Century Gothic"/>
      <family val="2"/>
    </font>
    <font>
      <sz val="7"/>
      <color theme="1"/>
      <name val="Century Gothic"/>
      <family val="2"/>
    </font>
    <font>
      <b/>
      <sz val="7"/>
      <color rgb="FF000000"/>
      <name val="Century Gothic"/>
      <family val="2"/>
    </font>
    <font>
      <b/>
      <sz val="7"/>
      <color theme="1"/>
      <name val="Century Gothic"/>
      <family val="2"/>
    </font>
    <font>
      <b/>
      <u val="double"/>
      <sz val="10"/>
      <color rgb="FFFF0000"/>
      <name val="Century Gothic"/>
      <family val="2"/>
    </font>
    <font>
      <sz val="8"/>
      <color rgb="FF000000"/>
      <name val="Century Gothic"/>
      <family val="2"/>
    </font>
    <font>
      <b/>
      <sz val="8"/>
      <color rgb="FF000000"/>
      <name val="Century Gothic"/>
      <family val="2"/>
    </font>
    <font>
      <sz val="11"/>
      <color theme="4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7"/>
      <color rgb="FFFF0000"/>
      <name val="Century Gothic"/>
      <family val="2"/>
    </font>
    <font>
      <b/>
      <sz val="11"/>
      <color theme="0" tint="-0.249977111117893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CEAF6"/>
        <bgColor indexed="64"/>
      </patternFill>
    </fill>
    <fill>
      <patternFill patternType="solid">
        <fgColor rgb="FFDCECE8"/>
        <bgColor indexed="64"/>
      </patternFill>
    </fill>
    <fill>
      <patternFill patternType="solid">
        <fgColor rgb="FFBAD6EE"/>
        <bgColor indexed="64"/>
      </patternFill>
    </fill>
    <fill>
      <patternFill patternType="solid">
        <fgColor rgb="FFB9D9D2"/>
        <bgColor indexed="64"/>
      </patternFill>
    </fill>
    <fill>
      <patternFill patternType="solid">
        <fgColor rgb="FFF3F7F7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2F1E2"/>
        <bgColor indexed="64"/>
      </patternFill>
    </fill>
    <fill>
      <patternFill patternType="solid">
        <fgColor rgb="FFC6E3C5"/>
        <bgColor indexed="64"/>
      </patternFill>
    </fill>
    <fill>
      <patternFill patternType="solid">
        <fgColor rgb="FFFFC00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/>
      <right/>
      <top style="medium">
        <color rgb="FF2C5A5D"/>
      </top>
      <bottom/>
      <diagonal/>
    </border>
    <border>
      <left/>
      <right/>
      <top/>
      <bottom style="medium">
        <color rgb="FF2C5A5D"/>
      </bottom>
      <diagonal/>
    </border>
    <border>
      <left/>
      <right/>
      <top style="medium">
        <color rgb="FF2C5A5D"/>
      </top>
      <bottom style="medium">
        <color rgb="FF2C5A5D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/>
    <xf numFmtId="0" fontId="10" fillId="16" borderId="0" applyNumberFormat="0" applyBorder="0" applyAlignment="0" applyProtection="0"/>
    <xf numFmtId="0" fontId="11" fillId="17" borderId="0" applyNumberFormat="0" applyBorder="0" applyAlignment="0" applyProtection="0"/>
  </cellStyleXfs>
  <cellXfs count="566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3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2" fillId="5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0" fillId="2" borderId="1" xfId="0" applyFill="1" applyBorder="1"/>
    <xf numFmtId="0" fontId="2" fillId="0" borderId="1" xfId="0" applyFont="1" applyBorder="1" applyAlignment="1">
      <alignment textRotation="90" wrapText="1"/>
    </xf>
    <xf numFmtId="0" fontId="2" fillId="5" borderId="1" xfId="0" applyFont="1" applyFill="1" applyBorder="1" applyAlignment="1">
      <alignment textRotation="90" wrapText="1"/>
    </xf>
    <xf numFmtId="0" fontId="2" fillId="2" borderId="1" xfId="0" applyFont="1" applyFill="1" applyBorder="1" applyAlignment="1">
      <alignment textRotation="90" wrapText="1"/>
    </xf>
    <xf numFmtId="0" fontId="2" fillId="3" borderId="1" xfId="0" applyFont="1" applyFill="1" applyBorder="1" applyAlignment="1">
      <alignment textRotation="90" wrapText="1"/>
    </xf>
    <xf numFmtId="0" fontId="2" fillId="4" borderId="1" xfId="0" applyFont="1" applyFill="1" applyBorder="1" applyAlignment="1">
      <alignment textRotation="90" wrapText="1"/>
    </xf>
    <xf numFmtId="164" fontId="0" fillId="2" borderId="0" xfId="1" applyNumberFormat="1" applyFont="1" applyFill="1" applyBorder="1"/>
    <xf numFmtId="164" fontId="0" fillId="5" borderId="0" xfId="1" applyNumberFormat="1" applyFont="1" applyFill="1" applyBorder="1"/>
    <xf numFmtId="164" fontId="0" fillId="3" borderId="0" xfId="1" applyNumberFormat="1" applyFont="1" applyFill="1" applyBorder="1"/>
    <xf numFmtId="164" fontId="0" fillId="4" borderId="0" xfId="1" applyNumberFormat="1" applyFont="1" applyFill="1" applyBorder="1"/>
    <xf numFmtId="0" fontId="3" fillId="2" borderId="0" xfId="0" applyFont="1" applyFill="1" applyAlignment="1">
      <alignment horizontal="left" indent="2"/>
    </xf>
    <xf numFmtId="0" fontId="3" fillId="2" borderId="0" xfId="0" applyFont="1" applyFill="1" applyAlignment="1">
      <alignment horizontal="left"/>
    </xf>
    <xf numFmtId="164" fontId="3" fillId="2" borderId="0" xfId="1" applyNumberFormat="1" applyFont="1" applyFill="1" applyBorder="1"/>
    <xf numFmtId="164" fontId="3" fillId="5" borderId="0" xfId="1" applyNumberFormat="1" applyFont="1" applyFill="1" applyBorder="1"/>
    <xf numFmtId="164" fontId="3" fillId="3" borderId="0" xfId="1" applyNumberFormat="1" applyFont="1" applyFill="1" applyBorder="1"/>
    <xf numFmtId="164" fontId="3" fillId="4" borderId="0" xfId="1" applyNumberFormat="1" applyFont="1" applyFill="1" applyBorder="1"/>
    <xf numFmtId="164" fontId="0" fillId="2" borderId="1" xfId="1" applyNumberFormat="1" applyFont="1" applyFill="1" applyBorder="1"/>
    <xf numFmtId="164" fontId="0" fillId="5" borderId="1" xfId="1" applyNumberFormat="1" applyFont="1" applyFill="1" applyBorder="1"/>
    <xf numFmtId="164" fontId="0" fillId="3" borderId="1" xfId="1" applyNumberFormat="1" applyFont="1" applyFill="1" applyBorder="1"/>
    <xf numFmtId="164" fontId="0" fillId="4" borderId="1" xfId="1" applyNumberFormat="1" applyFont="1" applyFill="1" applyBorder="1"/>
    <xf numFmtId="164" fontId="0" fillId="2" borderId="0" xfId="1" quotePrefix="1" applyNumberFormat="1" applyFont="1" applyFill="1" applyBorder="1"/>
    <xf numFmtId="164" fontId="0" fillId="5" borderId="0" xfId="1" quotePrefix="1" applyNumberFormat="1" applyFont="1" applyFill="1" applyBorder="1"/>
    <xf numFmtId="164" fontId="0" fillId="3" borderId="0" xfId="1" quotePrefix="1" applyNumberFormat="1" applyFont="1" applyFill="1" applyBorder="1"/>
    <xf numFmtId="164" fontId="0" fillId="4" borderId="0" xfId="1" quotePrefix="1" applyNumberFormat="1" applyFont="1" applyFill="1" applyBorder="1"/>
    <xf numFmtId="0" fontId="0" fillId="2" borderId="3" xfId="0" applyFill="1" applyBorder="1"/>
    <xf numFmtId="0" fontId="2" fillId="2" borderId="1" xfId="0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2" fillId="5" borderId="1" xfId="1" applyNumberFormat="1" applyFont="1" applyFill="1" applyBorder="1" applyAlignment="1">
      <alignment vertical="center"/>
    </xf>
    <xf numFmtId="164" fontId="2" fillId="3" borderId="1" xfId="1" applyNumberFormat="1" applyFont="1" applyFill="1" applyBorder="1" applyAlignment="1">
      <alignment vertical="center"/>
    </xf>
    <xf numFmtId="164" fontId="2" fillId="4" borderId="1" xfId="1" applyNumberFormat="1" applyFont="1" applyFill="1" applyBorder="1" applyAlignment="1">
      <alignment vertical="center"/>
    </xf>
    <xf numFmtId="0" fontId="4" fillId="0" borderId="1" xfId="0" applyFont="1" applyBorder="1" applyAlignment="1">
      <alignment horizontal="center" textRotation="90"/>
    </xf>
    <xf numFmtId="0" fontId="5" fillId="2" borderId="0" xfId="0" applyFont="1" applyFill="1"/>
    <xf numFmtId="0" fontId="0" fillId="6" borderId="0" xfId="0" applyFill="1" applyAlignment="1">
      <alignment horizontal="center"/>
    </xf>
    <xf numFmtId="0" fontId="6" fillId="2" borderId="0" xfId="0" applyFont="1" applyFill="1" applyAlignment="1">
      <alignment horizontal="left" indent="2"/>
    </xf>
    <xf numFmtId="0" fontId="0" fillId="7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5" fillId="2" borderId="1" xfId="0" applyFont="1" applyFill="1" applyBorder="1"/>
    <xf numFmtId="0" fontId="0" fillId="0" borderId="1" xfId="0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10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0" fillId="12" borderId="0" xfId="0" applyFill="1" applyAlignment="1">
      <alignment horizontal="center"/>
    </xf>
    <xf numFmtId="0" fontId="0" fillId="13" borderId="1" xfId="0" applyFill="1" applyBorder="1" applyAlignment="1">
      <alignment horizontal="center"/>
    </xf>
    <xf numFmtId="0" fontId="2" fillId="2" borderId="0" xfId="0" applyFont="1" applyFill="1" applyAlignment="1">
      <alignment horizontal="right"/>
    </xf>
    <xf numFmtId="0" fontId="2" fillId="2" borderId="1" xfId="0" applyFont="1" applyFill="1" applyBorder="1" applyAlignment="1">
      <alignment horizontal="right" wrapText="1"/>
    </xf>
    <xf numFmtId="164" fontId="0" fillId="2" borderId="0" xfId="1" applyNumberFormat="1" applyFont="1" applyFill="1"/>
    <xf numFmtId="164" fontId="3" fillId="2" borderId="0" xfId="1" applyNumberFormat="1" applyFont="1" applyFill="1"/>
    <xf numFmtId="0" fontId="0" fillId="2" borderId="2" xfId="0" applyFill="1" applyBorder="1"/>
    <xf numFmtId="164" fontId="0" fillId="2" borderId="2" xfId="1" applyNumberFormat="1" applyFont="1" applyFill="1" applyBorder="1"/>
    <xf numFmtId="0" fontId="2" fillId="2" borderId="3" xfId="0" applyFont="1" applyFill="1" applyBorder="1"/>
    <xf numFmtId="164" fontId="2" fillId="2" borderId="3" xfId="0" applyNumberFormat="1" applyFont="1" applyFill="1" applyBorder="1"/>
    <xf numFmtId="164" fontId="2" fillId="2" borderId="3" xfId="1" applyNumberFormat="1" applyFont="1" applyFill="1" applyBorder="1"/>
    <xf numFmtId="164" fontId="0" fillId="0" borderId="0" xfId="1" applyNumberFormat="1" applyFont="1"/>
    <xf numFmtId="0" fontId="8" fillId="14" borderId="4" xfId="3" applyFont="1" applyFill="1" applyBorder="1" applyAlignment="1">
      <alignment horizontal="center"/>
    </xf>
    <xf numFmtId="3" fontId="9" fillId="0" borderId="4" xfId="3" applyNumberFormat="1" applyFont="1" applyBorder="1"/>
    <xf numFmtId="3" fontId="0" fillId="0" borderId="0" xfId="0" applyNumberFormat="1"/>
    <xf numFmtId="3" fontId="7" fillId="0" borderId="5" xfId="3" applyNumberFormat="1" applyBorder="1"/>
    <xf numFmtId="3" fontId="7" fillId="0" borderId="1" xfId="3" applyNumberFormat="1" applyBorder="1"/>
    <xf numFmtId="9" fontId="0" fillId="0" borderId="0" xfId="2" applyFont="1"/>
    <xf numFmtId="0" fontId="8" fillId="14" borderId="6" xfId="3" applyFont="1" applyFill="1" applyBorder="1" applyAlignment="1">
      <alignment horizontal="center"/>
    </xf>
    <xf numFmtId="3" fontId="9" fillId="0" borderId="6" xfId="3" applyNumberFormat="1" applyFont="1" applyBorder="1"/>
    <xf numFmtId="0" fontId="8" fillId="10" borderId="6" xfId="3" applyFont="1" applyFill="1" applyBorder="1" applyAlignment="1">
      <alignment horizontal="center"/>
    </xf>
    <xf numFmtId="0" fontId="8" fillId="15" borderId="6" xfId="3" applyFont="1" applyFill="1" applyBorder="1" applyAlignment="1">
      <alignment horizontal="center"/>
    </xf>
    <xf numFmtId="0" fontId="8" fillId="3" borderId="6" xfId="3" applyFont="1" applyFill="1" applyBorder="1" applyAlignment="1">
      <alignment horizontal="center"/>
    </xf>
    <xf numFmtId="0" fontId="8" fillId="3" borderId="7" xfId="3" applyFont="1" applyFill="1" applyBorder="1" applyAlignment="1">
      <alignment horizontal="center"/>
    </xf>
    <xf numFmtId="3" fontId="9" fillId="0" borderId="7" xfId="3" applyNumberFormat="1" applyFont="1" applyBorder="1"/>
    <xf numFmtId="0" fontId="2" fillId="0" borderId="0" xfId="0" applyFont="1"/>
    <xf numFmtId="11" fontId="0" fillId="0" borderId="0" xfId="0" applyNumberFormat="1"/>
    <xf numFmtId="9" fontId="2" fillId="18" borderId="8" xfId="2" applyFont="1" applyFill="1" applyBorder="1"/>
    <xf numFmtId="0" fontId="2" fillId="19" borderId="8" xfId="0" applyFont="1" applyFill="1" applyBorder="1"/>
    <xf numFmtId="1" fontId="0" fillId="0" borderId="0" xfId="2" applyNumberFormat="1" applyFont="1"/>
    <xf numFmtId="1" fontId="2" fillId="19" borderId="0" xfId="0" applyNumberFormat="1" applyFont="1" applyFill="1"/>
    <xf numFmtId="9" fontId="2" fillId="18" borderId="9" xfId="2" applyFont="1" applyFill="1" applyBorder="1"/>
    <xf numFmtId="1" fontId="2" fillId="18" borderId="9" xfId="2" applyNumberFormat="1" applyFont="1" applyFill="1" applyBorder="1"/>
    <xf numFmtId="1" fontId="2" fillId="18" borderId="9" xfId="0" applyNumberFormat="1" applyFont="1" applyFill="1" applyBorder="1"/>
    <xf numFmtId="165" fontId="0" fillId="0" borderId="0" xfId="1" applyNumberFormat="1" applyFont="1"/>
    <xf numFmtId="0" fontId="2" fillId="20" borderId="0" xfId="0" applyFont="1" applyFill="1"/>
    <xf numFmtId="0" fontId="2" fillId="5" borderId="0" xfId="0" applyFont="1" applyFill="1"/>
    <xf numFmtId="0" fontId="11" fillId="17" borderId="0" xfId="5"/>
    <xf numFmtId="0" fontId="13" fillId="21" borderId="0" xfId="5" applyFont="1" applyFill="1"/>
    <xf numFmtId="10" fontId="2" fillId="5" borderId="0" xfId="0" applyNumberFormat="1" applyFont="1" applyFill="1"/>
    <xf numFmtId="0" fontId="13" fillId="2" borderId="0" xfId="5" applyFont="1" applyFill="1"/>
    <xf numFmtId="0" fontId="13" fillId="2" borderId="0" xfId="0" applyFont="1" applyFill="1"/>
    <xf numFmtId="0" fontId="10" fillId="16" borderId="0" xfId="4"/>
    <xf numFmtId="166" fontId="2" fillId="5" borderId="0" xfId="0" applyNumberFormat="1" applyFont="1" applyFill="1"/>
    <xf numFmtId="9" fontId="2" fillId="5" borderId="0" xfId="0" applyNumberFormat="1" applyFont="1" applyFill="1"/>
    <xf numFmtId="0" fontId="2" fillId="18" borderId="8" xfId="0" applyFont="1" applyFill="1" applyBorder="1" applyAlignment="1">
      <alignment textRotation="90" wrapText="1"/>
    </xf>
    <xf numFmtId="0" fontId="0" fillId="0" borderId="1" xfId="0" applyBorder="1"/>
    <xf numFmtId="0" fontId="2" fillId="0" borderId="1" xfId="0" applyFont="1" applyBorder="1" applyAlignment="1">
      <alignment vertical="center" wrapText="1"/>
    </xf>
    <xf numFmtId="164" fontId="0" fillId="0" borderId="1" xfId="1" applyNumberFormat="1" applyFont="1" applyBorder="1"/>
    <xf numFmtId="164" fontId="0" fillId="0" borderId="1" xfId="0" applyNumberFormat="1" applyBorder="1"/>
    <xf numFmtId="0" fontId="0" fillId="0" borderId="0" xfId="0" applyAlignment="1">
      <alignment wrapText="1"/>
    </xf>
    <xf numFmtId="0" fontId="2" fillId="2" borderId="1" xfId="0" applyFont="1" applyFill="1" applyBorder="1"/>
    <xf numFmtId="0" fontId="2" fillId="0" borderId="3" xfId="0" applyFont="1" applyBorder="1"/>
    <xf numFmtId="164" fontId="2" fillId="0" borderId="3" xfId="1" applyNumberFormat="1" applyFont="1" applyBorder="1"/>
    <xf numFmtId="164" fontId="2" fillId="3" borderId="3" xfId="1" applyNumberFormat="1" applyFont="1" applyFill="1" applyBorder="1"/>
    <xf numFmtId="164" fontId="2" fillId="5" borderId="3" xfId="1" applyNumberFormat="1" applyFont="1" applyFill="1" applyBorder="1"/>
    <xf numFmtId="164" fontId="0" fillId="3" borderId="0" xfId="1" applyNumberFormat="1" applyFont="1" applyFill="1"/>
    <xf numFmtId="164" fontId="0" fillId="5" borderId="0" xfId="1" applyNumberFormat="1" applyFont="1" applyFill="1"/>
    <xf numFmtId="0" fontId="13" fillId="2" borderId="1" xfId="0" applyFont="1" applyFill="1" applyBorder="1"/>
    <xf numFmtId="164" fontId="0" fillId="0" borderId="0" xfId="0" applyNumberFormat="1"/>
    <xf numFmtId="164" fontId="0" fillId="0" borderId="2" xfId="1" applyNumberFormat="1" applyFont="1" applyBorder="1"/>
    <xf numFmtId="164" fontId="0" fillId="3" borderId="2" xfId="1" applyNumberFormat="1" applyFont="1" applyFill="1" applyBorder="1"/>
    <xf numFmtId="164" fontId="0" fillId="0" borderId="0" xfId="1" applyNumberFormat="1" applyFont="1" applyBorder="1"/>
    <xf numFmtId="0" fontId="2" fillId="0" borderId="0" xfId="0" applyFont="1" applyAlignment="1">
      <alignment vertical="center" wrapText="1"/>
    </xf>
    <xf numFmtId="1" fontId="0" fillId="0" borderId="0" xfId="0" applyNumberFormat="1"/>
    <xf numFmtId="167" fontId="0" fillId="0" borderId="0" xfId="0" applyNumberFormat="1"/>
    <xf numFmtId="1" fontId="0" fillId="0" borderId="1" xfId="0" applyNumberFormat="1" applyBorder="1"/>
    <xf numFmtId="167" fontId="0" fillId="0" borderId="1" xfId="0" applyNumberFormat="1" applyBorder="1"/>
    <xf numFmtId="164" fontId="2" fillId="0" borderId="0" xfId="0" applyNumberFormat="1" applyFont="1"/>
    <xf numFmtId="9" fontId="2" fillId="0" borderId="0" xfId="2" applyFont="1"/>
    <xf numFmtId="0" fontId="0" fillId="0" borderId="0" xfId="0" applyAlignment="1">
      <alignment horizontal="left" indent="1"/>
    </xf>
    <xf numFmtId="164" fontId="2" fillId="0" borderId="0" xfId="1" applyNumberFormat="1" applyFont="1"/>
    <xf numFmtId="0" fontId="12" fillId="0" borderId="0" xfId="0" applyFont="1"/>
    <xf numFmtId="165" fontId="2" fillId="0" borderId="3" xfId="1" applyNumberFormat="1" applyFont="1" applyBorder="1"/>
    <xf numFmtId="165" fontId="2" fillId="3" borderId="3" xfId="1" applyNumberFormat="1" applyFont="1" applyFill="1" applyBorder="1"/>
    <xf numFmtId="165" fontId="2" fillId="5" borderId="3" xfId="1" applyNumberFormat="1" applyFont="1" applyFill="1" applyBorder="1"/>
    <xf numFmtId="165" fontId="0" fillId="3" borderId="0" xfId="1" applyNumberFormat="1" applyFont="1" applyFill="1"/>
    <xf numFmtId="165" fontId="0" fillId="5" borderId="0" xfId="1" applyNumberFormat="1" applyFont="1" applyFill="1"/>
    <xf numFmtId="165" fontId="0" fillId="0" borderId="0" xfId="1" applyNumberFormat="1" applyFont="1" applyBorder="1"/>
    <xf numFmtId="165" fontId="0" fillId="3" borderId="0" xfId="1" applyNumberFormat="1" applyFont="1" applyFill="1" applyBorder="1"/>
    <xf numFmtId="165" fontId="0" fillId="5" borderId="0" xfId="1" applyNumberFormat="1" applyFont="1" applyFill="1" applyBorder="1"/>
    <xf numFmtId="165" fontId="0" fillId="0" borderId="1" xfId="1" applyNumberFormat="1" applyFont="1" applyBorder="1"/>
    <xf numFmtId="165" fontId="0" fillId="3" borderId="1" xfId="1" applyNumberFormat="1" applyFont="1" applyFill="1" applyBorder="1"/>
    <xf numFmtId="165" fontId="0" fillId="5" borderId="1" xfId="1" applyNumberFormat="1" applyFont="1" applyFill="1" applyBorder="1"/>
    <xf numFmtId="0" fontId="2" fillId="4" borderId="0" xfId="0" applyFont="1" applyFill="1" applyBorder="1" applyAlignment="1">
      <alignment textRotation="90" wrapText="1"/>
    </xf>
    <xf numFmtId="165" fontId="2" fillId="5" borderId="0" xfId="1" applyNumberFormat="1" applyFont="1" applyFill="1" applyBorder="1"/>
    <xf numFmtId="0" fontId="0" fillId="2" borderId="1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vertical="center" wrapText="1"/>
    </xf>
    <xf numFmtId="9" fontId="0" fillId="3" borderId="0" xfId="2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vertical="center" wrapText="1"/>
    </xf>
    <xf numFmtId="9" fontId="0" fillId="2" borderId="0" xfId="2" applyFont="1" applyFill="1" applyAlignment="1">
      <alignment vertical="center"/>
    </xf>
    <xf numFmtId="0" fontId="0" fillId="2" borderId="1" xfId="0" applyFill="1" applyBorder="1" applyAlignment="1">
      <alignment vertical="center" wrapText="1"/>
    </xf>
    <xf numFmtId="9" fontId="0" fillId="2" borderId="1" xfId="2" applyFont="1" applyFill="1" applyBorder="1" applyAlignment="1">
      <alignment vertical="center"/>
    </xf>
    <xf numFmtId="0" fontId="14" fillId="2" borderId="1" xfId="0" applyFont="1" applyFill="1" applyBorder="1"/>
    <xf numFmtId="0" fontId="7" fillId="2" borderId="1" xfId="0" applyFont="1" applyFill="1" applyBorder="1"/>
    <xf numFmtId="0" fontId="2" fillId="0" borderId="1" xfId="0" applyFont="1" applyBorder="1" applyAlignment="1">
      <alignment vertical="center" textRotation="90" wrapText="1"/>
    </xf>
    <xf numFmtId="164" fontId="2" fillId="0" borderId="3" xfId="0" applyNumberFormat="1" applyFont="1" applyBorder="1"/>
    <xf numFmtId="164" fontId="2" fillId="3" borderId="3" xfId="0" applyNumberFormat="1" applyFont="1" applyFill="1" applyBorder="1"/>
    <xf numFmtId="164" fontId="2" fillId="5" borderId="3" xfId="0" applyNumberFormat="1" applyFont="1" applyFill="1" applyBorder="1"/>
    <xf numFmtId="165" fontId="2" fillId="0" borderId="3" xfId="0" applyNumberFormat="1" applyFont="1" applyBorder="1"/>
    <xf numFmtId="165" fontId="2" fillId="3" borderId="3" xfId="0" applyNumberFormat="1" applyFont="1" applyFill="1" applyBorder="1"/>
    <xf numFmtId="165" fontId="2" fillId="4" borderId="3" xfId="0" applyNumberFormat="1" applyFont="1" applyFill="1" applyBorder="1"/>
    <xf numFmtId="0" fontId="13" fillId="2" borderId="0" xfId="5" applyFont="1" applyFill="1" applyBorder="1"/>
    <xf numFmtId="164" fontId="15" fillId="0" borderId="0" xfId="1" applyNumberFormat="1" applyFont="1" applyFill="1" applyBorder="1"/>
    <xf numFmtId="164" fontId="15" fillId="3" borderId="0" xfId="1" applyNumberFormat="1" applyFont="1" applyFill="1" applyBorder="1"/>
    <xf numFmtId="164" fontId="15" fillId="5" borderId="0" xfId="1" applyNumberFormat="1" applyFont="1" applyFill="1" applyBorder="1"/>
    <xf numFmtId="165" fontId="15" fillId="0" borderId="0" xfId="1" applyNumberFormat="1" applyFont="1" applyFill="1" applyBorder="1"/>
    <xf numFmtId="165" fontId="15" fillId="3" borderId="0" xfId="1" applyNumberFormat="1" applyFont="1" applyFill="1" applyBorder="1"/>
    <xf numFmtId="165" fontId="15" fillId="4" borderId="0" xfId="1" applyNumberFormat="1" applyFont="1" applyFill="1" applyBorder="1"/>
    <xf numFmtId="0" fontId="13" fillId="2" borderId="1" xfId="5" applyFont="1" applyFill="1" applyBorder="1"/>
    <xf numFmtId="164" fontId="15" fillId="2" borderId="1" xfId="5" applyNumberFormat="1" applyFont="1" applyFill="1" applyBorder="1"/>
    <xf numFmtId="164" fontId="15" fillId="3" borderId="1" xfId="5" applyNumberFormat="1" applyFont="1" applyFill="1" applyBorder="1"/>
    <xf numFmtId="164" fontId="15" fillId="5" borderId="1" xfId="5" applyNumberFormat="1" applyFont="1" applyFill="1" applyBorder="1"/>
    <xf numFmtId="165" fontId="15" fillId="2" borderId="1" xfId="5" applyNumberFormat="1" applyFont="1" applyFill="1" applyBorder="1"/>
    <xf numFmtId="165" fontId="15" fillId="3" borderId="1" xfId="5" applyNumberFormat="1" applyFont="1" applyFill="1" applyBorder="1"/>
    <xf numFmtId="165" fontId="15" fillId="4" borderId="1" xfId="5" applyNumberFormat="1" applyFont="1" applyFill="1" applyBorder="1"/>
    <xf numFmtId="9" fontId="0" fillId="0" borderId="0" xfId="2" applyFont="1" applyBorder="1"/>
    <xf numFmtId="9" fontId="0" fillId="0" borderId="1" xfId="2" applyFont="1" applyBorder="1"/>
    <xf numFmtId="164" fontId="0" fillId="4" borderId="0" xfId="1" applyNumberFormat="1" applyFont="1" applyFill="1"/>
    <xf numFmtId="167" fontId="0" fillId="0" borderId="0" xfId="0" applyNumberFormat="1" applyBorder="1"/>
    <xf numFmtId="0" fontId="2" fillId="23" borderId="10" xfId="0" applyFont="1" applyFill="1" applyBorder="1" applyAlignment="1">
      <alignment horizontal="left" vertical="center"/>
    </xf>
    <xf numFmtId="0" fontId="2" fillId="23" borderId="11" xfId="0" applyFont="1" applyFill="1" applyBorder="1" applyAlignment="1">
      <alignment horizontal="left" vertical="center"/>
    </xf>
    <xf numFmtId="49" fontId="2" fillId="23" borderId="12" xfId="0" applyNumberFormat="1" applyFont="1" applyFill="1" applyBorder="1" applyAlignment="1">
      <alignment horizontal="center" vertical="center" wrapText="1"/>
    </xf>
    <xf numFmtId="0" fontId="2" fillId="23" borderId="12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left" indent="1"/>
    </xf>
    <xf numFmtId="0" fontId="2" fillId="0" borderId="6" xfId="0" applyFont="1" applyBorder="1" applyAlignment="1">
      <alignment horizontal="left" indent="1"/>
    </xf>
    <xf numFmtId="0" fontId="16" fillId="0" borderId="16" xfId="0" applyFont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left" indent="1"/>
    </xf>
    <xf numFmtId="0" fontId="2" fillId="0" borderId="19" xfId="0" applyFont="1" applyBorder="1" applyAlignment="1">
      <alignment horizontal="left" indent="1"/>
    </xf>
    <xf numFmtId="0" fontId="16" fillId="0" borderId="20" xfId="0" applyFont="1" applyBorder="1" applyAlignment="1">
      <alignment horizontal="center"/>
    </xf>
    <xf numFmtId="0" fontId="16" fillId="0" borderId="21" xfId="0" applyFont="1" applyBorder="1" applyAlignment="1">
      <alignment horizontal="center"/>
    </xf>
    <xf numFmtId="0" fontId="17" fillId="0" borderId="0" xfId="0" applyFont="1"/>
    <xf numFmtId="0" fontId="2" fillId="23" borderId="22" xfId="0" applyFont="1" applyFill="1" applyBorder="1" applyAlignment="1">
      <alignment horizontal="left" vertical="center"/>
    </xf>
    <xf numFmtId="0" fontId="2" fillId="23" borderId="23" xfId="0" applyFont="1" applyFill="1" applyBorder="1" applyAlignment="1">
      <alignment horizontal="center" vertical="center"/>
    </xf>
    <xf numFmtId="0" fontId="2" fillId="23" borderId="16" xfId="0" applyFont="1" applyFill="1" applyBorder="1" applyAlignment="1">
      <alignment horizontal="right" vertical="center"/>
    </xf>
    <xf numFmtId="0" fontId="0" fillId="0" borderId="22" xfId="0" applyBorder="1"/>
    <xf numFmtId="3" fontId="18" fillId="0" borderId="24" xfId="1" applyNumberFormat="1" applyFont="1" applyFill="1" applyBorder="1"/>
    <xf numFmtId="3" fontId="0" fillId="0" borderId="13" xfId="1" applyNumberFormat="1" applyFont="1" applyFill="1" applyBorder="1" applyAlignment="1">
      <alignment horizontal="right" vertical="center"/>
    </xf>
    <xf numFmtId="0" fontId="0" fillId="24" borderId="22" xfId="0" applyFill="1" applyBorder="1"/>
    <xf numFmtId="3" fontId="18" fillId="24" borderId="25" xfId="1" applyNumberFormat="1" applyFont="1" applyFill="1" applyBorder="1"/>
    <xf numFmtId="3" fontId="0" fillId="24" borderId="13" xfId="1" applyNumberFormat="1" applyFont="1" applyFill="1" applyBorder="1" applyAlignment="1">
      <alignment horizontal="right" vertical="center"/>
    </xf>
    <xf numFmtId="0" fontId="12" fillId="0" borderId="0" xfId="0" applyFont="1" applyAlignment="1">
      <alignment horizontal="right"/>
    </xf>
    <xf numFmtId="0" fontId="19" fillId="0" borderId="0" xfId="0" applyFont="1"/>
    <xf numFmtId="0" fontId="20" fillId="0" borderId="0" xfId="0" applyFont="1"/>
    <xf numFmtId="164" fontId="19" fillId="0" borderId="0" xfId="1" applyNumberFormat="1" applyFont="1"/>
    <xf numFmtId="168" fontId="0" fillId="0" borderId="0" xfId="1" applyNumberFormat="1" applyFont="1"/>
    <xf numFmtId="0" fontId="5" fillId="2" borderId="0" xfId="0" applyFont="1" applyFill="1" applyBorder="1" applyAlignment="1">
      <alignment horizontal="center" vertical="center" textRotation="90" wrapText="1"/>
    </xf>
    <xf numFmtId="0" fontId="5" fillId="2" borderId="0" xfId="0" applyFont="1" applyFill="1" applyBorder="1"/>
    <xf numFmtId="0" fontId="0" fillId="0" borderId="0" xfId="0" applyBorder="1" applyAlignment="1">
      <alignment horizontal="center"/>
    </xf>
    <xf numFmtId="0" fontId="0" fillId="2" borderId="0" xfId="0" applyFill="1" applyBorder="1"/>
    <xf numFmtId="0" fontId="4" fillId="0" borderId="0" xfId="0" applyFont="1" applyBorder="1" applyAlignment="1">
      <alignment horizontal="center" textRotation="90"/>
    </xf>
    <xf numFmtId="0" fontId="0" fillId="0" borderId="0" xfId="0" applyAlignment="1">
      <alignment textRotation="90"/>
    </xf>
    <xf numFmtId="0" fontId="19" fillId="0" borderId="0" xfId="0" applyFont="1" applyAlignment="1">
      <alignment textRotation="90"/>
    </xf>
    <xf numFmtId="0" fontId="19" fillId="0" borderId="0" xfId="0" applyFont="1" applyAlignment="1">
      <alignment horizontal="center" textRotation="90"/>
    </xf>
    <xf numFmtId="0" fontId="0" fillId="0" borderId="0" xfId="0" applyFill="1" applyBorder="1" applyAlignment="1">
      <alignment horizontal="center"/>
    </xf>
    <xf numFmtId="2" fontId="0" fillId="0" borderId="0" xfId="1" applyNumberFormat="1" applyFont="1"/>
    <xf numFmtId="169" fontId="0" fillId="0" borderId="0" xfId="0" applyNumberFormat="1"/>
    <xf numFmtId="170" fontId="0" fillId="0" borderId="0" xfId="0" applyNumberFormat="1"/>
    <xf numFmtId="0" fontId="0" fillId="0" borderId="0" xfId="0" applyAlignment="1">
      <alignment horizontal="center"/>
    </xf>
    <xf numFmtId="0" fontId="19" fillId="0" borderId="0" xfId="0" applyFont="1" applyBorder="1" applyAlignment="1">
      <alignment horizontal="center"/>
    </xf>
    <xf numFmtId="0" fontId="20" fillId="0" borderId="0" xfId="0" applyFont="1" applyBorder="1"/>
    <xf numFmtId="0" fontId="19" fillId="0" borderId="0" xfId="0" applyFont="1" applyBorder="1"/>
    <xf numFmtId="0" fontId="19" fillId="0" borderId="26" xfId="0" applyFont="1" applyBorder="1" applyAlignment="1">
      <alignment horizontal="center"/>
    </xf>
    <xf numFmtId="0" fontId="19" fillId="26" borderId="26" xfId="0" applyFont="1" applyFill="1" applyBorder="1" applyAlignment="1">
      <alignment horizontal="center"/>
    </xf>
    <xf numFmtId="0" fontId="19" fillId="14" borderId="26" xfId="0" applyFont="1" applyFill="1" applyBorder="1" applyAlignment="1">
      <alignment horizontal="center"/>
    </xf>
    <xf numFmtId="0" fontId="19" fillId="25" borderId="26" xfId="0" applyFont="1" applyFill="1" applyBorder="1" applyAlignment="1">
      <alignment horizontal="center"/>
    </xf>
    <xf numFmtId="0" fontId="19" fillId="27" borderId="26" xfId="0" applyFont="1" applyFill="1" applyBorder="1" applyAlignment="1">
      <alignment horizontal="center"/>
    </xf>
    <xf numFmtId="0" fontId="19" fillId="21" borderId="26" xfId="0" applyFont="1" applyFill="1" applyBorder="1" applyAlignment="1">
      <alignment horizontal="center"/>
    </xf>
    <xf numFmtId="0" fontId="19" fillId="8" borderId="26" xfId="0" applyFont="1" applyFill="1" applyBorder="1" applyAlignment="1">
      <alignment horizontal="center"/>
    </xf>
    <xf numFmtId="0" fontId="19" fillId="28" borderId="26" xfId="0" applyFont="1" applyFill="1" applyBorder="1" applyAlignment="1">
      <alignment horizontal="center"/>
    </xf>
    <xf numFmtId="0" fontId="19" fillId="6" borderId="26" xfId="0" applyFont="1" applyFill="1" applyBorder="1" applyAlignment="1">
      <alignment horizontal="center"/>
    </xf>
    <xf numFmtId="0" fontId="19" fillId="0" borderId="27" xfId="0" applyFont="1" applyBorder="1" applyAlignment="1">
      <alignment horizontal="center"/>
    </xf>
    <xf numFmtId="0" fontId="19" fillId="28" borderId="27" xfId="0" applyFont="1" applyFill="1" applyBorder="1" applyAlignment="1">
      <alignment horizontal="center"/>
    </xf>
    <xf numFmtId="0" fontId="19" fillId="0" borderId="28" xfId="0" applyFont="1" applyBorder="1" applyAlignment="1">
      <alignment horizontal="center"/>
    </xf>
    <xf numFmtId="0" fontId="0" fillId="0" borderId="0" xfId="0" applyBorder="1"/>
    <xf numFmtId="0" fontId="0" fillId="22" borderId="0" xfId="0" applyFill="1"/>
    <xf numFmtId="0" fontId="0" fillId="0" borderId="0" xfId="0" applyAlignment="1">
      <alignment vertical="center"/>
    </xf>
    <xf numFmtId="0" fontId="0" fillId="5" borderId="1" xfId="0" applyFill="1" applyBorder="1" applyAlignment="1">
      <alignment textRotation="90" wrapText="1"/>
    </xf>
    <xf numFmtId="0" fontId="0" fillId="2" borderId="1" xfId="0" applyFill="1" applyBorder="1" applyAlignment="1">
      <alignment textRotation="90" wrapText="1"/>
    </xf>
    <xf numFmtId="164" fontId="0" fillId="5" borderId="0" xfId="0" applyNumberFormat="1" applyFill="1"/>
    <xf numFmtId="1" fontId="0" fillId="2" borderId="0" xfId="0" applyNumberFormat="1" applyFill="1"/>
    <xf numFmtId="167" fontId="0" fillId="2" borderId="0" xfId="0" applyNumberFormat="1" applyFill="1"/>
    <xf numFmtId="164" fontId="0" fillId="5" borderId="1" xfId="0" applyNumberFormat="1" applyFill="1" applyBorder="1"/>
    <xf numFmtId="1" fontId="0" fillId="2" borderId="1" xfId="0" applyNumberFormat="1" applyFill="1" applyBorder="1"/>
    <xf numFmtId="167" fontId="0" fillId="2" borderId="1" xfId="0" applyNumberFormat="1" applyFill="1" applyBorder="1"/>
    <xf numFmtId="0" fontId="0" fillId="3" borderId="1" xfId="0" applyFill="1" applyBorder="1"/>
    <xf numFmtId="0" fontId="0" fillId="3" borderId="0" xfId="0" applyFill="1"/>
    <xf numFmtId="0" fontId="2" fillId="4" borderId="0" xfId="0" applyFont="1" applyFill="1" applyAlignment="1">
      <alignment horizontal="center" vertical="center" wrapText="1"/>
    </xf>
    <xf numFmtId="171" fontId="0" fillId="0" borderId="0" xfId="1" applyNumberFormat="1" applyFont="1"/>
    <xf numFmtId="0" fontId="2" fillId="3" borderId="0" xfId="0" applyFont="1" applyFill="1" applyAlignment="1">
      <alignment horizontal="right"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0" borderId="1" xfId="0" applyFont="1" applyBorder="1" applyAlignment="1">
      <alignment horizontal="right" wrapText="1"/>
    </xf>
    <xf numFmtId="0" fontId="2" fillId="5" borderId="1" xfId="0" applyFont="1" applyFill="1" applyBorder="1" applyAlignment="1">
      <alignment horizontal="right" wrapText="1"/>
    </xf>
    <xf numFmtId="0" fontId="21" fillId="3" borderId="1" xfId="0" applyFont="1" applyFill="1" applyBorder="1" applyAlignment="1">
      <alignment horizontal="right" wrapText="1"/>
    </xf>
    <xf numFmtId="0" fontId="2" fillId="4" borderId="1" xfId="0" applyFont="1" applyFill="1" applyBorder="1" applyAlignment="1">
      <alignment horizontal="right" wrapText="1"/>
    </xf>
    <xf numFmtId="165" fontId="0" fillId="2" borderId="0" xfId="1" applyNumberFormat="1" applyFont="1" applyFill="1" applyBorder="1"/>
    <xf numFmtId="165" fontId="0" fillId="4" borderId="0" xfId="1" applyNumberFormat="1" applyFont="1" applyFill="1" applyBorder="1"/>
    <xf numFmtId="165" fontId="0" fillId="2" borderId="1" xfId="1" applyNumberFormat="1" applyFont="1" applyFill="1" applyBorder="1"/>
    <xf numFmtId="165" fontId="0" fillId="4" borderId="1" xfId="1" applyNumberFormat="1" applyFont="1" applyFill="1" applyBorder="1"/>
    <xf numFmtId="165" fontId="0" fillId="2" borderId="0" xfId="1" quotePrefix="1" applyNumberFormat="1" applyFont="1" applyFill="1" applyBorder="1"/>
    <xf numFmtId="165" fontId="0" fillId="3" borderId="0" xfId="1" quotePrefix="1" applyNumberFormat="1" applyFont="1" applyFill="1" applyBorder="1"/>
    <xf numFmtId="165" fontId="0" fillId="4" borderId="0" xfId="1" quotePrefix="1" applyNumberFormat="1" applyFont="1" applyFill="1" applyBorder="1"/>
    <xf numFmtId="164" fontId="17" fillId="2" borderId="1" xfId="1" applyNumberFormat="1" applyFont="1" applyFill="1" applyBorder="1" applyAlignment="1">
      <alignment vertical="center"/>
    </xf>
    <xf numFmtId="164" fontId="17" fillId="5" borderId="1" xfId="1" applyNumberFormat="1" applyFont="1" applyFill="1" applyBorder="1" applyAlignment="1">
      <alignment vertical="center"/>
    </xf>
    <xf numFmtId="164" fontId="17" fillId="3" borderId="1" xfId="1" applyNumberFormat="1" applyFont="1" applyFill="1" applyBorder="1" applyAlignment="1">
      <alignment vertical="center"/>
    </xf>
    <xf numFmtId="164" fontId="17" fillId="4" borderId="1" xfId="1" applyNumberFormat="1" applyFont="1" applyFill="1" applyBorder="1" applyAlignment="1">
      <alignment vertical="center"/>
    </xf>
    <xf numFmtId="165" fontId="17" fillId="2" borderId="1" xfId="1" applyNumberFormat="1" applyFont="1" applyFill="1" applyBorder="1" applyAlignment="1">
      <alignment vertical="center"/>
    </xf>
    <xf numFmtId="165" fontId="17" fillId="5" borderId="1" xfId="1" applyNumberFormat="1" applyFont="1" applyFill="1" applyBorder="1" applyAlignment="1">
      <alignment vertical="center"/>
    </xf>
    <xf numFmtId="165" fontId="17" fillId="3" borderId="1" xfId="1" applyNumberFormat="1" applyFont="1" applyFill="1" applyBorder="1" applyAlignment="1">
      <alignment vertical="center"/>
    </xf>
    <xf numFmtId="165" fontId="17" fillId="4" borderId="1" xfId="1" applyNumberFormat="1" applyFont="1" applyFill="1" applyBorder="1" applyAlignment="1">
      <alignment vertical="center"/>
    </xf>
    <xf numFmtId="165" fontId="0" fillId="0" borderId="0" xfId="0" applyNumberFormat="1"/>
    <xf numFmtId="3" fontId="2" fillId="0" borderId="0" xfId="0" applyNumberFormat="1" applyFont="1"/>
    <xf numFmtId="0" fontId="24" fillId="0" borderId="0" xfId="0" applyFont="1"/>
    <xf numFmtId="0" fontId="26" fillId="0" borderId="0" xfId="0" applyFont="1" applyAlignment="1">
      <alignment horizontal="center" vertical="center"/>
    </xf>
    <xf numFmtId="0" fontId="24" fillId="31" borderId="0" xfId="0" applyFont="1" applyFill="1"/>
    <xf numFmtId="0" fontId="24" fillId="32" borderId="0" xfId="0" applyFont="1" applyFill="1"/>
    <xf numFmtId="0" fontId="26" fillId="0" borderId="30" xfId="0" applyFont="1" applyBorder="1" applyAlignment="1">
      <alignment horizontal="center" vertical="center"/>
    </xf>
    <xf numFmtId="0" fontId="25" fillId="0" borderId="30" xfId="0" applyFont="1" applyBorder="1" applyAlignment="1">
      <alignment horizontal="left" vertical="center" textRotation="90"/>
    </xf>
    <xf numFmtId="0" fontId="25" fillId="33" borderId="30" xfId="0" applyFont="1" applyFill="1" applyBorder="1" applyAlignment="1">
      <alignment horizontal="left" vertical="center" textRotation="90"/>
    </xf>
    <xf numFmtId="0" fontId="25" fillId="31" borderId="30" xfId="0" applyFont="1" applyFill="1" applyBorder="1" applyAlignment="1">
      <alignment horizontal="left" vertical="center" textRotation="90"/>
    </xf>
    <xf numFmtId="0" fontId="25" fillId="34" borderId="30" xfId="0" applyFont="1" applyFill="1" applyBorder="1" applyAlignment="1">
      <alignment horizontal="left" vertical="center" textRotation="90"/>
    </xf>
    <xf numFmtId="0" fontId="25" fillId="32" borderId="30" xfId="0" applyFont="1" applyFill="1" applyBorder="1" applyAlignment="1">
      <alignment horizontal="left" vertical="center" textRotation="90"/>
    </xf>
    <xf numFmtId="0" fontId="28" fillId="33" borderId="30" xfId="0" applyFont="1" applyFill="1" applyBorder="1" applyAlignment="1">
      <alignment vertical="center" wrapText="1"/>
    </xf>
    <xf numFmtId="0" fontId="28" fillId="0" borderId="30" xfId="0" applyFont="1" applyBorder="1" applyAlignment="1">
      <alignment vertical="center" wrapText="1"/>
    </xf>
    <xf numFmtId="0" fontId="28" fillId="31" borderId="30" xfId="0" applyFont="1" applyFill="1" applyBorder="1" applyAlignment="1">
      <alignment vertical="center" wrapText="1"/>
    </xf>
    <xf numFmtId="0" fontId="28" fillId="34" borderId="30" xfId="0" applyFont="1" applyFill="1" applyBorder="1" applyAlignment="1">
      <alignment vertical="center" wrapText="1"/>
    </xf>
    <xf numFmtId="0" fontId="28" fillId="32" borderId="30" xfId="0" applyFont="1" applyFill="1" applyBorder="1" applyAlignment="1">
      <alignment vertical="center" wrapText="1"/>
    </xf>
    <xf numFmtId="0" fontId="25" fillId="35" borderId="0" xfId="0" applyFont="1" applyFill="1" applyAlignment="1">
      <alignment vertical="center"/>
    </xf>
    <xf numFmtId="0" fontId="25" fillId="35" borderId="0" xfId="0" applyFont="1" applyFill="1" applyAlignment="1">
      <alignment horizontal="right" vertical="center"/>
    </xf>
    <xf numFmtId="3" fontId="25" fillId="33" borderId="0" xfId="0" applyNumberFormat="1" applyFont="1" applyFill="1" applyAlignment="1">
      <alignment horizontal="right" vertical="center"/>
    </xf>
    <xf numFmtId="3" fontId="25" fillId="31" borderId="0" xfId="0" applyNumberFormat="1" applyFont="1" applyFill="1" applyAlignment="1">
      <alignment horizontal="right" vertical="center"/>
    </xf>
    <xf numFmtId="0" fontId="25" fillId="34" borderId="0" xfId="0" applyFont="1" applyFill="1" applyAlignment="1">
      <alignment horizontal="right" vertical="center"/>
    </xf>
    <xf numFmtId="0" fontId="25" fillId="32" borderId="0" xfId="0" applyFont="1" applyFill="1" applyAlignment="1">
      <alignment horizontal="right" vertical="center"/>
    </xf>
    <xf numFmtId="0" fontId="26" fillId="0" borderId="0" xfId="0" applyFont="1" applyAlignment="1">
      <alignment vertical="center"/>
    </xf>
    <xf numFmtId="0" fontId="26" fillId="0" borderId="0" xfId="0" applyFont="1" applyAlignment="1">
      <alignment horizontal="right" vertical="center"/>
    </xf>
    <xf numFmtId="0" fontId="25" fillId="33" borderId="0" xfId="0" applyFont="1" applyFill="1" applyAlignment="1">
      <alignment horizontal="right" vertical="center"/>
    </xf>
    <xf numFmtId="0" fontId="25" fillId="31" borderId="0" xfId="0" applyFont="1" applyFill="1" applyAlignment="1">
      <alignment horizontal="right" vertical="center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right" vertical="center"/>
    </xf>
    <xf numFmtId="3" fontId="25" fillId="35" borderId="0" xfId="0" applyNumberFormat="1" applyFont="1" applyFill="1" applyAlignment="1">
      <alignment horizontal="right" vertical="center"/>
    </xf>
    <xf numFmtId="3" fontId="26" fillId="0" borderId="0" xfId="0" applyNumberFormat="1" applyFont="1" applyAlignment="1">
      <alignment horizontal="right" vertical="center"/>
    </xf>
    <xf numFmtId="0" fontId="25" fillId="0" borderId="30" xfId="0" applyFont="1" applyBorder="1" applyAlignment="1">
      <alignment vertical="center"/>
    </xf>
    <xf numFmtId="0" fontId="25" fillId="0" borderId="30" xfId="0" applyFont="1" applyBorder="1" applyAlignment="1">
      <alignment horizontal="right" vertical="center"/>
    </xf>
    <xf numFmtId="0" fontId="25" fillId="33" borderId="30" xfId="0" applyFont="1" applyFill="1" applyBorder="1" applyAlignment="1">
      <alignment horizontal="right" vertical="center"/>
    </xf>
    <xf numFmtId="0" fontId="25" fillId="31" borderId="30" xfId="0" applyFont="1" applyFill="1" applyBorder="1" applyAlignment="1">
      <alignment horizontal="right" vertical="center"/>
    </xf>
    <xf numFmtId="0" fontId="25" fillId="34" borderId="30" xfId="0" applyFont="1" applyFill="1" applyBorder="1" applyAlignment="1">
      <alignment horizontal="right" vertical="center"/>
    </xf>
    <xf numFmtId="0" fontId="25" fillId="32" borderId="30" xfId="0" applyFont="1" applyFill="1" applyBorder="1" applyAlignment="1">
      <alignment horizontal="right" vertical="center"/>
    </xf>
    <xf numFmtId="0" fontId="25" fillId="35" borderId="30" xfId="0" applyFont="1" applyFill="1" applyBorder="1" applyAlignment="1">
      <alignment vertical="center"/>
    </xf>
    <xf numFmtId="0" fontId="25" fillId="35" borderId="30" xfId="0" applyFont="1" applyFill="1" applyBorder="1" applyAlignment="1">
      <alignment horizontal="right" vertical="center"/>
    </xf>
    <xf numFmtId="3" fontId="25" fillId="35" borderId="30" xfId="0" applyNumberFormat="1" applyFont="1" applyFill="1" applyBorder="1" applyAlignment="1">
      <alignment horizontal="right" vertical="center"/>
    </xf>
    <xf numFmtId="3" fontId="25" fillId="33" borderId="30" xfId="0" applyNumberFormat="1" applyFont="1" applyFill="1" applyBorder="1" applyAlignment="1">
      <alignment horizontal="right" vertical="center"/>
    </xf>
    <xf numFmtId="0" fontId="29" fillId="0" borderId="0" xfId="0" applyFont="1" applyAlignment="1">
      <alignment horizontal="justify" vertical="center"/>
    </xf>
    <xf numFmtId="3" fontId="25" fillId="31" borderId="30" xfId="0" applyNumberFormat="1" applyFont="1" applyFill="1" applyBorder="1" applyAlignment="1">
      <alignment horizontal="right" vertical="center"/>
    </xf>
    <xf numFmtId="0" fontId="27" fillId="35" borderId="30" xfId="0" applyFont="1" applyFill="1" applyBorder="1" applyAlignment="1">
      <alignment vertical="center"/>
    </xf>
    <xf numFmtId="0" fontId="27" fillId="35" borderId="30" xfId="0" applyFont="1" applyFill="1" applyBorder="1" applyAlignment="1">
      <alignment horizontal="right" vertical="center"/>
    </xf>
    <xf numFmtId="0" fontId="27" fillId="0" borderId="30" xfId="0" applyFont="1" applyBorder="1" applyAlignment="1">
      <alignment vertical="center"/>
    </xf>
    <xf numFmtId="172" fontId="0" fillId="0" borderId="0" xfId="0" applyNumberFormat="1"/>
    <xf numFmtId="0" fontId="2" fillId="4" borderId="0" xfId="0" applyFont="1" applyFill="1" applyAlignment="1">
      <alignment horizontal="center" vertical="center" wrapText="1"/>
    </xf>
    <xf numFmtId="0" fontId="24" fillId="0" borderId="29" xfId="0" applyFont="1" applyBorder="1"/>
    <xf numFmtId="0" fontId="25" fillId="32" borderId="29" xfId="0" applyFont="1" applyFill="1" applyBorder="1" applyAlignment="1">
      <alignment horizontal="center" vertical="center"/>
    </xf>
    <xf numFmtId="0" fontId="25" fillId="32" borderId="0" xfId="0" applyFont="1" applyFill="1" applyAlignment="1">
      <alignment horizontal="center" vertical="center"/>
    </xf>
    <xf numFmtId="0" fontId="25" fillId="33" borderId="0" xfId="0" applyFont="1" applyFill="1" applyAlignment="1">
      <alignment horizontal="center" vertical="center"/>
    </xf>
    <xf numFmtId="0" fontId="25" fillId="36" borderId="0" xfId="0" applyFont="1" applyFill="1" applyAlignment="1">
      <alignment vertical="center"/>
    </xf>
    <xf numFmtId="0" fontId="24" fillId="36" borderId="0" xfId="0" applyFont="1" applyFill="1"/>
    <xf numFmtId="0" fontId="28" fillId="35" borderId="31" xfId="0" applyFont="1" applyFill="1" applyBorder="1" applyAlignment="1">
      <alignment horizontal="right" vertical="center"/>
    </xf>
    <xf numFmtId="0" fontId="27" fillId="35" borderId="31" xfId="0" applyFont="1" applyFill="1" applyBorder="1" applyAlignment="1">
      <alignment horizontal="right" vertical="center"/>
    </xf>
    <xf numFmtId="0" fontId="27" fillId="33" borderId="31" xfId="0" applyFont="1" applyFill="1" applyBorder="1" applyAlignment="1">
      <alignment horizontal="right" vertical="center"/>
    </xf>
    <xf numFmtId="0" fontId="27" fillId="31" borderId="31" xfId="0" applyFont="1" applyFill="1" applyBorder="1" applyAlignment="1">
      <alignment horizontal="right" vertical="center"/>
    </xf>
    <xf numFmtId="0" fontId="27" fillId="34" borderId="31" xfId="0" applyFont="1" applyFill="1" applyBorder="1" applyAlignment="1">
      <alignment horizontal="right" vertical="center"/>
    </xf>
    <xf numFmtId="0" fontId="28" fillId="0" borderId="31" xfId="0" applyFont="1" applyBorder="1" applyAlignment="1">
      <alignment horizontal="right" vertical="center"/>
    </xf>
    <xf numFmtId="0" fontId="27" fillId="32" borderId="31" xfId="0" applyFont="1" applyFill="1" applyBorder="1" applyAlignment="1">
      <alignment horizontal="right" vertical="center"/>
    </xf>
    <xf numFmtId="0" fontId="26" fillId="0" borderId="30" xfId="0" applyFont="1" applyBorder="1" applyAlignment="1">
      <alignment horizontal="right" vertical="center"/>
    </xf>
    <xf numFmtId="0" fontId="26" fillId="35" borderId="31" xfId="0" applyFont="1" applyFill="1" applyBorder="1" applyAlignment="1">
      <alignment horizontal="right" vertical="center"/>
    </xf>
    <xf numFmtId="0" fontId="25" fillId="35" borderId="31" xfId="0" applyFont="1" applyFill="1" applyBorder="1" applyAlignment="1">
      <alignment horizontal="right" vertical="center"/>
    </xf>
    <xf numFmtId="0" fontId="25" fillId="33" borderId="31" xfId="0" applyFont="1" applyFill="1" applyBorder="1" applyAlignment="1">
      <alignment horizontal="right" vertical="center"/>
    </xf>
    <xf numFmtId="0" fontId="25" fillId="31" borderId="31" xfId="0" applyFont="1" applyFill="1" applyBorder="1" applyAlignment="1">
      <alignment horizontal="right" vertical="center"/>
    </xf>
    <xf numFmtId="0" fontId="25" fillId="34" borderId="31" xfId="0" applyFont="1" applyFill="1" applyBorder="1" applyAlignment="1">
      <alignment horizontal="right" vertical="center"/>
    </xf>
    <xf numFmtId="0" fontId="25" fillId="32" borderId="31" xfId="0" applyFont="1" applyFill="1" applyBorder="1" applyAlignment="1">
      <alignment horizontal="right" vertical="center"/>
    </xf>
    <xf numFmtId="0" fontId="24" fillId="0" borderId="0" xfId="0" applyFont="1" applyAlignment="1">
      <alignment vertical="top"/>
    </xf>
    <xf numFmtId="0" fontId="24" fillId="35" borderId="0" xfId="0" applyFont="1" applyFill="1" applyAlignment="1">
      <alignment vertical="top"/>
    </xf>
    <xf numFmtId="0" fontId="24" fillId="35" borderId="31" xfId="0" applyFont="1" applyFill="1" applyBorder="1" applyAlignment="1">
      <alignment vertical="top"/>
    </xf>
    <xf numFmtId="0" fontId="24" fillId="35" borderId="31" xfId="0" applyFont="1" applyFill="1" applyBorder="1" applyAlignment="1">
      <alignment vertical="center"/>
    </xf>
    <xf numFmtId="0" fontId="24" fillId="0" borderId="0" xfId="0" applyFont="1" applyAlignment="1">
      <alignment vertical="center"/>
    </xf>
    <xf numFmtId="0" fontId="24" fillId="35" borderId="0" xfId="0" applyFont="1" applyFill="1" applyAlignment="1">
      <alignment vertical="center"/>
    </xf>
    <xf numFmtId="0" fontId="24" fillId="0" borderId="30" xfId="0" applyFont="1" applyBorder="1" applyAlignment="1">
      <alignment vertical="center"/>
    </xf>
    <xf numFmtId="0" fontId="26" fillId="35" borderId="29" xfId="0" applyFont="1" applyFill="1" applyBorder="1" applyAlignment="1">
      <alignment horizontal="right" vertical="center"/>
    </xf>
    <xf numFmtId="0" fontId="25" fillId="35" borderId="29" xfId="0" applyFont="1" applyFill="1" applyBorder="1" applyAlignment="1">
      <alignment horizontal="right" vertical="center"/>
    </xf>
    <xf numFmtId="3" fontId="25" fillId="33" borderId="29" xfId="0" applyNumberFormat="1" applyFont="1" applyFill="1" applyBorder="1" applyAlignment="1">
      <alignment horizontal="right" vertical="center"/>
    </xf>
    <xf numFmtId="3" fontId="25" fillId="31" borderId="29" xfId="0" applyNumberFormat="1" applyFont="1" applyFill="1" applyBorder="1" applyAlignment="1">
      <alignment horizontal="right" vertical="center"/>
    </xf>
    <xf numFmtId="0" fontId="25" fillId="35" borderId="31" xfId="0" applyFont="1" applyFill="1" applyBorder="1" applyAlignment="1">
      <alignment vertical="center"/>
    </xf>
    <xf numFmtId="0" fontId="25" fillId="34" borderId="31" xfId="0" applyFont="1" applyFill="1" applyBorder="1" applyAlignment="1">
      <alignment vertical="center"/>
    </xf>
    <xf numFmtId="0" fontId="25" fillId="32" borderId="31" xfId="0" applyFont="1" applyFill="1" applyBorder="1" applyAlignment="1">
      <alignment vertical="center"/>
    </xf>
    <xf numFmtId="0" fontId="24" fillId="0" borderId="0" xfId="0" applyFont="1" applyAlignment="1">
      <alignment vertical="center" wrapText="1"/>
    </xf>
    <xf numFmtId="0" fontId="25" fillId="34" borderId="30" xfId="0" applyFont="1" applyFill="1" applyBorder="1" applyAlignment="1">
      <alignment vertical="center"/>
    </xf>
    <xf numFmtId="0" fontId="25" fillId="32" borderId="30" xfId="0" applyFont="1" applyFill="1" applyBorder="1" applyAlignment="1">
      <alignment vertical="center"/>
    </xf>
    <xf numFmtId="0" fontId="25" fillId="34" borderId="0" xfId="0" applyFont="1" applyFill="1" applyAlignment="1">
      <alignment vertical="center"/>
    </xf>
    <xf numFmtId="0" fontId="25" fillId="32" borderId="0" xfId="0" applyFont="1" applyFill="1" applyAlignment="1">
      <alignment vertical="center"/>
    </xf>
    <xf numFmtId="0" fontId="25" fillId="35" borderId="29" xfId="0" applyFont="1" applyFill="1" applyBorder="1" applyAlignment="1">
      <alignment vertical="center"/>
    </xf>
    <xf numFmtId="0" fontId="25" fillId="34" borderId="29" xfId="0" applyFont="1" applyFill="1" applyBorder="1" applyAlignment="1">
      <alignment vertical="center"/>
    </xf>
    <xf numFmtId="0" fontId="25" fillId="32" borderId="29" xfId="0" applyFont="1" applyFill="1" applyBorder="1" applyAlignment="1">
      <alignment vertical="center"/>
    </xf>
    <xf numFmtId="0" fontId="24" fillId="0" borderId="29" xfId="0" applyFont="1" applyBorder="1" applyAlignment="1">
      <alignment vertical="center" wrapText="1"/>
    </xf>
    <xf numFmtId="3" fontId="30" fillId="37" borderId="0" xfId="0" applyNumberFormat="1" applyFont="1" applyFill="1" applyAlignment="1">
      <alignment horizontal="right" vertical="center"/>
    </xf>
    <xf numFmtId="3" fontId="30" fillId="35" borderId="0" xfId="0" applyNumberFormat="1" applyFont="1" applyFill="1" applyAlignment="1">
      <alignment horizontal="right" vertical="center"/>
    </xf>
    <xf numFmtId="0" fontId="30" fillId="35" borderId="0" xfId="0" applyFont="1" applyFill="1" applyAlignment="1">
      <alignment horizontal="right" vertical="center"/>
    </xf>
    <xf numFmtId="0" fontId="30" fillId="37" borderId="0" xfId="0" applyFont="1" applyFill="1" applyAlignment="1">
      <alignment horizontal="right" vertical="center"/>
    </xf>
    <xf numFmtId="0" fontId="20" fillId="37" borderId="0" xfId="0" applyFont="1" applyFill="1" applyAlignment="1">
      <alignment horizontal="right" vertical="center"/>
    </xf>
    <xf numFmtId="0" fontId="19" fillId="37" borderId="30" xfId="0" applyFont="1" applyFill="1" applyBorder="1" applyAlignment="1">
      <alignment horizontal="right" vertical="center"/>
    </xf>
    <xf numFmtId="0" fontId="20" fillId="37" borderId="30" xfId="0" applyFont="1" applyFill="1" applyBorder="1" applyAlignment="1">
      <alignment horizontal="right" vertical="center"/>
    </xf>
    <xf numFmtId="3" fontId="30" fillId="35" borderId="30" xfId="0" applyNumberFormat="1" applyFont="1" applyFill="1" applyBorder="1" applyAlignment="1">
      <alignment horizontal="right" vertical="center"/>
    </xf>
    <xf numFmtId="0" fontId="30" fillId="35" borderId="30" xfId="0" applyFont="1" applyFill="1" applyBorder="1" applyAlignment="1">
      <alignment horizontal="right" vertical="center"/>
    </xf>
    <xf numFmtId="0" fontId="19" fillId="37" borderId="29" xfId="0" applyFont="1" applyFill="1" applyBorder="1" applyAlignment="1">
      <alignment horizontal="center" vertical="center"/>
    </xf>
    <xf numFmtId="0" fontId="30" fillId="37" borderId="29" xfId="0" applyFont="1" applyFill="1" applyBorder="1" applyAlignment="1">
      <alignment horizontal="center" vertical="center"/>
    </xf>
    <xf numFmtId="0" fontId="30" fillId="37" borderId="0" xfId="0" applyFont="1" applyFill="1" applyAlignment="1">
      <alignment horizontal="center" vertical="center"/>
    </xf>
    <xf numFmtId="0" fontId="30" fillId="37" borderId="0" xfId="0" applyFont="1" applyFill="1" applyAlignment="1">
      <alignment horizontal="center" vertical="center" wrapText="1"/>
    </xf>
    <xf numFmtId="0" fontId="31" fillId="37" borderId="30" xfId="0" applyFont="1" applyFill="1" applyBorder="1" applyAlignment="1">
      <alignment horizontal="justify" vertical="center"/>
    </xf>
    <xf numFmtId="0" fontId="20" fillId="37" borderId="30" xfId="0" applyFont="1" applyFill="1" applyBorder="1" applyAlignment="1">
      <alignment horizontal="center" vertical="center"/>
    </xf>
    <xf numFmtId="0" fontId="20" fillId="37" borderId="30" xfId="0" applyFont="1" applyFill="1" applyBorder="1" applyAlignment="1">
      <alignment horizontal="center" vertical="center" wrapText="1"/>
    </xf>
    <xf numFmtId="0" fontId="30" fillId="35" borderId="0" xfId="0" applyFont="1" applyFill="1" applyAlignment="1">
      <alignment vertical="center"/>
    </xf>
    <xf numFmtId="0" fontId="30" fillId="37" borderId="0" xfId="0" applyFont="1" applyFill="1" applyAlignment="1">
      <alignment vertical="center"/>
    </xf>
    <xf numFmtId="0" fontId="20" fillId="37" borderId="0" xfId="0" applyFont="1" applyFill="1" applyAlignment="1">
      <alignment vertical="center"/>
    </xf>
    <xf numFmtId="0" fontId="31" fillId="37" borderId="30" xfId="0" applyFont="1" applyFill="1" applyBorder="1" applyAlignment="1">
      <alignment vertical="center"/>
    </xf>
    <xf numFmtId="0" fontId="19" fillId="37" borderId="30" xfId="0" applyFont="1" applyFill="1" applyBorder="1" applyAlignment="1">
      <alignment vertical="center"/>
    </xf>
    <xf numFmtId="0" fontId="20" fillId="37" borderId="30" xfId="0" applyFont="1" applyFill="1" applyBorder="1" applyAlignment="1">
      <alignment vertical="center"/>
    </xf>
    <xf numFmtId="0" fontId="31" fillId="35" borderId="30" xfId="0" applyFont="1" applyFill="1" applyBorder="1" applyAlignment="1">
      <alignment vertical="center"/>
    </xf>
    <xf numFmtId="1" fontId="12" fillId="0" borderId="0" xfId="0" applyNumberFormat="1" applyFont="1"/>
    <xf numFmtId="3" fontId="12" fillId="0" borderId="0" xfId="0" applyNumberFormat="1" applyFont="1"/>
    <xf numFmtId="0" fontId="24" fillId="0" borderId="30" xfId="0" applyFont="1" applyBorder="1" applyAlignment="1">
      <alignment textRotation="90"/>
    </xf>
    <xf numFmtId="3" fontId="25" fillId="0" borderId="0" xfId="0" applyNumberFormat="1" applyFont="1" applyAlignment="1">
      <alignment horizontal="right" vertical="center"/>
    </xf>
    <xf numFmtId="0" fontId="25" fillId="33" borderId="32" xfId="0" applyFont="1" applyFill="1" applyBorder="1" applyAlignment="1">
      <alignment horizontal="right" vertical="center"/>
    </xf>
    <xf numFmtId="0" fontId="25" fillId="32" borderId="0" xfId="0" applyFont="1" applyFill="1" applyBorder="1" applyAlignment="1">
      <alignment horizontal="center" vertical="center"/>
    </xf>
    <xf numFmtId="0" fontId="32" fillId="0" borderId="0" xfId="0" applyFont="1"/>
    <xf numFmtId="168" fontId="32" fillId="0" borderId="0" xfId="0" applyNumberFormat="1" applyFont="1"/>
    <xf numFmtId="164" fontId="12" fillId="0" borderId="0" xfId="0" applyNumberFormat="1" applyFont="1"/>
    <xf numFmtId="164" fontId="12" fillId="0" borderId="0" xfId="1" applyNumberFormat="1" applyFont="1"/>
    <xf numFmtId="164" fontId="33" fillId="0" borderId="0" xfId="0" applyNumberFormat="1" applyFont="1"/>
    <xf numFmtId="0" fontId="33" fillId="0" borderId="0" xfId="0" applyFont="1"/>
    <xf numFmtId="164" fontId="33" fillId="0" borderId="0" xfId="1" applyNumberFormat="1" applyFont="1"/>
    <xf numFmtId="9" fontId="2" fillId="18" borderId="0" xfId="2" applyFont="1" applyFill="1" applyBorder="1"/>
    <xf numFmtId="3" fontId="32" fillId="0" borderId="0" xfId="0" applyNumberFormat="1" applyFont="1"/>
    <xf numFmtId="0" fontId="24" fillId="0" borderId="30" xfId="0" applyFont="1" applyBorder="1"/>
    <xf numFmtId="0" fontId="25" fillId="0" borderId="0" xfId="0" applyFont="1" applyAlignment="1">
      <alignment horizontal="center" vertical="center"/>
    </xf>
    <xf numFmtId="0" fontId="25" fillId="0" borderId="30" xfId="0" applyFont="1" applyBorder="1" applyAlignment="1">
      <alignment horizontal="center" vertical="center"/>
    </xf>
    <xf numFmtId="0" fontId="25" fillId="33" borderId="30" xfId="0" applyFont="1" applyFill="1" applyBorder="1" applyAlignment="1">
      <alignment horizontal="center" vertical="center"/>
    </xf>
    <xf numFmtId="0" fontId="25" fillId="31" borderId="30" xfId="0" applyFont="1" applyFill="1" applyBorder="1" applyAlignment="1">
      <alignment horizontal="center" vertical="center"/>
    </xf>
    <xf numFmtId="0" fontId="25" fillId="34" borderId="30" xfId="0" applyFont="1" applyFill="1" applyBorder="1" applyAlignment="1">
      <alignment horizontal="center" vertical="center"/>
    </xf>
    <xf numFmtId="0" fontId="25" fillId="32" borderId="30" xfId="0" applyFont="1" applyFill="1" applyBorder="1" applyAlignment="1">
      <alignment horizontal="center" vertical="center"/>
    </xf>
    <xf numFmtId="3" fontId="27" fillId="35" borderId="30" xfId="0" applyNumberFormat="1" applyFont="1" applyFill="1" applyBorder="1" applyAlignment="1">
      <alignment horizontal="right" vertical="center"/>
    </xf>
    <xf numFmtId="3" fontId="27" fillId="33" borderId="30" xfId="0" applyNumberFormat="1" applyFont="1" applyFill="1" applyBorder="1" applyAlignment="1">
      <alignment horizontal="right" vertical="center"/>
    </xf>
    <xf numFmtId="3" fontId="27" fillId="31" borderId="30" xfId="0" applyNumberFormat="1" applyFont="1" applyFill="1" applyBorder="1" applyAlignment="1">
      <alignment horizontal="right" vertical="center"/>
    </xf>
    <xf numFmtId="0" fontId="27" fillId="34" borderId="30" xfId="0" applyFont="1" applyFill="1" applyBorder="1" applyAlignment="1">
      <alignment horizontal="right" vertical="center"/>
    </xf>
    <xf numFmtId="0" fontId="27" fillId="32" borderId="30" xfId="0" applyFont="1" applyFill="1" applyBorder="1" applyAlignment="1">
      <alignment horizontal="right" vertical="center"/>
    </xf>
    <xf numFmtId="169" fontId="12" fillId="0" borderId="0" xfId="0" applyNumberFormat="1" applyFont="1"/>
    <xf numFmtId="0" fontId="13" fillId="2" borderId="0" xfId="0" applyFont="1" applyFill="1" applyBorder="1"/>
    <xf numFmtId="0" fontId="34" fillId="2" borderId="0" xfId="0" applyFont="1" applyFill="1" applyBorder="1"/>
    <xf numFmtId="0" fontId="25" fillId="0" borderId="30" xfId="0" applyFont="1" applyBorder="1" applyAlignment="1">
      <alignment horizontal="center" vertical="center" textRotation="90"/>
    </xf>
    <xf numFmtId="0" fontId="25" fillId="33" borderId="30" xfId="0" applyFont="1" applyFill="1" applyBorder="1" applyAlignment="1">
      <alignment horizontal="center" vertical="center" textRotation="90"/>
    </xf>
    <xf numFmtId="0" fontId="25" fillId="31" borderId="30" xfId="0" applyFont="1" applyFill="1" applyBorder="1" applyAlignment="1">
      <alignment horizontal="center" vertical="center" textRotation="90"/>
    </xf>
    <xf numFmtId="0" fontId="25" fillId="34" borderId="30" xfId="0" applyFont="1" applyFill="1" applyBorder="1" applyAlignment="1">
      <alignment horizontal="center" vertical="center" textRotation="90"/>
    </xf>
    <xf numFmtId="0" fontId="25" fillId="32" borderId="30" xfId="0" applyFont="1" applyFill="1" applyBorder="1" applyAlignment="1">
      <alignment horizontal="center" vertical="center" textRotation="90"/>
    </xf>
    <xf numFmtId="0" fontId="24" fillId="35" borderId="30" xfId="0" applyFont="1" applyFill="1" applyBorder="1" applyAlignment="1">
      <alignment vertical="center"/>
    </xf>
    <xf numFmtId="0" fontId="28" fillId="0" borderId="30" xfId="0" applyFont="1" applyBorder="1" applyAlignment="1">
      <alignment horizontal="right" vertical="center"/>
    </xf>
    <xf numFmtId="0" fontId="35" fillId="0" borderId="0" xfId="0" applyFont="1" applyFill="1" applyBorder="1" applyAlignment="1">
      <alignment vertical="center"/>
    </xf>
    <xf numFmtId="0" fontId="12" fillId="0" borderId="0" xfId="0" applyFont="1" applyAlignment="1">
      <alignment horizontal="left" indent="1"/>
    </xf>
    <xf numFmtId="0" fontId="33" fillId="0" borderId="0" xfId="0" applyFont="1" applyAlignment="1">
      <alignment horizontal="left" indent="1"/>
    </xf>
    <xf numFmtId="0" fontId="25" fillId="0" borderId="29" xfId="0" applyFont="1" applyBorder="1" applyAlignment="1">
      <alignment horizontal="center" vertical="center"/>
    </xf>
    <xf numFmtId="3" fontId="27" fillId="35" borderId="0" xfId="0" applyNumberFormat="1" applyFont="1" applyFill="1" applyAlignment="1">
      <alignment horizontal="right" vertical="center"/>
    </xf>
    <xf numFmtId="3" fontId="27" fillId="0" borderId="0" xfId="0" applyNumberFormat="1" applyFont="1" applyAlignment="1">
      <alignment horizontal="right" vertical="center"/>
    </xf>
    <xf numFmtId="3" fontId="27" fillId="0" borderId="30" xfId="0" applyNumberFormat="1" applyFont="1" applyBorder="1" applyAlignment="1">
      <alignment horizontal="right" vertical="center"/>
    </xf>
    <xf numFmtId="173" fontId="12" fillId="0" borderId="0" xfId="0" applyNumberFormat="1" applyFont="1"/>
    <xf numFmtId="0" fontId="27" fillId="33" borderId="30" xfId="0" applyFont="1" applyFill="1" applyBorder="1" applyAlignment="1">
      <alignment horizontal="right" vertical="center"/>
    </xf>
    <xf numFmtId="0" fontId="27" fillId="31" borderId="30" xfId="0" applyFont="1" applyFill="1" applyBorder="1" applyAlignment="1">
      <alignment horizontal="right" vertical="center"/>
    </xf>
    <xf numFmtId="0" fontId="35" fillId="0" borderId="0" xfId="0" applyFont="1" applyFill="1" applyBorder="1" applyAlignment="1">
      <alignment horizontal="center" vertical="center"/>
    </xf>
    <xf numFmtId="0" fontId="24" fillId="32" borderId="0" xfId="0" applyFont="1" applyFill="1" applyBorder="1"/>
    <xf numFmtId="170" fontId="12" fillId="0" borderId="0" xfId="0" applyNumberFormat="1" applyFont="1"/>
    <xf numFmtId="0" fontId="36" fillId="2" borderId="0" xfId="0" applyFont="1" applyFill="1" applyBorder="1"/>
    <xf numFmtId="0" fontId="25" fillId="0" borderId="0" xfId="0" applyFont="1" applyAlignment="1">
      <alignment horizontal="center" vertical="center" textRotation="90"/>
    </xf>
    <xf numFmtId="0" fontId="24" fillId="34" borderId="0" xfId="0" applyFont="1" applyFill="1"/>
    <xf numFmtId="9" fontId="12" fillId="0" borderId="0" xfId="0" applyNumberFormat="1" applyFont="1"/>
    <xf numFmtId="0" fontId="27" fillId="35" borderId="0" xfId="0" applyFont="1" applyFill="1" applyAlignment="1">
      <alignment horizontal="right" vertical="center"/>
    </xf>
    <xf numFmtId="0" fontId="12" fillId="24" borderId="0" xfId="0" applyFont="1" applyFill="1" applyBorder="1"/>
    <xf numFmtId="3" fontId="37" fillId="24" borderId="0" xfId="1" applyNumberFormat="1" applyFont="1" applyFill="1" applyBorder="1"/>
    <xf numFmtId="0" fontId="12" fillId="0" borderId="0" xfId="0" applyFont="1" applyFill="1" applyBorder="1"/>
    <xf numFmtId="0" fontId="12" fillId="2" borderId="0" xfId="0" applyFont="1" applyFill="1" applyBorder="1"/>
    <xf numFmtId="167" fontId="27" fillId="35" borderId="30" xfId="0" applyNumberFormat="1" applyFont="1" applyFill="1" applyBorder="1" applyAlignment="1">
      <alignment horizontal="right" vertical="center"/>
    </xf>
    <xf numFmtId="167" fontId="27" fillId="34" borderId="30" xfId="0" applyNumberFormat="1" applyFont="1" applyFill="1" applyBorder="1" applyAlignment="1">
      <alignment horizontal="right" vertical="center"/>
    </xf>
    <xf numFmtId="167" fontId="27" fillId="32" borderId="30" xfId="0" applyNumberFormat="1" applyFont="1" applyFill="1" applyBorder="1" applyAlignment="1">
      <alignment horizontal="right" vertical="center"/>
    </xf>
    <xf numFmtId="167" fontId="26" fillId="0" borderId="0" xfId="0" applyNumberFormat="1" applyFont="1" applyAlignment="1">
      <alignment horizontal="right" vertical="center"/>
    </xf>
    <xf numFmtId="167" fontId="25" fillId="34" borderId="0" xfId="0" applyNumberFormat="1" applyFont="1" applyFill="1" applyAlignment="1">
      <alignment horizontal="right" vertical="center"/>
    </xf>
    <xf numFmtId="167" fontId="25" fillId="32" borderId="0" xfId="0" applyNumberFormat="1" applyFont="1" applyFill="1" applyAlignment="1">
      <alignment horizontal="right" vertical="center"/>
    </xf>
    <xf numFmtId="167" fontId="25" fillId="35" borderId="0" xfId="0" applyNumberFormat="1" applyFont="1" applyFill="1" applyAlignment="1">
      <alignment horizontal="right" vertical="center"/>
    </xf>
    <xf numFmtId="167" fontId="25" fillId="35" borderId="30" xfId="0" applyNumberFormat="1" applyFont="1" applyFill="1" applyBorder="1" applyAlignment="1">
      <alignment horizontal="right" vertical="center"/>
    </xf>
    <xf numFmtId="167" fontId="25" fillId="34" borderId="30" xfId="0" applyNumberFormat="1" applyFont="1" applyFill="1" applyBorder="1" applyAlignment="1">
      <alignment horizontal="right" vertical="center"/>
    </xf>
    <xf numFmtId="167" fontId="25" fillId="32" borderId="30" xfId="0" applyNumberFormat="1" applyFont="1" applyFill="1" applyBorder="1" applyAlignment="1">
      <alignment horizontal="right" vertical="center"/>
    </xf>
    <xf numFmtId="0" fontId="25" fillId="35" borderId="0" xfId="0" applyFont="1" applyFill="1" applyBorder="1" applyAlignment="1">
      <alignment vertical="center"/>
    </xf>
    <xf numFmtId="0" fontId="35" fillId="35" borderId="0" xfId="0" applyFont="1" applyFill="1" applyBorder="1" applyAlignment="1">
      <alignment vertical="center"/>
    </xf>
    <xf numFmtId="0" fontId="25" fillId="31" borderId="29" xfId="0" applyFont="1" applyFill="1" applyBorder="1" applyAlignment="1">
      <alignment horizontal="center" vertical="center" wrapText="1"/>
    </xf>
    <xf numFmtId="0" fontId="24" fillId="0" borderId="30" xfId="0" applyFont="1" applyBorder="1" applyAlignment="1">
      <alignment vertical="center" textRotation="90"/>
    </xf>
    <xf numFmtId="0" fontId="25" fillId="38" borderId="30" xfId="0" applyFont="1" applyFill="1" applyBorder="1" applyAlignment="1">
      <alignment horizontal="left" vertical="center" textRotation="90"/>
    </xf>
    <xf numFmtId="0" fontId="25" fillId="38" borderId="0" xfId="0" applyFont="1" applyFill="1" applyAlignment="1">
      <alignment horizontal="right" vertical="center"/>
    </xf>
    <xf numFmtId="3" fontId="25" fillId="38" borderId="0" xfId="0" applyNumberFormat="1" applyFont="1" applyFill="1" applyAlignment="1">
      <alignment horizontal="right" vertical="center"/>
    </xf>
    <xf numFmtId="3" fontId="27" fillId="38" borderId="30" xfId="0" applyNumberFormat="1" applyFont="1" applyFill="1" applyBorder="1" applyAlignment="1">
      <alignment horizontal="right" vertical="center"/>
    </xf>
    <xf numFmtId="3" fontId="25" fillId="38" borderId="30" xfId="0" applyNumberFormat="1" applyFont="1" applyFill="1" applyBorder="1" applyAlignment="1">
      <alignment horizontal="right" vertical="center"/>
    </xf>
    <xf numFmtId="3" fontId="25" fillId="35" borderId="30" xfId="0" applyNumberFormat="1" applyFont="1" applyFill="1" applyBorder="1" applyAlignment="1">
      <alignment vertical="center"/>
    </xf>
    <xf numFmtId="0" fontId="25" fillId="38" borderId="30" xfId="0" applyFont="1" applyFill="1" applyBorder="1" applyAlignment="1">
      <alignment horizontal="right" vertical="center"/>
    </xf>
    <xf numFmtId="171" fontId="0" fillId="0" borderId="0" xfId="0" applyNumberFormat="1"/>
    <xf numFmtId="171" fontId="12" fillId="0" borderId="0" xfId="0" applyNumberFormat="1" applyFont="1"/>
    <xf numFmtId="0" fontId="25" fillId="35" borderId="0" xfId="0" applyFont="1" applyFill="1" applyAlignment="1">
      <alignment horizontal="right" vertical="center"/>
    </xf>
    <xf numFmtId="0" fontId="25" fillId="0" borderId="0" xfId="0" applyFont="1" applyAlignment="1">
      <alignment horizontal="right" vertical="center"/>
    </xf>
    <xf numFmtId="0" fontId="25" fillId="0" borderId="30" xfId="0" applyFont="1" applyBorder="1" applyAlignment="1">
      <alignment horizontal="right" vertical="center"/>
    </xf>
    <xf numFmtId="0" fontId="26" fillId="0" borderId="0" xfId="0" applyFont="1" applyAlignment="1">
      <alignment horizontal="right" vertical="center"/>
    </xf>
    <xf numFmtId="0" fontId="24" fillId="0" borderId="0" xfId="0" applyFont="1"/>
    <xf numFmtId="0" fontId="24" fillId="0" borderId="29" xfId="0" applyFont="1" applyBorder="1"/>
    <xf numFmtId="0" fontId="24" fillId="32" borderId="29" xfId="0" applyFont="1" applyFill="1" applyBorder="1"/>
    <xf numFmtId="0" fontId="25" fillId="0" borderId="30" xfId="0" applyFont="1" applyBorder="1" applyAlignment="1">
      <alignment horizontal="center" vertical="center"/>
    </xf>
    <xf numFmtId="0" fontId="24" fillId="31" borderId="29" xfId="0" applyFont="1" applyFill="1" applyBorder="1"/>
    <xf numFmtId="0" fontId="25" fillId="0" borderId="30" xfId="0" applyFont="1" applyBorder="1" applyAlignment="1">
      <alignment vertical="center"/>
    </xf>
    <xf numFmtId="0" fontId="25" fillId="35" borderId="0" xfId="0" applyFont="1" applyFill="1" applyAlignment="1">
      <alignment vertical="center"/>
    </xf>
    <xf numFmtId="0" fontId="25" fillId="0" borderId="0" xfId="0" applyFont="1" applyAlignment="1">
      <alignment vertical="center"/>
    </xf>
    <xf numFmtId="0" fontId="25" fillId="0" borderId="29" xfId="0" applyFont="1" applyBorder="1" applyAlignment="1">
      <alignment horizontal="center" vertical="center"/>
    </xf>
    <xf numFmtId="0" fontId="26" fillId="0" borderId="30" xfId="0" applyFont="1" applyBorder="1" applyAlignment="1">
      <alignment horizontal="right" vertical="center"/>
    </xf>
    <xf numFmtId="0" fontId="24" fillId="31" borderId="0" xfId="0" applyFont="1" applyFill="1"/>
    <xf numFmtId="0" fontId="25" fillId="0" borderId="30" xfId="0" applyFont="1" applyBorder="1" applyAlignment="1">
      <alignment horizontal="center" vertical="center" textRotation="90"/>
    </xf>
    <xf numFmtId="43" fontId="0" fillId="0" borderId="0" xfId="0" applyNumberFormat="1"/>
    <xf numFmtId="0" fontId="24" fillId="37" borderId="0" xfId="0" applyFont="1" applyFill="1"/>
    <xf numFmtId="0" fontId="0" fillId="40" borderId="0" xfId="0" applyFill="1"/>
    <xf numFmtId="0" fontId="0" fillId="2" borderId="0" xfId="0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25" fillId="35" borderId="31" xfId="0" applyFont="1" applyFill="1" applyBorder="1" applyAlignment="1">
      <alignment horizontal="right" vertical="center"/>
    </xf>
    <xf numFmtId="3" fontId="25" fillId="35" borderId="31" xfId="0" applyNumberFormat="1" applyFont="1" applyFill="1" applyBorder="1" applyAlignment="1">
      <alignment horizontal="right" vertical="center"/>
    </xf>
    <xf numFmtId="0" fontId="25" fillId="35" borderId="0" xfId="0" applyFont="1" applyFill="1" applyAlignment="1">
      <alignment horizontal="right" vertical="center"/>
    </xf>
    <xf numFmtId="3" fontId="25" fillId="35" borderId="0" xfId="0" applyNumberFormat="1" applyFont="1" applyFill="1" applyAlignment="1">
      <alignment horizontal="right" vertical="center"/>
    </xf>
    <xf numFmtId="0" fontId="25" fillId="0" borderId="0" xfId="0" applyFont="1" applyAlignment="1">
      <alignment horizontal="right" vertical="center"/>
    </xf>
    <xf numFmtId="3" fontId="26" fillId="0" borderId="0" xfId="0" applyNumberFormat="1" applyFont="1" applyAlignment="1">
      <alignment horizontal="right" vertical="center"/>
    </xf>
    <xf numFmtId="0" fontId="25" fillId="0" borderId="30" xfId="0" applyFont="1" applyBorder="1" applyAlignment="1">
      <alignment horizontal="right" vertical="center"/>
    </xf>
    <xf numFmtId="0" fontId="27" fillId="0" borderId="30" xfId="0" applyFont="1" applyBorder="1" applyAlignment="1">
      <alignment vertical="center"/>
    </xf>
    <xf numFmtId="0" fontId="28" fillId="0" borderId="30" xfId="0" applyFont="1" applyBorder="1" applyAlignment="1">
      <alignment vertical="center" wrapText="1"/>
    </xf>
    <xf numFmtId="0" fontId="25" fillId="35" borderId="29" xfId="0" applyFont="1" applyFill="1" applyBorder="1" applyAlignment="1">
      <alignment horizontal="right" vertical="center"/>
    </xf>
    <xf numFmtId="0" fontId="26" fillId="0" borderId="0" xfId="0" applyFont="1" applyAlignment="1">
      <alignment horizontal="right" vertical="center"/>
    </xf>
    <xf numFmtId="0" fontId="27" fillId="0" borderId="31" xfId="0" applyFont="1" applyBorder="1" applyAlignment="1">
      <alignment vertical="center"/>
    </xf>
    <xf numFmtId="0" fontId="28" fillId="0" borderId="31" xfId="0" applyFont="1" applyBorder="1" applyAlignment="1">
      <alignment vertical="center" wrapText="1"/>
    </xf>
    <xf numFmtId="3" fontId="25" fillId="35" borderId="29" xfId="0" applyNumberFormat="1" applyFont="1" applyFill="1" applyBorder="1" applyAlignment="1">
      <alignment horizontal="right" vertical="center"/>
    </xf>
    <xf numFmtId="0" fontId="24" fillId="0" borderId="0" xfId="0" applyFont="1"/>
    <xf numFmtId="0" fontId="25" fillId="33" borderId="0" xfId="0" applyFont="1" applyFill="1" applyAlignment="1">
      <alignment horizontal="center" vertical="center"/>
    </xf>
    <xf numFmtId="0" fontId="25" fillId="34" borderId="0" xfId="0" applyFont="1" applyFill="1" applyAlignment="1">
      <alignment horizontal="center" vertical="center"/>
    </xf>
    <xf numFmtId="0" fontId="25" fillId="0" borderId="30" xfId="0" applyFont="1" applyBorder="1" applyAlignment="1">
      <alignment horizontal="left" vertical="center" textRotation="90"/>
    </xf>
    <xf numFmtId="0" fontId="25" fillId="32" borderId="29" xfId="0" applyFont="1" applyFill="1" applyBorder="1" applyAlignment="1">
      <alignment horizontal="center" vertical="center"/>
    </xf>
    <xf numFmtId="0" fontId="25" fillId="32" borderId="0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textRotation="90" wrapText="1"/>
    </xf>
    <xf numFmtId="0" fontId="0" fillId="2" borderId="0" xfId="0" applyFill="1" applyAlignment="1">
      <alignment horizontal="center" vertical="center" textRotation="90" wrapText="1"/>
    </xf>
    <xf numFmtId="0" fontId="0" fillId="2" borderId="1" xfId="0" applyFill="1" applyBorder="1" applyAlignment="1">
      <alignment horizontal="center" vertical="center" textRotation="90" wrapText="1"/>
    </xf>
    <xf numFmtId="0" fontId="2" fillId="3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24" fillId="0" borderId="29" xfId="0" applyFont="1" applyBorder="1"/>
    <xf numFmtId="0" fontId="24" fillId="0" borderId="0" xfId="0" applyFont="1" applyBorder="1"/>
    <xf numFmtId="0" fontId="25" fillId="31" borderId="29" xfId="0" applyFont="1" applyFill="1" applyBorder="1" applyAlignment="1">
      <alignment horizontal="center" vertical="center"/>
    </xf>
    <xf numFmtId="0" fontId="25" fillId="31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24" fillId="32" borderId="29" xfId="0" applyFont="1" applyFill="1" applyBorder="1"/>
    <xf numFmtId="0" fontId="24" fillId="32" borderId="0" xfId="0" applyFont="1" applyFill="1" applyBorder="1"/>
    <xf numFmtId="0" fontId="25" fillId="0" borderId="30" xfId="0" applyFont="1" applyBorder="1" applyAlignment="1">
      <alignment horizontal="center" vertical="center"/>
    </xf>
    <xf numFmtId="0" fontId="24" fillId="31" borderId="29" xfId="0" applyFont="1" applyFill="1" applyBorder="1"/>
    <xf numFmtId="0" fontId="24" fillId="31" borderId="0" xfId="0" applyFont="1" applyFill="1" applyBorder="1"/>
    <xf numFmtId="0" fontId="25" fillId="32" borderId="0" xfId="0" applyFont="1" applyFill="1" applyAlignment="1">
      <alignment horizontal="center" vertical="center"/>
    </xf>
    <xf numFmtId="0" fontId="25" fillId="0" borderId="30" xfId="0" applyFont="1" applyBorder="1" applyAlignment="1">
      <alignment vertical="center"/>
    </xf>
    <xf numFmtId="0" fontId="25" fillId="35" borderId="31" xfId="0" applyFont="1" applyFill="1" applyBorder="1" applyAlignment="1">
      <alignment vertical="center"/>
    </xf>
    <xf numFmtId="0" fontId="25" fillId="35" borderId="0" xfId="0" applyFont="1" applyFill="1" applyAlignment="1">
      <alignment vertical="center"/>
    </xf>
    <xf numFmtId="0" fontId="25" fillId="0" borderId="0" xfId="0" applyFont="1" applyAlignment="1">
      <alignment vertical="center"/>
    </xf>
    <xf numFmtId="0" fontId="24" fillId="35" borderId="31" xfId="0" applyFont="1" applyFill="1" applyBorder="1"/>
    <xf numFmtId="0" fontId="25" fillId="0" borderId="29" xfId="0" applyFont="1" applyBorder="1" applyAlignment="1">
      <alignment vertical="center"/>
    </xf>
    <xf numFmtId="0" fontId="24" fillId="0" borderId="31" xfId="0" applyFont="1" applyBorder="1"/>
    <xf numFmtId="0" fontId="26" fillId="0" borderId="0" xfId="0" applyFont="1" applyAlignment="1">
      <alignment vertical="center"/>
    </xf>
    <xf numFmtId="0" fontId="25" fillId="35" borderId="30" xfId="0" applyFont="1" applyFill="1" applyBorder="1" applyAlignment="1">
      <alignment vertical="center"/>
    </xf>
    <xf numFmtId="0" fontId="27" fillId="0" borderId="0" xfId="0" applyFont="1" applyAlignment="1">
      <alignment vertical="center"/>
    </xf>
    <xf numFmtId="0" fontId="24" fillId="35" borderId="0" xfId="0" applyFont="1" applyFill="1"/>
    <xf numFmtId="0" fontId="27" fillId="35" borderId="0" xfId="0" applyFont="1" applyFill="1" applyAlignment="1">
      <alignment vertical="center"/>
    </xf>
    <xf numFmtId="0" fontId="24" fillId="35" borderId="0" xfId="0" applyFont="1" applyFill="1" applyAlignment="1">
      <alignment vertical="top"/>
    </xf>
    <xf numFmtId="0" fontId="24" fillId="0" borderId="0" xfId="0" applyFont="1" applyAlignment="1">
      <alignment vertical="top"/>
    </xf>
    <xf numFmtId="0" fontId="25" fillId="0" borderId="29" xfId="0" applyFont="1" applyBorder="1" applyAlignment="1">
      <alignment horizontal="center" vertical="center"/>
    </xf>
    <xf numFmtId="0" fontId="26" fillId="0" borderId="30" xfId="0" applyFont="1" applyBorder="1" applyAlignment="1">
      <alignment horizontal="center" vertical="center"/>
    </xf>
    <xf numFmtId="0" fontId="27" fillId="35" borderId="29" xfId="0" applyFont="1" applyFill="1" applyBorder="1" applyAlignment="1">
      <alignment vertical="center"/>
    </xf>
    <xf numFmtId="0" fontId="24" fillId="35" borderId="29" xfId="0" applyFont="1" applyFill="1" applyBorder="1"/>
    <xf numFmtId="0" fontId="25" fillId="0" borderId="0" xfId="0" applyFont="1" applyAlignment="1">
      <alignment horizontal="center" vertical="center" textRotation="90"/>
    </xf>
    <xf numFmtId="0" fontId="25" fillId="0" borderId="30" xfId="0" applyFont="1" applyBorder="1" applyAlignment="1">
      <alignment horizontal="center" vertical="center" textRotation="90"/>
    </xf>
    <xf numFmtId="0" fontId="26" fillId="0" borderId="30" xfId="0" applyFont="1" applyBorder="1" applyAlignment="1">
      <alignment vertical="center"/>
    </xf>
    <xf numFmtId="0" fontId="24" fillId="35" borderId="31" xfId="0" applyFont="1" applyFill="1" applyBorder="1" applyAlignment="1">
      <alignment vertical="top"/>
    </xf>
    <xf numFmtId="0" fontId="26" fillId="0" borderId="29" xfId="0" applyFont="1" applyBorder="1" applyAlignment="1">
      <alignment vertical="center"/>
    </xf>
    <xf numFmtId="0" fontId="5" fillId="2" borderId="0" xfId="0" applyFont="1" applyFill="1" applyAlignment="1">
      <alignment horizontal="center" vertical="center" textRotation="90" wrapText="1"/>
    </xf>
    <xf numFmtId="0" fontId="5" fillId="2" borderId="1" xfId="0" applyFont="1" applyFill="1" applyBorder="1" applyAlignment="1">
      <alignment horizontal="center" vertical="center" textRotation="90" wrapText="1"/>
    </xf>
    <xf numFmtId="0" fontId="5" fillId="2" borderId="2" xfId="0" applyFont="1" applyFill="1" applyBorder="1" applyAlignment="1">
      <alignment horizontal="center" vertical="center" textRotation="90" wrapText="1"/>
    </xf>
    <xf numFmtId="0" fontId="0" fillId="3" borderId="1" xfId="0" applyFill="1" applyBorder="1" applyAlignment="1">
      <alignment horizontal="center"/>
    </xf>
    <xf numFmtId="0" fontId="22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2" fillId="2" borderId="0" xfId="0" applyFont="1" applyFill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3" fillId="30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left" vertical="center" wrapText="1"/>
    </xf>
    <xf numFmtId="0" fontId="25" fillId="38" borderId="29" xfId="0" applyFont="1" applyFill="1" applyBorder="1" applyAlignment="1">
      <alignment horizontal="center" vertical="center"/>
    </xf>
    <xf numFmtId="0" fontId="24" fillId="38" borderId="0" xfId="0" applyFont="1" applyFill="1"/>
    <xf numFmtId="0" fontId="25" fillId="39" borderId="0" xfId="0" applyFont="1" applyFill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31" borderId="29" xfId="0" applyFont="1" applyFill="1" applyBorder="1" applyAlignment="1">
      <alignment horizontal="center" vertical="center" wrapText="1"/>
    </xf>
    <xf numFmtId="0" fontId="24" fillId="31" borderId="0" xfId="0" applyFont="1" applyFill="1"/>
    <xf numFmtId="0" fontId="2" fillId="29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</cellXfs>
  <cellStyles count="6">
    <cellStyle name="Gut" xfId="4" builtinId="26"/>
    <cellStyle name="Komma" xfId="1" builtinId="3"/>
    <cellStyle name="Neutral" xfId="5" builtinId="28"/>
    <cellStyle name="Prozent" xfId="2" builtinId="5"/>
    <cellStyle name="Standard" xfId="0" builtinId="0"/>
    <cellStyle name="Standard 2" xfId="3" xr:uid="{E1E27ABB-332F-42BC-A52A-E000240AE5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'Tab12'!$F$8</c:f>
              <c:strCache>
                <c:ptCount val="1"/>
                <c:pt idx="0">
                  <c:v>Beam energy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'Tab12'!$D$9:$E$33</c:f>
              <c:multiLvlStrCache>
                <c:ptCount val="25"/>
                <c:lvl>
                  <c:pt idx="0">
                    <c:v>Construction</c:v>
                  </c:pt>
                  <c:pt idx="5">
                    <c:v>Z operation</c:v>
                  </c:pt>
                  <c:pt idx="9">
                    <c:v>W operation</c:v>
                  </c:pt>
                  <c:pt idx="11">
                    <c:v>H operation</c:v>
                  </c:pt>
                  <c:pt idx="14">
                    <c:v>Long shutdown</c:v>
                  </c:pt>
                  <c:pt idx="15">
                    <c:v>TT operation</c:v>
                  </c:pt>
                  <c:pt idx="20">
                    <c:v>Upgrade</c:v>
                  </c:pt>
                </c:lvl>
                <c:lvl>
                  <c:pt idx="0">
                    <c:v>2036</c:v>
                  </c:pt>
                  <c:pt idx="1">
                    <c:v>2037</c:v>
                  </c:pt>
                  <c:pt idx="2">
                    <c:v>2038</c:v>
                  </c:pt>
                  <c:pt idx="3">
                    <c:v>2039</c:v>
                  </c:pt>
                  <c:pt idx="4">
                    <c:v>2040</c:v>
                  </c:pt>
                  <c:pt idx="5">
                    <c:v>2041</c:v>
                  </c:pt>
                  <c:pt idx="6">
                    <c:v>2042</c:v>
                  </c:pt>
                  <c:pt idx="7">
                    <c:v>2043</c:v>
                  </c:pt>
                  <c:pt idx="8">
                    <c:v>2044</c:v>
                  </c:pt>
                  <c:pt idx="9">
                    <c:v>2045</c:v>
                  </c:pt>
                  <c:pt idx="10">
                    <c:v>2046</c:v>
                  </c:pt>
                  <c:pt idx="11">
                    <c:v>2047</c:v>
                  </c:pt>
                  <c:pt idx="12">
                    <c:v>2048</c:v>
                  </c:pt>
                  <c:pt idx="13">
                    <c:v>2049</c:v>
                  </c:pt>
                  <c:pt idx="14">
                    <c:v>2050</c:v>
                  </c:pt>
                  <c:pt idx="15">
                    <c:v>2051</c:v>
                  </c:pt>
                  <c:pt idx="16">
                    <c:v>2052</c:v>
                  </c:pt>
                  <c:pt idx="17">
                    <c:v>2053</c:v>
                  </c:pt>
                  <c:pt idx="18">
                    <c:v>2054</c:v>
                  </c:pt>
                  <c:pt idx="19">
                    <c:v>2055</c:v>
                  </c:pt>
                  <c:pt idx="20">
                    <c:v>2056</c:v>
                  </c:pt>
                  <c:pt idx="21">
                    <c:v>2057</c:v>
                  </c:pt>
                  <c:pt idx="22">
                    <c:v>2058</c:v>
                  </c:pt>
                  <c:pt idx="23">
                    <c:v>2059</c:v>
                  </c:pt>
                  <c:pt idx="24">
                    <c:v>2060</c:v>
                  </c:pt>
                </c:lvl>
              </c:multiLvlStrCache>
            </c:multiLvlStrRef>
          </c:cat>
          <c:val>
            <c:numRef>
              <c:f>'Tab12'!$F$9:$F$33</c:f>
              <c:numCache>
                <c:formatCode>General</c:formatCode>
                <c:ptCount val="25"/>
                <c:pt idx="5">
                  <c:v>45.6</c:v>
                </c:pt>
                <c:pt idx="6">
                  <c:v>45.6</c:v>
                </c:pt>
                <c:pt idx="7">
                  <c:v>45.6</c:v>
                </c:pt>
                <c:pt idx="8">
                  <c:v>45.6</c:v>
                </c:pt>
                <c:pt idx="9">
                  <c:v>80</c:v>
                </c:pt>
                <c:pt idx="10">
                  <c:v>80</c:v>
                </c:pt>
                <c:pt idx="11">
                  <c:v>120</c:v>
                </c:pt>
                <c:pt idx="12">
                  <c:v>120</c:v>
                </c:pt>
                <c:pt idx="13">
                  <c:v>120</c:v>
                </c:pt>
                <c:pt idx="15">
                  <c:v>182.5</c:v>
                </c:pt>
                <c:pt idx="16">
                  <c:v>182.5</c:v>
                </c:pt>
                <c:pt idx="17">
                  <c:v>182.5</c:v>
                </c:pt>
                <c:pt idx="18">
                  <c:v>182.5</c:v>
                </c:pt>
                <c:pt idx="19">
                  <c:v>182.5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AB-4952-AA90-F2D7DC0021C7}"/>
            </c:ext>
          </c:extLst>
        </c:ser>
        <c:ser>
          <c:idx val="1"/>
          <c:order val="1"/>
          <c:tx>
            <c:strRef>
              <c:f>'Tab12'!$G$8</c:f>
              <c:strCache>
                <c:ptCount val="1"/>
                <c:pt idx="0">
                  <c:v>Min power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'Tab12'!$D$9:$E$33</c:f>
              <c:multiLvlStrCache>
                <c:ptCount val="25"/>
                <c:lvl>
                  <c:pt idx="0">
                    <c:v>Construction</c:v>
                  </c:pt>
                  <c:pt idx="5">
                    <c:v>Z operation</c:v>
                  </c:pt>
                  <c:pt idx="9">
                    <c:v>W operation</c:v>
                  </c:pt>
                  <c:pt idx="11">
                    <c:v>H operation</c:v>
                  </c:pt>
                  <c:pt idx="14">
                    <c:v>Long shutdown</c:v>
                  </c:pt>
                  <c:pt idx="15">
                    <c:v>TT operation</c:v>
                  </c:pt>
                  <c:pt idx="20">
                    <c:v>Upgrade</c:v>
                  </c:pt>
                </c:lvl>
                <c:lvl>
                  <c:pt idx="0">
                    <c:v>2036</c:v>
                  </c:pt>
                  <c:pt idx="1">
                    <c:v>2037</c:v>
                  </c:pt>
                  <c:pt idx="2">
                    <c:v>2038</c:v>
                  </c:pt>
                  <c:pt idx="3">
                    <c:v>2039</c:v>
                  </c:pt>
                  <c:pt idx="4">
                    <c:v>2040</c:v>
                  </c:pt>
                  <c:pt idx="5">
                    <c:v>2041</c:v>
                  </c:pt>
                  <c:pt idx="6">
                    <c:v>2042</c:v>
                  </c:pt>
                  <c:pt idx="7">
                    <c:v>2043</c:v>
                  </c:pt>
                  <c:pt idx="8">
                    <c:v>2044</c:v>
                  </c:pt>
                  <c:pt idx="9">
                    <c:v>2045</c:v>
                  </c:pt>
                  <c:pt idx="10">
                    <c:v>2046</c:v>
                  </c:pt>
                  <c:pt idx="11">
                    <c:v>2047</c:v>
                  </c:pt>
                  <c:pt idx="12">
                    <c:v>2048</c:v>
                  </c:pt>
                  <c:pt idx="13">
                    <c:v>2049</c:v>
                  </c:pt>
                  <c:pt idx="14">
                    <c:v>2050</c:v>
                  </c:pt>
                  <c:pt idx="15">
                    <c:v>2051</c:v>
                  </c:pt>
                  <c:pt idx="16">
                    <c:v>2052</c:v>
                  </c:pt>
                  <c:pt idx="17">
                    <c:v>2053</c:v>
                  </c:pt>
                  <c:pt idx="18">
                    <c:v>2054</c:v>
                  </c:pt>
                  <c:pt idx="19">
                    <c:v>2055</c:v>
                  </c:pt>
                  <c:pt idx="20">
                    <c:v>2056</c:v>
                  </c:pt>
                  <c:pt idx="21">
                    <c:v>2057</c:v>
                  </c:pt>
                  <c:pt idx="22">
                    <c:v>2058</c:v>
                  </c:pt>
                  <c:pt idx="23">
                    <c:v>2059</c:v>
                  </c:pt>
                  <c:pt idx="24">
                    <c:v>2060</c:v>
                  </c:pt>
                </c:lvl>
              </c:multiLvlStrCache>
            </c:multiLvlStrRef>
          </c:cat>
          <c:val>
            <c:numRef>
              <c:f>'Tab12'!$G$9:$G$33</c:f>
              <c:numCache>
                <c:formatCode>General</c:formatCode>
                <c:ptCount val="25"/>
                <c:pt idx="0">
                  <c:v>20</c:v>
                </c:pt>
                <c:pt idx="1">
                  <c:v>20</c:v>
                </c:pt>
                <c:pt idx="2">
                  <c:v>20</c:v>
                </c:pt>
                <c:pt idx="3">
                  <c:v>20</c:v>
                </c:pt>
                <c:pt idx="4">
                  <c:v>20</c:v>
                </c:pt>
                <c:pt idx="5">
                  <c:v>65</c:v>
                </c:pt>
                <c:pt idx="6">
                  <c:v>65</c:v>
                </c:pt>
                <c:pt idx="7">
                  <c:v>65</c:v>
                </c:pt>
                <c:pt idx="8">
                  <c:v>65</c:v>
                </c:pt>
                <c:pt idx="9">
                  <c:v>68</c:v>
                </c:pt>
                <c:pt idx="10">
                  <c:v>68</c:v>
                </c:pt>
                <c:pt idx="11">
                  <c:v>69</c:v>
                </c:pt>
                <c:pt idx="12">
                  <c:v>69</c:v>
                </c:pt>
                <c:pt idx="13">
                  <c:v>69</c:v>
                </c:pt>
                <c:pt idx="14">
                  <c:v>65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50</c:v>
                </c:pt>
                <c:pt idx="21">
                  <c:v>50</c:v>
                </c:pt>
                <c:pt idx="22">
                  <c:v>50</c:v>
                </c:pt>
                <c:pt idx="23">
                  <c:v>50</c:v>
                </c:pt>
                <c:pt idx="24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BAB-4952-AA90-F2D7DC0021C7}"/>
            </c:ext>
          </c:extLst>
        </c:ser>
        <c:ser>
          <c:idx val="2"/>
          <c:order val="2"/>
          <c:tx>
            <c:strRef>
              <c:f>'Tab12'!$H$8</c:f>
              <c:strCache>
                <c:ptCount val="1"/>
                <c:pt idx="0">
                  <c:v>Max power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multiLvlStrRef>
              <c:f>'Tab12'!$D$9:$E$33</c:f>
              <c:multiLvlStrCache>
                <c:ptCount val="25"/>
                <c:lvl>
                  <c:pt idx="0">
                    <c:v>Construction</c:v>
                  </c:pt>
                  <c:pt idx="5">
                    <c:v>Z operation</c:v>
                  </c:pt>
                  <c:pt idx="9">
                    <c:v>W operation</c:v>
                  </c:pt>
                  <c:pt idx="11">
                    <c:v>H operation</c:v>
                  </c:pt>
                  <c:pt idx="14">
                    <c:v>Long shutdown</c:v>
                  </c:pt>
                  <c:pt idx="15">
                    <c:v>TT operation</c:v>
                  </c:pt>
                  <c:pt idx="20">
                    <c:v>Upgrade</c:v>
                  </c:pt>
                </c:lvl>
                <c:lvl>
                  <c:pt idx="0">
                    <c:v>2036</c:v>
                  </c:pt>
                  <c:pt idx="1">
                    <c:v>2037</c:v>
                  </c:pt>
                  <c:pt idx="2">
                    <c:v>2038</c:v>
                  </c:pt>
                  <c:pt idx="3">
                    <c:v>2039</c:v>
                  </c:pt>
                  <c:pt idx="4">
                    <c:v>2040</c:v>
                  </c:pt>
                  <c:pt idx="5">
                    <c:v>2041</c:v>
                  </c:pt>
                  <c:pt idx="6">
                    <c:v>2042</c:v>
                  </c:pt>
                  <c:pt idx="7">
                    <c:v>2043</c:v>
                  </c:pt>
                  <c:pt idx="8">
                    <c:v>2044</c:v>
                  </c:pt>
                  <c:pt idx="9">
                    <c:v>2045</c:v>
                  </c:pt>
                  <c:pt idx="10">
                    <c:v>2046</c:v>
                  </c:pt>
                  <c:pt idx="11">
                    <c:v>2047</c:v>
                  </c:pt>
                  <c:pt idx="12">
                    <c:v>2048</c:v>
                  </c:pt>
                  <c:pt idx="13">
                    <c:v>2049</c:v>
                  </c:pt>
                  <c:pt idx="14">
                    <c:v>2050</c:v>
                  </c:pt>
                  <c:pt idx="15">
                    <c:v>2051</c:v>
                  </c:pt>
                  <c:pt idx="16">
                    <c:v>2052</c:v>
                  </c:pt>
                  <c:pt idx="17">
                    <c:v>2053</c:v>
                  </c:pt>
                  <c:pt idx="18">
                    <c:v>2054</c:v>
                  </c:pt>
                  <c:pt idx="19">
                    <c:v>2055</c:v>
                  </c:pt>
                  <c:pt idx="20">
                    <c:v>2056</c:v>
                  </c:pt>
                  <c:pt idx="21">
                    <c:v>2057</c:v>
                  </c:pt>
                  <c:pt idx="22">
                    <c:v>2058</c:v>
                  </c:pt>
                  <c:pt idx="23">
                    <c:v>2059</c:v>
                  </c:pt>
                  <c:pt idx="24">
                    <c:v>2060</c:v>
                  </c:pt>
                </c:lvl>
              </c:multiLvlStrCache>
            </c:multiLvlStrRef>
          </c:cat>
          <c:val>
            <c:numRef>
              <c:f>'Tab12'!$H$9:$H$33</c:f>
              <c:numCache>
                <c:formatCode>General</c:formatCode>
                <c:ptCount val="25"/>
                <c:pt idx="0">
                  <c:v>50</c:v>
                </c:pt>
                <c:pt idx="1">
                  <c:v>50</c:v>
                </c:pt>
                <c:pt idx="2">
                  <c:v>50</c:v>
                </c:pt>
                <c:pt idx="3">
                  <c:v>50</c:v>
                </c:pt>
                <c:pt idx="4">
                  <c:v>50</c:v>
                </c:pt>
                <c:pt idx="5">
                  <c:v>237</c:v>
                </c:pt>
                <c:pt idx="6">
                  <c:v>237</c:v>
                </c:pt>
                <c:pt idx="7">
                  <c:v>237</c:v>
                </c:pt>
                <c:pt idx="8">
                  <c:v>237</c:v>
                </c:pt>
                <c:pt idx="9">
                  <c:v>263</c:v>
                </c:pt>
                <c:pt idx="10">
                  <c:v>263</c:v>
                </c:pt>
                <c:pt idx="11">
                  <c:v>292</c:v>
                </c:pt>
                <c:pt idx="12">
                  <c:v>292</c:v>
                </c:pt>
                <c:pt idx="13">
                  <c:v>292</c:v>
                </c:pt>
                <c:pt idx="14">
                  <c:v>65</c:v>
                </c:pt>
                <c:pt idx="15">
                  <c:v>385</c:v>
                </c:pt>
                <c:pt idx="16">
                  <c:v>385</c:v>
                </c:pt>
                <c:pt idx="17">
                  <c:v>385</c:v>
                </c:pt>
                <c:pt idx="18">
                  <c:v>385</c:v>
                </c:pt>
                <c:pt idx="19">
                  <c:v>385</c:v>
                </c:pt>
                <c:pt idx="20">
                  <c:v>50</c:v>
                </c:pt>
                <c:pt idx="21">
                  <c:v>50</c:v>
                </c:pt>
                <c:pt idx="22">
                  <c:v>50</c:v>
                </c:pt>
                <c:pt idx="23">
                  <c:v>50</c:v>
                </c:pt>
                <c:pt idx="24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BAB-4952-AA90-F2D7DC0021C7}"/>
            </c:ext>
          </c:extLst>
        </c:ser>
        <c:ser>
          <c:idx val="3"/>
          <c:order val="3"/>
          <c:tx>
            <c:strRef>
              <c:f>'Tab12'!$I$8</c:f>
              <c:strCache>
                <c:ptCount val="1"/>
                <c:pt idx="0">
                  <c:v>Annual consumption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multiLvlStrRef>
              <c:f>'Tab12'!$D$9:$E$33</c:f>
              <c:multiLvlStrCache>
                <c:ptCount val="25"/>
                <c:lvl>
                  <c:pt idx="0">
                    <c:v>Construction</c:v>
                  </c:pt>
                  <c:pt idx="5">
                    <c:v>Z operation</c:v>
                  </c:pt>
                  <c:pt idx="9">
                    <c:v>W operation</c:v>
                  </c:pt>
                  <c:pt idx="11">
                    <c:v>H operation</c:v>
                  </c:pt>
                  <c:pt idx="14">
                    <c:v>Long shutdown</c:v>
                  </c:pt>
                  <c:pt idx="15">
                    <c:v>TT operation</c:v>
                  </c:pt>
                  <c:pt idx="20">
                    <c:v>Upgrade</c:v>
                  </c:pt>
                </c:lvl>
                <c:lvl>
                  <c:pt idx="0">
                    <c:v>2036</c:v>
                  </c:pt>
                  <c:pt idx="1">
                    <c:v>2037</c:v>
                  </c:pt>
                  <c:pt idx="2">
                    <c:v>2038</c:v>
                  </c:pt>
                  <c:pt idx="3">
                    <c:v>2039</c:v>
                  </c:pt>
                  <c:pt idx="4">
                    <c:v>2040</c:v>
                  </c:pt>
                  <c:pt idx="5">
                    <c:v>2041</c:v>
                  </c:pt>
                  <c:pt idx="6">
                    <c:v>2042</c:v>
                  </c:pt>
                  <c:pt idx="7">
                    <c:v>2043</c:v>
                  </c:pt>
                  <c:pt idx="8">
                    <c:v>2044</c:v>
                  </c:pt>
                  <c:pt idx="9">
                    <c:v>2045</c:v>
                  </c:pt>
                  <c:pt idx="10">
                    <c:v>2046</c:v>
                  </c:pt>
                  <c:pt idx="11">
                    <c:v>2047</c:v>
                  </c:pt>
                  <c:pt idx="12">
                    <c:v>2048</c:v>
                  </c:pt>
                  <c:pt idx="13">
                    <c:v>2049</c:v>
                  </c:pt>
                  <c:pt idx="14">
                    <c:v>2050</c:v>
                  </c:pt>
                  <c:pt idx="15">
                    <c:v>2051</c:v>
                  </c:pt>
                  <c:pt idx="16">
                    <c:v>2052</c:v>
                  </c:pt>
                  <c:pt idx="17">
                    <c:v>2053</c:v>
                  </c:pt>
                  <c:pt idx="18">
                    <c:v>2054</c:v>
                  </c:pt>
                  <c:pt idx="19">
                    <c:v>2055</c:v>
                  </c:pt>
                  <c:pt idx="20">
                    <c:v>2056</c:v>
                  </c:pt>
                  <c:pt idx="21">
                    <c:v>2057</c:v>
                  </c:pt>
                  <c:pt idx="22">
                    <c:v>2058</c:v>
                  </c:pt>
                  <c:pt idx="23">
                    <c:v>2059</c:v>
                  </c:pt>
                  <c:pt idx="24">
                    <c:v>2060</c:v>
                  </c:pt>
                </c:lvl>
              </c:multiLvlStrCache>
            </c:multiLvlStrRef>
          </c:cat>
          <c:val>
            <c:numRef>
              <c:f>'Tab12'!$I$9:$I$33</c:f>
              <c:numCache>
                <c:formatCode>General</c:formatCode>
                <c:ptCount val="25"/>
                <c:pt idx="0">
                  <c:v>0.4</c:v>
                </c:pt>
                <c:pt idx="1">
                  <c:v>0.4</c:v>
                </c:pt>
                <c:pt idx="2">
                  <c:v>0.4</c:v>
                </c:pt>
                <c:pt idx="3">
                  <c:v>0.4</c:v>
                </c:pt>
                <c:pt idx="4">
                  <c:v>0.4</c:v>
                </c:pt>
                <c:pt idx="5">
                  <c:v>1.3</c:v>
                </c:pt>
                <c:pt idx="6">
                  <c:v>1.3</c:v>
                </c:pt>
                <c:pt idx="7">
                  <c:v>1.3</c:v>
                </c:pt>
                <c:pt idx="8">
                  <c:v>1.3</c:v>
                </c:pt>
                <c:pt idx="9">
                  <c:v>1.43</c:v>
                </c:pt>
                <c:pt idx="10">
                  <c:v>1.43</c:v>
                </c:pt>
                <c:pt idx="11">
                  <c:v>1.58</c:v>
                </c:pt>
                <c:pt idx="12">
                  <c:v>1.58</c:v>
                </c:pt>
                <c:pt idx="13">
                  <c:v>1.58</c:v>
                </c:pt>
                <c:pt idx="14">
                  <c:v>0.56999999999999995</c:v>
                </c:pt>
                <c:pt idx="15">
                  <c:v>2.0699999999999998</c:v>
                </c:pt>
                <c:pt idx="16">
                  <c:v>2.0699999999999998</c:v>
                </c:pt>
                <c:pt idx="17">
                  <c:v>2.0699999999999998</c:v>
                </c:pt>
                <c:pt idx="18">
                  <c:v>2.0699999999999998</c:v>
                </c:pt>
                <c:pt idx="19">
                  <c:v>2.0699999999999998</c:v>
                </c:pt>
                <c:pt idx="20">
                  <c:v>0.44</c:v>
                </c:pt>
                <c:pt idx="21">
                  <c:v>0.44</c:v>
                </c:pt>
                <c:pt idx="22">
                  <c:v>0.44</c:v>
                </c:pt>
                <c:pt idx="23">
                  <c:v>0.44</c:v>
                </c:pt>
                <c:pt idx="24">
                  <c:v>0.44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BAB-4952-AA90-F2D7DC0021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86362975"/>
        <c:axId val="2086340511"/>
      </c:lineChart>
      <c:catAx>
        <c:axId val="20863629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086340511"/>
        <c:crosses val="autoZero"/>
        <c:auto val="1"/>
        <c:lblAlgn val="ctr"/>
        <c:lblOffset val="100"/>
        <c:noMultiLvlLbl val="0"/>
      </c:catAx>
      <c:valAx>
        <c:axId val="2086340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0863629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62500407699644"/>
          <c:y val="2.9767954849875326E-2"/>
          <c:w val="0.6703250685609321"/>
          <c:h val="0.8455492752344678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'- (chronologie)'!$E$4</c:f>
              <c:strCache>
                <c:ptCount val="1"/>
                <c:pt idx="0">
                  <c:v>CERN-FCC</c:v>
                </c:pt>
              </c:strCache>
            </c:strRef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(chronologie)'!$F$4:$AI$4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2E-4387-85B3-9B4C2F4FD066}"/>
            </c:ext>
          </c:extLst>
        </c:ser>
        <c:ser>
          <c:idx val="1"/>
          <c:order val="1"/>
          <c:tx>
            <c:strRef>
              <c:f>'- (chronologie)'!$E$5</c:f>
              <c:strCache>
                <c:ptCount val="1"/>
                <c:pt idx="0">
                  <c:v>FCC-OPEX</c:v>
                </c:pt>
              </c:strCache>
            </c:strRef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(chronologie)'!$F$5:$AI$5</c:f>
              <c:numCache>
                <c:formatCode>_-* #,##0_-;\-* #,##0_-;_-* "-"??_-;_-@_-</c:formatCode>
                <c:ptCount val="30"/>
                <c:pt idx="0">
                  <c:v>159.63903192299065</c:v>
                </c:pt>
                <c:pt idx="1">
                  <c:v>256.03299409497225</c:v>
                </c:pt>
                <c:pt idx="2">
                  <c:v>428.34416143808266</c:v>
                </c:pt>
                <c:pt idx="3">
                  <c:v>476.43751147255665</c:v>
                </c:pt>
                <c:pt idx="4">
                  <c:v>539.92045452023444</c:v>
                </c:pt>
                <c:pt idx="5">
                  <c:v>560.0226876126269</c:v>
                </c:pt>
                <c:pt idx="6">
                  <c:v>606.19636692950178</c:v>
                </c:pt>
                <c:pt idx="7">
                  <c:v>681.80576681088451</c:v>
                </c:pt>
                <c:pt idx="8">
                  <c:v>713.55017134123591</c:v>
                </c:pt>
                <c:pt idx="9">
                  <c:v>733.75115604236873</c:v>
                </c:pt>
                <c:pt idx="10">
                  <c:v>760.79390219729328</c:v>
                </c:pt>
                <c:pt idx="11">
                  <c:v>967.39918464263292</c:v>
                </c:pt>
                <c:pt idx="12">
                  <c:v>1183.5360419922561</c:v>
                </c:pt>
                <c:pt idx="13">
                  <c:v>1549.9056601828327</c:v>
                </c:pt>
                <c:pt idx="14">
                  <c:v>1718.4395896894262</c:v>
                </c:pt>
                <c:pt idx="15">
                  <c:v>1805.6992437505469</c:v>
                </c:pt>
                <c:pt idx="16">
                  <c:v>1950.6759969577615</c:v>
                </c:pt>
                <c:pt idx="17">
                  <c:v>2055.2507807627103</c:v>
                </c:pt>
                <c:pt idx="18">
                  <c:v>2197.7549555695382</c:v>
                </c:pt>
                <c:pt idx="19">
                  <c:v>2400.919144563788</c:v>
                </c:pt>
                <c:pt idx="20">
                  <c:v>2516.3533428559754</c:v>
                </c:pt>
                <c:pt idx="21">
                  <c:v>2602.928991575116</c:v>
                </c:pt>
                <c:pt idx="22">
                  <c:v>2718.9403608587645</c:v>
                </c:pt>
                <c:pt idx="23">
                  <c:v>2951.5402704175222</c:v>
                </c:pt>
                <c:pt idx="24">
                  <c:v>3066.9744687097091</c:v>
                </c:pt>
                <c:pt idx="25">
                  <c:v>3224.6114098975199</c:v>
                </c:pt>
                <c:pt idx="26">
                  <c:v>3213.0679900683008</c:v>
                </c:pt>
                <c:pt idx="27">
                  <c:v>3128.7678116665929</c:v>
                </c:pt>
                <c:pt idx="28">
                  <c:v>2980.3020122674889</c:v>
                </c:pt>
                <c:pt idx="29">
                  <c:v>2850.4385391887781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62E-4387-85B3-9B4C2F4FD066}"/>
            </c:ext>
          </c:extLst>
        </c:ser>
        <c:ser>
          <c:idx val="2"/>
          <c:order val="2"/>
          <c:tx>
            <c:strRef>
              <c:f>'- (chronologie)'!$E$6</c:f>
              <c:strCache>
                <c:ptCount val="1"/>
                <c:pt idx="0">
                  <c:v>FCC-related staff</c:v>
                </c:pt>
              </c:strCache>
            </c:strRef>
          </c:tx>
          <c:spPr>
            <a:solidFill>
              <a:schemeClr val="dk1">
                <a:tint val="75000"/>
              </a:schemeClr>
            </a:solidFill>
            <a:ln>
              <a:noFill/>
            </a:ln>
            <a:effectLst/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(chronologie)'!$F$6:$AI$6</c:f>
              <c:numCache>
                <c:formatCode>_-* #,##0_-;\-* #,##0_-;_-* "-"??_-;_-@_-</c:formatCode>
                <c:ptCount val="30"/>
                <c:pt idx="0">
                  <c:v>1164.633892044385</c:v>
                </c:pt>
                <c:pt idx="1">
                  <c:v>1354.1697284061631</c:v>
                </c:pt>
                <c:pt idx="2">
                  <c:v>1762.6106510369891</c:v>
                </c:pt>
                <c:pt idx="3">
                  <c:v>1908.2744851029929</c:v>
                </c:pt>
                <c:pt idx="4">
                  <c:v>2280.7707328025385</c:v>
                </c:pt>
                <c:pt idx="5">
                  <c:v>2483.0898510348093</c:v>
                </c:pt>
                <c:pt idx="6">
                  <c:v>3038.9470205977873</c:v>
                </c:pt>
                <c:pt idx="7">
                  <c:v>3589.733212473524</c:v>
                </c:pt>
                <c:pt idx="8">
                  <c:v>3632.6414852117186</c:v>
                </c:pt>
                <c:pt idx="9">
                  <c:v>3693.1031422519027</c:v>
                </c:pt>
                <c:pt idx="10">
                  <c:v>3840.7511864063608</c:v>
                </c:pt>
                <c:pt idx="11">
                  <c:v>4133.5660162639533</c:v>
                </c:pt>
                <c:pt idx="12">
                  <c:v>4989.4614771217966</c:v>
                </c:pt>
                <c:pt idx="13">
                  <c:v>6830.8205108895736</c:v>
                </c:pt>
                <c:pt idx="14">
                  <c:v>7070.3266878100439</c:v>
                </c:pt>
                <c:pt idx="15">
                  <c:v>7150.2806467265746</c:v>
                </c:pt>
                <c:pt idx="16">
                  <c:v>7308.2496469852758</c:v>
                </c:pt>
                <c:pt idx="17">
                  <c:v>7411.6081183044562</c:v>
                </c:pt>
                <c:pt idx="18">
                  <c:v>7570.9134065398675</c:v>
                </c:pt>
                <c:pt idx="19">
                  <c:v>7845.526352064313</c:v>
                </c:pt>
                <c:pt idx="20">
                  <c:v>8001.556434748657</c:v>
                </c:pt>
                <c:pt idx="21">
                  <c:v>8118.5789967619166</c:v>
                </c:pt>
                <c:pt idx="22">
                  <c:v>8275.3892298596838</c:v>
                </c:pt>
                <c:pt idx="23">
                  <c:v>8589.7898464686386</c:v>
                </c:pt>
                <c:pt idx="24">
                  <c:v>8745.8199291529836</c:v>
                </c:pt>
                <c:pt idx="25">
                  <c:v>8958.8946100667254</c:v>
                </c:pt>
                <c:pt idx="26">
                  <c:v>8910.1352092278667</c:v>
                </c:pt>
                <c:pt idx="27">
                  <c:v>8566.7894598145303</c:v>
                </c:pt>
                <c:pt idx="28">
                  <c:v>6777.5862918074108</c:v>
                </c:pt>
                <c:pt idx="29">
                  <c:v>5975.9817420165873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62E-4387-85B3-9B4C2F4FD066}"/>
            </c:ext>
          </c:extLst>
        </c:ser>
        <c:ser>
          <c:idx val="3"/>
          <c:order val="3"/>
          <c:tx>
            <c:strRef>
              <c:f>'- (chronologie)'!$E$7</c:f>
              <c:strCache>
                <c:ptCount val="1"/>
                <c:pt idx="0">
                  <c:v>Cost-of-Living - resident personnel</c:v>
                </c:pt>
              </c:strCache>
            </c:strRef>
          </c:tx>
          <c:spPr>
            <a:solidFill>
              <a:schemeClr val="dk1">
                <a:tint val="98500"/>
              </a:schemeClr>
            </a:solidFill>
            <a:ln>
              <a:noFill/>
            </a:ln>
            <a:effectLst/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(chronologie)'!$F$7:$AI$7</c:f>
              <c:numCache>
                <c:formatCode>_-* #,##0_-;\-* #,##0_-;_-* "-"??_-;_-@_-</c:formatCode>
                <c:ptCount val="30"/>
                <c:pt idx="0">
                  <c:v>1376.0147392940016</c:v>
                </c:pt>
                <c:pt idx="1">
                  <c:v>2029.8606401975933</c:v>
                </c:pt>
                <c:pt idx="2">
                  <c:v>3222.6532361336613</c:v>
                </c:pt>
                <c:pt idx="3">
                  <c:v>3566.4826968812777</c:v>
                </c:pt>
                <c:pt idx="4">
                  <c:v>4082.4414365276175</c:v>
                </c:pt>
                <c:pt idx="5">
                  <c:v>4274.89605773324</c:v>
                </c:pt>
                <c:pt idx="6">
                  <c:v>4748.3616357894398</c:v>
                </c:pt>
                <c:pt idx="7">
                  <c:v>5399.7984832003058</c:v>
                </c:pt>
                <c:pt idx="8">
                  <c:v>5608.3994578534493</c:v>
                </c:pt>
                <c:pt idx="9">
                  <c:v>5752.5715470024143</c:v>
                </c:pt>
                <c:pt idx="10">
                  <c:v>5968.5610492865881</c:v>
                </c:pt>
                <c:pt idx="11">
                  <c:v>7330.8893103682976</c:v>
                </c:pt>
                <c:pt idx="12">
                  <c:v>8945.4553186987814</c:v>
                </c:pt>
                <c:pt idx="13">
                  <c:v>7558.5595566171651</c:v>
                </c:pt>
                <c:pt idx="14">
                  <c:v>8207.033661515472</c:v>
                </c:pt>
                <c:pt idx="15">
                  <c:v>8527.6050168107795</c:v>
                </c:pt>
                <c:pt idx="16">
                  <c:v>9068.8754796212561</c:v>
                </c:pt>
                <c:pt idx="17">
                  <c:v>9455.6565671711123</c:v>
                </c:pt>
                <c:pt idx="18">
                  <c:v>9989.0845945604578</c:v>
                </c:pt>
                <c:pt idx="19">
                  <c:v>10765.945453013859</c:v>
                </c:pt>
                <c:pt idx="20">
                  <c:v>11207.343668044199</c:v>
                </c:pt>
                <c:pt idx="21">
                  <c:v>11538.392329316954</c:v>
                </c:pt>
                <c:pt idx="22">
                  <c:v>11981.997535422446</c:v>
                </c:pt>
                <c:pt idx="23">
                  <c:v>12871.414938708582</c:v>
                </c:pt>
                <c:pt idx="24">
                  <c:v>13312.813153738924</c:v>
                </c:pt>
                <c:pt idx="25">
                  <c:v>13915.586556184357</c:v>
                </c:pt>
                <c:pt idx="26">
                  <c:v>13860.02072031163</c:v>
                </c:pt>
                <c:pt idx="27">
                  <c:v>13458.619937274085</c:v>
                </c:pt>
                <c:pt idx="28">
                  <c:v>12343.494125335337</c:v>
                </c:pt>
                <c:pt idx="29">
                  <c:v>11631.171097386714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62E-4387-85B3-9B4C2F4FD066}"/>
            </c:ext>
          </c:extLst>
        </c:ser>
        <c:ser>
          <c:idx val="4"/>
          <c:order val="4"/>
          <c:tx>
            <c:strRef>
              <c:f>'- (chronologie)'!$E$8</c:f>
              <c:strCache>
                <c:ptCount val="1"/>
                <c:pt idx="0">
                  <c:v>Visitors</c:v>
                </c:pt>
              </c:strCache>
            </c:strRef>
          </c:tx>
          <c:spPr>
            <a:solidFill>
              <a:schemeClr val="dk1">
                <a:tint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(chronologie)'!$F$8:$AI$8</c:f>
              <c:numCache>
                <c:formatCode>_-* #,##0_-;\-* #,##0_-;_-* "-"??_-;_-@_-</c:formatCode>
                <c:ptCount val="30"/>
                <c:pt idx="0">
                  <c:v>2250</c:v>
                </c:pt>
                <c:pt idx="1">
                  <c:v>2250</c:v>
                </c:pt>
                <c:pt idx="2">
                  <c:v>2250</c:v>
                </c:pt>
                <c:pt idx="3">
                  <c:v>2250</c:v>
                </c:pt>
                <c:pt idx="4">
                  <c:v>2250</c:v>
                </c:pt>
                <c:pt idx="5">
                  <c:v>2250</c:v>
                </c:pt>
                <c:pt idx="6">
                  <c:v>2250</c:v>
                </c:pt>
                <c:pt idx="7">
                  <c:v>2250</c:v>
                </c:pt>
                <c:pt idx="8">
                  <c:v>2250</c:v>
                </c:pt>
                <c:pt idx="9">
                  <c:v>2250</c:v>
                </c:pt>
                <c:pt idx="10">
                  <c:v>2250</c:v>
                </c:pt>
                <c:pt idx="11">
                  <c:v>2340</c:v>
                </c:pt>
                <c:pt idx="12">
                  <c:v>2430</c:v>
                </c:pt>
                <c:pt idx="13">
                  <c:v>2520</c:v>
                </c:pt>
                <c:pt idx="14">
                  <c:v>2610</c:v>
                </c:pt>
                <c:pt idx="15">
                  <c:v>2700</c:v>
                </c:pt>
                <c:pt idx="16">
                  <c:v>2700</c:v>
                </c:pt>
                <c:pt idx="17">
                  <c:v>2700</c:v>
                </c:pt>
                <c:pt idx="18">
                  <c:v>2700</c:v>
                </c:pt>
                <c:pt idx="19">
                  <c:v>2700</c:v>
                </c:pt>
                <c:pt idx="20">
                  <c:v>2700</c:v>
                </c:pt>
                <c:pt idx="21">
                  <c:v>2700</c:v>
                </c:pt>
                <c:pt idx="22">
                  <c:v>2700</c:v>
                </c:pt>
                <c:pt idx="23">
                  <c:v>2700</c:v>
                </c:pt>
                <c:pt idx="24">
                  <c:v>2700</c:v>
                </c:pt>
                <c:pt idx="25">
                  <c:v>2700</c:v>
                </c:pt>
                <c:pt idx="26">
                  <c:v>2700</c:v>
                </c:pt>
                <c:pt idx="27">
                  <c:v>2700</c:v>
                </c:pt>
                <c:pt idx="28">
                  <c:v>2700</c:v>
                </c:pt>
                <c:pt idx="29">
                  <c:v>2700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62E-4387-85B3-9B4C2F4FD066}"/>
            </c:ext>
          </c:extLst>
        </c:ser>
        <c:ser>
          <c:idx val="5"/>
          <c:order val="5"/>
          <c:tx>
            <c:strRef>
              <c:f>'- (chronologie)'!$E$9</c:f>
              <c:strCache>
                <c:ptCount val="1"/>
                <c:pt idx="0">
                  <c:v>FCC-Construction</c:v>
                </c:pt>
              </c:strCache>
            </c:strRef>
          </c:tx>
          <c:spPr>
            <a:solidFill>
              <a:schemeClr val="dk1">
                <a:tint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(chronologie)'!$F$9:$AI$9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11090.904080901601</c:v>
                </c:pt>
                <c:pt idx="4">
                  <c:v>13871.552175470504</c:v>
                </c:pt>
                <c:pt idx="5">
                  <c:v>16928.839106114465</c:v>
                </c:pt>
                <c:pt idx="6">
                  <c:v>25300.887272326472</c:v>
                </c:pt>
                <c:pt idx="7">
                  <c:v>27570.561571739552</c:v>
                </c:pt>
                <c:pt idx="8">
                  <c:v>28968.015485933152</c:v>
                </c:pt>
                <c:pt idx="9">
                  <c:v>28968.015485933152</c:v>
                </c:pt>
                <c:pt idx="10">
                  <c:v>25910.728555289188</c:v>
                </c:pt>
                <c:pt idx="11">
                  <c:v>20092.757157421947</c:v>
                </c:pt>
                <c:pt idx="12">
                  <c:v>2269.6742994130777</c:v>
                </c:pt>
                <c:pt idx="13">
                  <c:v>2269.6742994130777</c:v>
                </c:pt>
                <c:pt idx="14">
                  <c:v>3743.1801273042897</c:v>
                </c:pt>
                <c:pt idx="15">
                  <c:v>4306.4396131272215</c:v>
                </c:pt>
                <c:pt idx="16">
                  <c:v>4306.4396131272215</c:v>
                </c:pt>
                <c:pt idx="17">
                  <c:v>3374.8036703314874</c:v>
                </c:pt>
                <c:pt idx="18">
                  <c:v>3374.8036703314874</c:v>
                </c:pt>
                <c:pt idx="19">
                  <c:v>3374.8036703314874</c:v>
                </c:pt>
                <c:pt idx="20">
                  <c:v>2138.9600727453089</c:v>
                </c:pt>
                <c:pt idx="21">
                  <c:v>2138.9600727453089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62E-4387-85B3-9B4C2F4FD066}"/>
            </c:ext>
          </c:extLst>
        </c:ser>
        <c:ser>
          <c:idx val="6"/>
          <c:order val="6"/>
          <c:tx>
            <c:strRef>
              <c:f>'- (chronologie)'!$E$10</c:f>
              <c:strCache>
                <c:ptCount val="1"/>
                <c:pt idx="0">
                  <c:v>renewables capacity</c:v>
                </c:pt>
              </c:strCache>
            </c:strRef>
          </c:tx>
          <c:spPr>
            <a:solidFill>
              <a:schemeClr val="dk1">
                <a:tint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(chronologie)'!$F$10:$AI$10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1160</c:v>
                </c:pt>
                <c:pt idx="4">
                  <c:v>1160</c:v>
                </c:pt>
                <c:pt idx="5">
                  <c:v>1160</c:v>
                </c:pt>
                <c:pt idx="6">
                  <c:v>1160</c:v>
                </c:pt>
                <c:pt idx="7">
                  <c:v>1160</c:v>
                </c:pt>
                <c:pt idx="8">
                  <c:v>1160</c:v>
                </c:pt>
                <c:pt idx="9">
                  <c:v>1160</c:v>
                </c:pt>
                <c:pt idx="10">
                  <c:v>1160</c:v>
                </c:pt>
                <c:pt idx="11">
                  <c:v>1160</c:v>
                </c:pt>
                <c:pt idx="12">
                  <c:v>1160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62E-4387-85B3-9B4C2F4FD0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22258592"/>
        <c:axId val="622242784"/>
      </c:barChart>
      <c:catAx>
        <c:axId val="622258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2242784"/>
        <c:crosses val="autoZero"/>
        <c:auto val="1"/>
        <c:lblAlgn val="ctr"/>
        <c:lblOffset val="100"/>
        <c:noMultiLvlLbl val="0"/>
      </c:catAx>
      <c:valAx>
        <c:axId val="622242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# jobs directly and indirectly linked to the FCC</a:t>
                </a:r>
              </a:p>
            </c:rich>
          </c:tx>
          <c:layout>
            <c:manualLayout>
              <c:xMode val="edge"/>
              <c:yMode val="edge"/>
              <c:x val="9.6848542687052314E-3"/>
              <c:y val="0.3073996876613801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22585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ayout>
        <c:manualLayout>
          <c:xMode val="edge"/>
          <c:yMode val="edge"/>
          <c:x val="0.78925376031548589"/>
          <c:y val="0.52790660536036116"/>
          <c:w val="0.20848324970238546"/>
          <c:h val="0.3352280839025895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179195087729047"/>
          <c:y val="1.9795672512980693E-2"/>
          <c:w val="0.87820787547059709"/>
          <c:h val="0.849543031315279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'- (chronologie)'!$E$4</c:f>
              <c:strCache>
                <c:ptCount val="1"/>
                <c:pt idx="0">
                  <c:v>CERN-FCC</c:v>
                </c:pt>
              </c:strCache>
            </c:strRef>
          </c:tx>
          <c:spPr>
            <a:solidFill>
              <a:srgbClr val="E3F1E2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(chronologie)'!$F$4:$AI$4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D5-4D48-932F-EECFD4FC4A62}"/>
            </c:ext>
          </c:extLst>
        </c:ser>
        <c:ser>
          <c:idx val="1"/>
          <c:order val="1"/>
          <c:tx>
            <c:strRef>
              <c:f>'- (chronologie)'!$E$5</c:f>
              <c:strCache>
                <c:ptCount val="1"/>
                <c:pt idx="0">
                  <c:v>FCC-OPEX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(chronologie)'!$F$5:$AI$5</c:f>
              <c:numCache>
                <c:formatCode>_-* #,##0_-;\-* #,##0_-;_-* "-"??_-;_-@_-</c:formatCode>
                <c:ptCount val="30"/>
                <c:pt idx="0">
                  <c:v>159.63903192299065</c:v>
                </c:pt>
                <c:pt idx="1">
                  <c:v>256.03299409497225</c:v>
                </c:pt>
                <c:pt idx="2">
                  <c:v>428.34416143808266</c:v>
                </c:pt>
                <c:pt idx="3">
                  <c:v>476.43751147255665</c:v>
                </c:pt>
                <c:pt idx="4">
                  <c:v>539.92045452023444</c:v>
                </c:pt>
                <c:pt idx="5">
                  <c:v>560.0226876126269</c:v>
                </c:pt>
                <c:pt idx="6">
                  <c:v>606.19636692950178</c:v>
                </c:pt>
                <c:pt idx="7">
                  <c:v>681.80576681088451</c:v>
                </c:pt>
                <c:pt idx="8">
                  <c:v>713.55017134123591</c:v>
                </c:pt>
                <c:pt idx="9">
                  <c:v>733.75115604236873</c:v>
                </c:pt>
                <c:pt idx="10">
                  <c:v>760.79390219729328</c:v>
                </c:pt>
                <c:pt idx="11">
                  <c:v>967.39918464263292</c:v>
                </c:pt>
                <c:pt idx="12">
                  <c:v>1183.5360419922561</c:v>
                </c:pt>
                <c:pt idx="13">
                  <c:v>1549.9056601828327</c:v>
                </c:pt>
                <c:pt idx="14">
                  <c:v>1718.4395896894262</c:v>
                </c:pt>
                <c:pt idx="15">
                  <c:v>1805.6992437505469</c:v>
                </c:pt>
                <c:pt idx="16">
                  <c:v>1950.6759969577615</c:v>
                </c:pt>
                <c:pt idx="17">
                  <c:v>2055.2507807627103</c:v>
                </c:pt>
                <c:pt idx="18">
                  <c:v>2197.7549555695382</c:v>
                </c:pt>
                <c:pt idx="19">
                  <c:v>2400.919144563788</c:v>
                </c:pt>
                <c:pt idx="20">
                  <c:v>2516.3533428559754</c:v>
                </c:pt>
                <c:pt idx="21">
                  <c:v>2602.928991575116</c:v>
                </c:pt>
                <c:pt idx="22">
                  <c:v>2718.9403608587645</c:v>
                </c:pt>
                <c:pt idx="23">
                  <c:v>2951.5402704175222</c:v>
                </c:pt>
                <c:pt idx="24">
                  <c:v>3066.9744687097091</c:v>
                </c:pt>
                <c:pt idx="25">
                  <c:v>3224.6114098975199</c:v>
                </c:pt>
                <c:pt idx="26">
                  <c:v>3213.0679900683008</c:v>
                </c:pt>
                <c:pt idx="27">
                  <c:v>3128.7678116665929</c:v>
                </c:pt>
                <c:pt idx="28">
                  <c:v>2980.3020122674889</c:v>
                </c:pt>
                <c:pt idx="29">
                  <c:v>2850.4385391887781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CD5-4D48-932F-EECFD4FC4A62}"/>
            </c:ext>
          </c:extLst>
        </c:ser>
        <c:ser>
          <c:idx val="2"/>
          <c:order val="2"/>
          <c:tx>
            <c:strRef>
              <c:f>'- (chronologie)'!$E$6</c:f>
              <c:strCache>
                <c:ptCount val="1"/>
                <c:pt idx="0">
                  <c:v>FCC-related staff</c:v>
                </c:pt>
              </c:strCache>
            </c:strRef>
          </c:tx>
          <c:spPr>
            <a:solidFill>
              <a:srgbClr val="3F766B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(chronologie)'!$F$6:$AI$6</c:f>
              <c:numCache>
                <c:formatCode>_-* #,##0_-;\-* #,##0_-;_-* "-"??_-;_-@_-</c:formatCode>
                <c:ptCount val="30"/>
                <c:pt idx="0">
                  <c:v>1164.633892044385</c:v>
                </c:pt>
                <c:pt idx="1">
                  <c:v>1354.1697284061631</c:v>
                </c:pt>
                <c:pt idx="2">
                  <c:v>1762.6106510369891</c:v>
                </c:pt>
                <c:pt idx="3">
                  <c:v>1908.2744851029929</c:v>
                </c:pt>
                <c:pt idx="4">
                  <c:v>2280.7707328025385</c:v>
                </c:pt>
                <c:pt idx="5">
                  <c:v>2483.0898510348093</c:v>
                </c:pt>
                <c:pt idx="6">
                  <c:v>3038.9470205977873</c:v>
                </c:pt>
                <c:pt idx="7">
                  <c:v>3589.733212473524</c:v>
                </c:pt>
                <c:pt idx="8">
                  <c:v>3632.6414852117186</c:v>
                </c:pt>
                <c:pt idx="9">
                  <c:v>3693.1031422519027</c:v>
                </c:pt>
                <c:pt idx="10">
                  <c:v>3840.7511864063608</c:v>
                </c:pt>
                <c:pt idx="11">
                  <c:v>4133.5660162639533</c:v>
                </c:pt>
                <c:pt idx="12">
                  <c:v>4989.4614771217966</c:v>
                </c:pt>
                <c:pt idx="13">
                  <c:v>6830.8205108895736</c:v>
                </c:pt>
                <c:pt idx="14">
                  <c:v>7070.3266878100439</c:v>
                </c:pt>
                <c:pt idx="15">
                  <c:v>7150.2806467265746</c:v>
                </c:pt>
                <c:pt idx="16">
                  <c:v>7308.2496469852758</c:v>
                </c:pt>
                <c:pt idx="17">
                  <c:v>7411.6081183044562</c:v>
                </c:pt>
                <c:pt idx="18">
                  <c:v>7570.9134065398675</c:v>
                </c:pt>
                <c:pt idx="19">
                  <c:v>7845.526352064313</c:v>
                </c:pt>
                <c:pt idx="20">
                  <c:v>8001.556434748657</c:v>
                </c:pt>
                <c:pt idx="21">
                  <c:v>8118.5789967619166</c:v>
                </c:pt>
                <c:pt idx="22">
                  <c:v>8275.3892298596838</c:v>
                </c:pt>
                <c:pt idx="23">
                  <c:v>8589.7898464686386</c:v>
                </c:pt>
                <c:pt idx="24">
                  <c:v>8745.8199291529836</c:v>
                </c:pt>
                <c:pt idx="25">
                  <c:v>8958.8946100667254</c:v>
                </c:pt>
                <c:pt idx="26">
                  <c:v>8910.1352092278667</c:v>
                </c:pt>
                <c:pt idx="27">
                  <c:v>8566.7894598145303</c:v>
                </c:pt>
                <c:pt idx="28">
                  <c:v>6777.5862918074108</c:v>
                </c:pt>
                <c:pt idx="29">
                  <c:v>5975.9817420165873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CD5-4D48-932F-EECFD4FC4A62}"/>
            </c:ext>
          </c:extLst>
        </c:ser>
        <c:ser>
          <c:idx val="3"/>
          <c:order val="3"/>
          <c:tx>
            <c:strRef>
              <c:f>'- (chronologie)'!$E$7</c:f>
              <c:strCache>
                <c:ptCount val="1"/>
                <c:pt idx="0">
                  <c:v>Cost-of-Living - resident personnel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(chronologie)'!$F$7:$AI$7</c:f>
              <c:numCache>
                <c:formatCode>_-* #,##0_-;\-* #,##0_-;_-* "-"??_-;_-@_-</c:formatCode>
                <c:ptCount val="30"/>
                <c:pt idx="0">
                  <c:v>1376.0147392940016</c:v>
                </c:pt>
                <c:pt idx="1">
                  <c:v>2029.8606401975933</c:v>
                </c:pt>
                <c:pt idx="2">
                  <c:v>3222.6532361336613</c:v>
                </c:pt>
                <c:pt idx="3">
                  <c:v>3566.4826968812777</c:v>
                </c:pt>
                <c:pt idx="4">
                  <c:v>4082.4414365276175</c:v>
                </c:pt>
                <c:pt idx="5">
                  <c:v>4274.89605773324</c:v>
                </c:pt>
                <c:pt idx="6">
                  <c:v>4748.3616357894398</c:v>
                </c:pt>
                <c:pt idx="7">
                  <c:v>5399.7984832003058</c:v>
                </c:pt>
                <c:pt idx="8">
                  <c:v>5608.3994578534493</c:v>
                </c:pt>
                <c:pt idx="9">
                  <c:v>5752.5715470024143</c:v>
                </c:pt>
                <c:pt idx="10">
                  <c:v>5968.5610492865881</c:v>
                </c:pt>
                <c:pt idx="11">
                  <c:v>7330.8893103682976</c:v>
                </c:pt>
                <c:pt idx="12">
                  <c:v>8945.4553186987814</c:v>
                </c:pt>
                <c:pt idx="13">
                  <c:v>7558.5595566171651</c:v>
                </c:pt>
                <c:pt idx="14">
                  <c:v>8207.033661515472</c:v>
                </c:pt>
                <c:pt idx="15">
                  <c:v>8527.6050168107795</c:v>
                </c:pt>
                <c:pt idx="16">
                  <c:v>9068.8754796212561</c:v>
                </c:pt>
                <c:pt idx="17">
                  <c:v>9455.6565671711123</c:v>
                </c:pt>
                <c:pt idx="18">
                  <c:v>9989.0845945604578</c:v>
                </c:pt>
                <c:pt idx="19">
                  <c:v>10765.945453013859</c:v>
                </c:pt>
                <c:pt idx="20">
                  <c:v>11207.343668044199</c:v>
                </c:pt>
                <c:pt idx="21">
                  <c:v>11538.392329316954</c:v>
                </c:pt>
                <c:pt idx="22">
                  <c:v>11981.997535422446</c:v>
                </c:pt>
                <c:pt idx="23">
                  <c:v>12871.414938708582</c:v>
                </c:pt>
                <c:pt idx="24">
                  <c:v>13312.813153738924</c:v>
                </c:pt>
                <c:pt idx="25">
                  <c:v>13915.586556184357</c:v>
                </c:pt>
                <c:pt idx="26">
                  <c:v>13860.02072031163</c:v>
                </c:pt>
                <c:pt idx="27">
                  <c:v>13458.619937274085</c:v>
                </c:pt>
                <c:pt idx="28">
                  <c:v>12343.494125335337</c:v>
                </c:pt>
                <c:pt idx="29">
                  <c:v>11631.171097386714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CD5-4D48-932F-EECFD4FC4A62}"/>
            </c:ext>
          </c:extLst>
        </c:ser>
        <c:ser>
          <c:idx val="4"/>
          <c:order val="4"/>
          <c:tx>
            <c:strRef>
              <c:f>'- (chronologie)'!$E$8</c:f>
              <c:strCache>
                <c:ptCount val="1"/>
                <c:pt idx="0">
                  <c:v>Visitors</c:v>
                </c:pt>
              </c:strCache>
            </c:strRef>
          </c:tx>
          <c:spPr>
            <a:solidFill>
              <a:srgbClr val="C7DF71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(chronologie)'!$F$8:$AI$8</c:f>
              <c:numCache>
                <c:formatCode>_-* #,##0_-;\-* #,##0_-;_-* "-"??_-;_-@_-</c:formatCode>
                <c:ptCount val="30"/>
                <c:pt idx="0">
                  <c:v>2250</c:v>
                </c:pt>
                <c:pt idx="1">
                  <c:v>2250</c:v>
                </c:pt>
                <c:pt idx="2">
                  <c:v>2250</c:v>
                </c:pt>
                <c:pt idx="3">
                  <c:v>2250</c:v>
                </c:pt>
                <c:pt idx="4">
                  <c:v>2250</c:v>
                </c:pt>
                <c:pt idx="5">
                  <c:v>2250</c:v>
                </c:pt>
                <c:pt idx="6">
                  <c:v>2250</c:v>
                </c:pt>
                <c:pt idx="7">
                  <c:v>2250</c:v>
                </c:pt>
                <c:pt idx="8">
                  <c:v>2250</c:v>
                </c:pt>
                <c:pt idx="9">
                  <c:v>2250</c:v>
                </c:pt>
                <c:pt idx="10">
                  <c:v>2250</c:v>
                </c:pt>
                <c:pt idx="11">
                  <c:v>2340</c:v>
                </c:pt>
                <c:pt idx="12">
                  <c:v>2430</c:v>
                </c:pt>
                <c:pt idx="13">
                  <c:v>2520</c:v>
                </c:pt>
                <c:pt idx="14">
                  <c:v>2610</c:v>
                </c:pt>
                <c:pt idx="15">
                  <c:v>2700</c:v>
                </c:pt>
                <c:pt idx="16">
                  <c:v>2700</c:v>
                </c:pt>
                <c:pt idx="17">
                  <c:v>2700</c:v>
                </c:pt>
                <c:pt idx="18">
                  <c:v>2700</c:v>
                </c:pt>
                <c:pt idx="19">
                  <c:v>2700</c:v>
                </c:pt>
                <c:pt idx="20">
                  <c:v>2700</c:v>
                </c:pt>
                <c:pt idx="21">
                  <c:v>2700</c:v>
                </c:pt>
                <c:pt idx="22">
                  <c:v>2700</c:v>
                </c:pt>
                <c:pt idx="23">
                  <c:v>2700</c:v>
                </c:pt>
                <c:pt idx="24">
                  <c:v>2700</c:v>
                </c:pt>
                <c:pt idx="25">
                  <c:v>2700</c:v>
                </c:pt>
                <c:pt idx="26">
                  <c:v>2700</c:v>
                </c:pt>
                <c:pt idx="27">
                  <c:v>2700</c:v>
                </c:pt>
                <c:pt idx="28">
                  <c:v>2700</c:v>
                </c:pt>
                <c:pt idx="29">
                  <c:v>2700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CD5-4D48-932F-EECFD4FC4A62}"/>
            </c:ext>
          </c:extLst>
        </c:ser>
        <c:ser>
          <c:idx val="5"/>
          <c:order val="5"/>
          <c:tx>
            <c:strRef>
              <c:f>'- (chronologie)'!$E$9</c:f>
              <c:strCache>
                <c:ptCount val="1"/>
                <c:pt idx="0">
                  <c:v>FCC-Construction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(chronologie)'!$F$9:$AI$9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11090.904080901601</c:v>
                </c:pt>
                <c:pt idx="4">
                  <c:v>13871.552175470504</c:v>
                </c:pt>
                <c:pt idx="5">
                  <c:v>16928.839106114465</c:v>
                </c:pt>
                <c:pt idx="6">
                  <c:v>25300.887272326472</c:v>
                </c:pt>
                <c:pt idx="7">
                  <c:v>27570.561571739552</c:v>
                </c:pt>
                <c:pt idx="8">
                  <c:v>28968.015485933152</c:v>
                </c:pt>
                <c:pt idx="9">
                  <c:v>28968.015485933152</c:v>
                </c:pt>
                <c:pt idx="10">
                  <c:v>25910.728555289188</c:v>
                </c:pt>
                <c:pt idx="11">
                  <c:v>20092.757157421947</c:v>
                </c:pt>
                <c:pt idx="12">
                  <c:v>2269.6742994130777</c:v>
                </c:pt>
                <c:pt idx="13">
                  <c:v>2269.6742994130777</c:v>
                </c:pt>
                <c:pt idx="14">
                  <c:v>3743.1801273042897</c:v>
                </c:pt>
                <c:pt idx="15">
                  <c:v>4306.4396131272215</c:v>
                </c:pt>
                <c:pt idx="16">
                  <c:v>4306.4396131272215</c:v>
                </c:pt>
                <c:pt idx="17">
                  <c:v>3374.8036703314874</c:v>
                </c:pt>
                <c:pt idx="18">
                  <c:v>3374.8036703314874</c:v>
                </c:pt>
                <c:pt idx="19">
                  <c:v>3374.8036703314874</c:v>
                </c:pt>
                <c:pt idx="20">
                  <c:v>2138.9600727453089</c:v>
                </c:pt>
                <c:pt idx="21">
                  <c:v>2138.9600727453089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CD5-4D48-932F-EECFD4FC4A62}"/>
            </c:ext>
          </c:extLst>
        </c:ser>
        <c:ser>
          <c:idx val="6"/>
          <c:order val="6"/>
          <c:tx>
            <c:strRef>
              <c:f>'- (chronologie)'!$E$10</c:f>
              <c:strCache>
                <c:ptCount val="1"/>
                <c:pt idx="0">
                  <c:v>renewables capacity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(chronologie)'!$F$10:$AI$10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1160</c:v>
                </c:pt>
                <c:pt idx="4">
                  <c:v>1160</c:v>
                </c:pt>
                <c:pt idx="5">
                  <c:v>1160</c:v>
                </c:pt>
                <c:pt idx="6">
                  <c:v>1160</c:v>
                </c:pt>
                <c:pt idx="7">
                  <c:v>1160</c:v>
                </c:pt>
                <c:pt idx="8">
                  <c:v>1160</c:v>
                </c:pt>
                <c:pt idx="9">
                  <c:v>1160</c:v>
                </c:pt>
                <c:pt idx="10">
                  <c:v>1160</c:v>
                </c:pt>
                <c:pt idx="11">
                  <c:v>1160</c:v>
                </c:pt>
                <c:pt idx="12">
                  <c:v>1160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CD5-4D48-932F-EECFD4FC4A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22258592"/>
        <c:axId val="622242784"/>
      </c:barChart>
      <c:catAx>
        <c:axId val="622258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622242784"/>
        <c:crosses val="autoZero"/>
        <c:auto val="1"/>
        <c:lblAlgn val="ctr"/>
        <c:lblOffset val="100"/>
        <c:noMultiLvlLbl val="0"/>
      </c:catAx>
      <c:valAx>
        <c:axId val="622242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F2F2F2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rgbClr val="000000"/>
                    </a:solidFill>
                    <a:latin typeface="Century Gothic" panose="020B0502020202020204" pitchFamily="34" charset="0"/>
                    <a:ea typeface="+mn-ea"/>
                    <a:cs typeface="+mn-cs"/>
                  </a:defRPr>
                </a:pPr>
                <a: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# jobs directly and indirectly linked to</a:t>
                </a:r>
                <a:r>
                  <a:rPr lang="en-US" sz="800" b="0" baseline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 </a:t>
                </a:r>
                <a: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the FCC</a:t>
                </a:r>
              </a:p>
            </c:rich>
          </c:tx>
          <c:layout>
            <c:manualLayout>
              <c:xMode val="edge"/>
              <c:yMode val="edge"/>
              <c:x val="3.8516038509092465E-4"/>
              <c:y val="7.3169770388368263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rgbClr val="000000"/>
                  </a:solidFill>
                  <a:latin typeface="Century Gothic" panose="020B0502020202020204" pitchFamily="34" charset="0"/>
                  <a:ea typeface="+mn-ea"/>
                  <a:cs typeface="+mn-cs"/>
                </a:defRPr>
              </a:pPr>
              <a:endParaRPr lang="de-DE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 w="3175">
            <a:solidFill>
              <a:prstClr val="black"/>
            </a:solidFill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622258592"/>
        <c:crosses val="autoZero"/>
        <c:crossBetween val="between"/>
      </c:valAx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legend>
      <c:legendPos val="b"/>
      <c:legendEntry>
        <c:idx val="0"/>
        <c:delete val="1"/>
      </c:legendEntry>
      <c:layout>
        <c:manualLayout>
          <c:xMode val="edge"/>
          <c:yMode val="edge"/>
          <c:x val="0.5003486934415069"/>
          <c:y val="2.4057367188930558E-2"/>
          <c:w val="0.27023394412569635"/>
          <c:h val="0.2926650624493096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rgbClr val="000000"/>
              </a:solidFill>
              <a:latin typeface="Century Gothic"/>
              <a:ea typeface="Century Gothic"/>
              <a:cs typeface="Century Gothic"/>
            </a:defRPr>
          </a:pPr>
          <a:endParaRPr lang="de-D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  <a:extLst>
      <a:ext uri="{909E8E84-426E-40DD-AFC4-6F175D3DCCD1}">
        <a14:hiddenFill xmlns:a14="http://schemas.microsoft.com/office/drawing/2010/main">
          <a:solidFill>
            <a:srgbClr val="FFFFFF"/>
          </a:solidFill>
        </a14:hiddenFill>
      </a:ex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800" b="0">
          <a:solidFill>
            <a:srgbClr val="000000"/>
          </a:solidFill>
          <a:latin typeface="Century Gothic" panose="020B0502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279942726439878"/>
          <c:y val="3.279320346185028E-2"/>
          <c:w val="0.5349584532671845"/>
          <c:h val="0.8203130518680600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'- (chronologie)'!$E$4</c:f>
              <c:strCache>
                <c:ptCount val="1"/>
                <c:pt idx="0">
                  <c:v>CERN-FCC</c:v>
                </c:pt>
              </c:strCache>
            </c:strRef>
          </c:tx>
          <c:spPr>
            <a:solidFill>
              <a:srgbClr val="E3F1E2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(chronologie)'!$F$4:$AI$4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D5-4D48-932F-EECFD4FC4A62}"/>
            </c:ext>
          </c:extLst>
        </c:ser>
        <c:ser>
          <c:idx val="1"/>
          <c:order val="1"/>
          <c:tx>
            <c:strRef>
              <c:f>'- (chronologie)'!$E$5</c:f>
              <c:strCache>
                <c:ptCount val="1"/>
                <c:pt idx="0">
                  <c:v>FCC-OPEX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(chronologie)'!$F$5:$AI$5</c:f>
              <c:numCache>
                <c:formatCode>_-* #,##0_-;\-* #,##0_-;_-* "-"??_-;_-@_-</c:formatCode>
                <c:ptCount val="30"/>
                <c:pt idx="0">
                  <c:v>159.63903192299065</c:v>
                </c:pt>
                <c:pt idx="1">
                  <c:v>256.03299409497225</c:v>
                </c:pt>
                <c:pt idx="2">
                  <c:v>428.34416143808266</c:v>
                </c:pt>
                <c:pt idx="3">
                  <c:v>476.43751147255665</c:v>
                </c:pt>
                <c:pt idx="4">
                  <c:v>539.92045452023444</c:v>
                </c:pt>
                <c:pt idx="5">
                  <c:v>560.0226876126269</c:v>
                </c:pt>
                <c:pt idx="6">
                  <c:v>606.19636692950178</c:v>
                </c:pt>
                <c:pt idx="7">
                  <c:v>681.80576681088451</c:v>
                </c:pt>
                <c:pt idx="8">
                  <c:v>713.55017134123591</c:v>
                </c:pt>
                <c:pt idx="9">
                  <c:v>733.75115604236873</c:v>
                </c:pt>
                <c:pt idx="10">
                  <c:v>760.79390219729328</c:v>
                </c:pt>
                <c:pt idx="11">
                  <c:v>967.39918464263292</c:v>
                </c:pt>
                <c:pt idx="12">
                  <c:v>1183.5360419922561</c:v>
                </c:pt>
                <c:pt idx="13">
                  <c:v>1549.9056601828327</c:v>
                </c:pt>
                <c:pt idx="14">
                  <c:v>1718.4395896894262</c:v>
                </c:pt>
                <c:pt idx="15">
                  <c:v>1805.6992437505469</c:v>
                </c:pt>
                <c:pt idx="16">
                  <c:v>1950.6759969577615</c:v>
                </c:pt>
                <c:pt idx="17">
                  <c:v>2055.2507807627103</c:v>
                </c:pt>
                <c:pt idx="18">
                  <c:v>2197.7549555695382</c:v>
                </c:pt>
                <c:pt idx="19">
                  <c:v>2400.919144563788</c:v>
                </c:pt>
                <c:pt idx="20">
                  <c:v>2516.3533428559754</c:v>
                </c:pt>
                <c:pt idx="21">
                  <c:v>2602.928991575116</c:v>
                </c:pt>
                <c:pt idx="22">
                  <c:v>2718.9403608587645</c:v>
                </c:pt>
                <c:pt idx="23">
                  <c:v>2951.5402704175222</c:v>
                </c:pt>
                <c:pt idx="24">
                  <c:v>3066.9744687097091</c:v>
                </c:pt>
                <c:pt idx="25">
                  <c:v>3224.6114098975199</c:v>
                </c:pt>
                <c:pt idx="26">
                  <c:v>3213.0679900683008</c:v>
                </c:pt>
                <c:pt idx="27">
                  <c:v>3128.7678116665929</c:v>
                </c:pt>
                <c:pt idx="28">
                  <c:v>2980.3020122674889</c:v>
                </c:pt>
                <c:pt idx="29">
                  <c:v>2850.4385391887781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CD5-4D48-932F-EECFD4FC4A62}"/>
            </c:ext>
          </c:extLst>
        </c:ser>
        <c:ser>
          <c:idx val="2"/>
          <c:order val="2"/>
          <c:tx>
            <c:strRef>
              <c:f>'- (chronologie)'!$E$6</c:f>
              <c:strCache>
                <c:ptCount val="1"/>
                <c:pt idx="0">
                  <c:v>FCC-related staff</c:v>
                </c:pt>
              </c:strCache>
            </c:strRef>
          </c:tx>
          <c:spPr>
            <a:solidFill>
              <a:srgbClr val="3F766B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(chronologie)'!$F$6:$AI$6</c:f>
              <c:numCache>
                <c:formatCode>_-* #,##0_-;\-* #,##0_-;_-* "-"??_-;_-@_-</c:formatCode>
                <c:ptCount val="30"/>
                <c:pt idx="0">
                  <c:v>1164.633892044385</c:v>
                </c:pt>
                <c:pt idx="1">
                  <c:v>1354.1697284061631</c:v>
                </c:pt>
                <c:pt idx="2">
                  <c:v>1762.6106510369891</c:v>
                </c:pt>
                <c:pt idx="3">
                  <c:v>1908.2744851029929</c:v>
                </c:pt>
                <c:pt idx="4">
                  <c:v>2280.7707328025385</c:v>
                </c:pt>
                <c:pt idx="5">
                  <c:v>2483.0898510348093</c:v>
                </c:pt>
                <c:pt idx="6">
                  <c:v>3038.9470205977873</c:v>
                </c:pt>
                <c:pt idx="7">
                  <c:v>3589.733212473524</c:v>
                </c:pt>
                <c:pt idx="8">
                  <c:v>3632.6414852117186</c:v>
                </c:pt>
                <c:pt idx="9">
                  <c:v>3693.1031422519027</c:v>
                </c:pt>
                <c:pt idx="10">
                  <c:v>3840.7511864063608</c:v>
                </c:pt>
                <c:pt idx="11">
                  <c:v>4133.5660162639533</c:v>
                </c:pt>
                <c:pt idx="12">
                  <c:v>4989.4614771217966</c:v>
                </c:pt>
                <c:pt idx="13">
                  <c:v>6830.8205108895736</c:v>
                </c:pt>
                <c:pt idx="14">
                  <c:v>7070.3266878100439</c:v>
                </c:pt>
                <c:pt idx="15">
                  <c:v>7150.2806467265746</c:v>
                </c:pt>
                <c:pt idx="16">
                  <c:v>7308.2496469852758</c:v>
                </c:pt>
                <c:pt idx="17">
                  <c:v>7411.6081183044562</c:v>
                </c:pt>
                <c:pt idx="18">
                  <c:v>7570.9134065398675</c:v>
                </c:pt>
                <c:pt idx="19">
                  <c:v>7845.526352064313</c:v>
                </c:pt>
                <c:pt idx="20">
                  <c:v>8001.556434748657</c:v>
                </c:pt>
                <c:pt idx="21">
                  <c:v>8118.5789967619166</c:v>
                </c:pt>
                <c:pt idx="22">
                  <c:v>8275.3892298596838</c:v>
                </c:pt>
                <c:pt idx="23">
                  <c:v>8589.7898464686386</c:v>
                </c:pt>
                <c:pt idx="24">
                  <c:v>8745.8199291529836</c:v>
                </c:pt>
                <c:pt idx="25">
                  <c:v>8958.8946100667254</c:v>
                </c:pt>
                <c:pt idx="26">
                  <c:v>8910.1352092278667</c:v>
                </c:pt>
                <c:pt idx="27">
                  <c:v>8566.7894598145303</c:v>
                </c:pt>
                <c:pt idx="28">
                  <c:v>6777.5862918074108</c:v>
                </c:pt>
                <c:pt idx="29">
                  <c:v>5975.9817420165873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CD5-4D48-932F-EECFD4FC4A62}"/>
            </c:ext>
          </c:extLst>
        </c:ser>
        <c:ser>
          <c:idx val="3"/>
          <c:order val="3"/>
          <c:tx>
            <c:strRef>
              <c:f>'- (chronologie)'!$E$7</c:f>
              <c:strCache>
                <c:ptCount val="1"/>
                <c:pt idx="0">
                  <c:v>Cost-of-Living - resident personnel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(chronologie)'!$F$7:$AI$7</c:f>
              <c:numCache>
                <c:formatCode>_-* #,##0_-;\-* #,##0_-;_-* "-"??_-;_-@_-</c:formatCode>
                <c:ptCount val="30"/>
                <c:pt idx="0">
                  <c:v>1376.0147392940016</c:v>
                </c:pt>
                <c:pt idx="1">
                  <c:v>2029.8606401975933</c:v>
                </c:pt>
                <c:pt idx="2">
                  <c:v>3222.6532361336613</c:v>
                </c:pt>
                <c:pt idx="3">
                  <c:v>3566.4826968812777</c:v>
                </c:pt>
                <c:pt idx="4">
                  <c:v>4082.4414365276175</c:v>
                </c:pt>
                <c:pt idx="5">
                  <c:v>4274.89605773324</c:v>
                </c:pt>
                <c:pt idx="6">
                  <c:v>4748.3616357894398</c:v>
                </c:pt>
                <c:pt idx="7">
                  <c:v>5399.7984832003058</c:v>
                </c:pt>
                <c:pt idx="8">
                  <c:v>5608.3994578534493</c:v>
                </c:pt>
                <c:pt idx="9">
                  <c:v>5752.5715470024143</c:v>
                </c:pt>
                <c:pt idx="10">
                  <c:v>5968.5610492865881</c:v>
                </c:pt>
                <c:pt idx="11">
                  <c:v>7330.8893103682976</c:v>
                </c:pt>
                <c:pt idx="12">
                  <c:v>8945.4553186987814</c:v>
                </c:pt>
                <c:pt idx="13">
                  <c:v>7558.5595566171651</c:v>
                </c:pt>
                <c:pt idx="14">
                  <c:v>8207.033661515472</c:v>
                </c:pt>
                <c:pt idx="15">
                  <c:v>8527.6050168107795</c:v>
                </c:pt>
                <c:pt idx="16">
                  <c:v>9068.8754796212561</c:v>
                </c:pt>
                <c:pt idx="17">
                  <c:v>9455.6565671711123</c:v>
                </c:pt>
                <c:pt idx="18">
                  <c:v>9989.0845945604578</c:v>
                </c:pt>
                <c:pt idx="19">
                  <c:v>10765.945453013859</c:v>
                </c:pt>
                <c:pt idx="20">
                  <c:v>11207.343668044199</c:v>
                </c:pt>
                <c:pt idx="21">
                  <c:v>11538.392329316954</c:v>
                </c:pt>
                <c:pt idx="22">
                  <c:v>11981.997535422446</c:v>
                </c:pt>
                <c:pt idx="23">
                  <c:v>12871.414938708582</c:v>
                </c:pt>
                <c:pt idx="24">
                  <c:v>13312.813153738924</c:v>
                </c:pt>
                <c:pt idx="25">
                  <c:v>13915.586556184357</c:v>
                </c:pt>
                <c:pt idx="26">
                  <c:v>13860.02072031163</c:v>
                </c:pt>
                <c:pt idx="27">
                  <c:v>13458.619937274085</c:v>
                </c:pt>
                <c:pt idx="28">
                  <c:v>12343.494125335337</c:v>
                </c:pt>
                <c:pt idx="29">
                  <c:v>11631.171097386714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CD5-4D48-932F-EECFD4FC4A62}"/>
            </c:ext>
          </c:extLst>
        </c:ser>
        <c:ser>
          <c:idx val="4"/>
          <c:order val="4"/>
          <c:tx>
            <c:strRef>
              <c:f>Chronologie!#REF!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dk1">
                <a:tint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Chronologie!#REF!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CD5-4D48-932F-EECFD4FC4A62}"/>
            </c:ext>
          </c:extLst>
        </c:ser>
        <c:ser>
          <c:idx val="5"/>
          <c:order val="5"/>
          <c:tx>
            <c:strRef>
              <c:f>'- (chronologie)'!$E$8</c:f>
              <c:strCache>
                <c:ptCount val="1"/>
                <c:pt idx="0">
                  <c:v>Visitors</c:v>
                </c:pt>
              </c:strCache>
            </c:strRef>
          </c:tx>
          <c:spPr>
            <a:solidFill>
              <a:srgbClr val="C7DF71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(chronologie)'!$F$8:$AI$8</c:f>
              <c:numCache>
                <c:formatCode>_-* #,##0_-;\-* #,##0_-;_-* "-"??_-;_-@_-</c:formatCode>
                <c:ptCount val="30"/>
                <c:pt idx="0">
                  <c:v>2250</c:v>
                </c:pt>
                <c:pt idx="1">
                  <c:v>2250</c:v>
                </c:pt>
                <c:pt idx="2">
                  <c:v>2250</c:v>
                </c:pt>
                <c:pt idx="3">
                  <c:v>2250</c:v>
                </c:pt>
                <c:pt idx="4">
                  <c:v>2250</c:v>
                </c:pt>
                <c:pt idx="5">
                  <c:v>2250</c:v>
                </c:pt>
                <c:pt idx="6">
                  <c:v>2250</c:v>
                </c:pt>
                <c:pt idx="7">
                  <c:v>2250</c:v>
                </c:pt>
                <c:pt idx="8">
                  <c:v>2250</c:v>
                </c:pt>
                <c:pt idx="9">
                  <c:v>2250</c:v>
                </c:pt>
                <c:pt idx="10">
                  <c:v>2250</c:v>
                </c:pt>
                <c:pt idx="11">
                  <c:v>2340</c:v>
                </c:pt>
                <c:pt idx="12">
                  <c:v>2430</c:v>
                </c:pt>
                <c:pt idx="13">
                  <c:v>2520</c:v>
                </c:pt>
                <c:pt idx="14">
                  <c:v>2610</c:v>
                </c:pt>
                <c:pt idx="15">
                  <c:v>2700</c:v>
                </c:pt>
                <c:pt idx="16">
                  <c:v>2700</c:v>
                </c:pt>
                <c:pt idx="17">
                  <c:v>2700</c:v>
                </c:pt>
                <c:pt idx="18">
                  <c:v>2700</c:v>
                </c:pt>
                <c:pt idx="19">
                  <c:v>2700</c:v>
                </c:pt>
                <c:pt idx="20">
                  <c:v>2700</c:v>
                </c:pt>
                <c:pt idx="21">
                  <c:v>2700</c:v>
                </c:pt>
                <c:pt idx="22">
                  <c:v>2700</c:v>
                </c:pt>
                <c:pt idx="23">
                  <c:v>2700</c:v>
                </c:pt>
                <c:pt idx="24">
                  <c:v>2700</c:v>
                </c:pt>
                <c:pt idx="25">
                  <c:v>2700</c:v>
                </c:pt>
                <c:pt idx="26">
                  <c:v>2700</c:v>
                </c:pt>
                <c:pt idx="27">
                  <c:v>2700</c:v>
                </c:pt>
                <c:pt idx="28">
                  <c:v>2700</c:v>
                </c:pt>
                <c:pt idx="29">
                  <c:v>2700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CD5-4D48-932F-EECFD4FC4A62}"/>
            </c:ext>
          </c:extLst>
        </c:ser>
        <c:ser>
          <c:idx val="6"/>
          <c:order val="6"/>
          <c:tx>
            <c:strRef>
              <c:f>'- (chronologie)'!$E$9</c:f>
              <c:strCache>
                <c:ptCount val="1"/>
                <c:pt idx="0">
                  <c:v>FCC-Construction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(chronologie)'!$F$9:$AI$9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11090.904080901601</c:v>
                </c:pt>
                <c:pt idx="4">
                  <c:v>13871.552175470504</c:v>
                </c:pt>
                <c:pt idx="5">
                  <c:v>16928.839106114465</c:v>
                </c:pt>
                <c:pt idx="6">
                  <c:v>25300.887272326472</c:v>
                </c:pt>
                <c:pt idx="7">
                  <c:v>27570.561571739552</c:v>
                </c:pt>
                <c:pt idx="8">
                  <c:v>28968.015485933152</c:v>
                </c:pt>
                <c:pt idx="9">
                  <c:v>28968.015485933152</c:v>
                </c:pt>
                <c:pt idx="10">
                  <c:v>25910.728555289188</c:v>
                </c:pt>
                <c:pt idx="11">
                  <c:v>20092.757157421947</c:v>
                </c:pt>
                <c:pt idx="12">
                  <c:v>2269.6742994130777</c:v>
                </c:pt>
                <c:pt idx="13">
                  <c:v>2269.6742994130777</c:v>
                </c:pt>
                <c:pt idx="14">
                  <c:v>3743.1801273042897</c:v>
                </c:pt>
                <c:pt idx="15">
                  <c:v>4306.4396131272215</c:v>
                </c:pt>
                <c:pt idx="16">
                  <c:v>4306.4396131272215</c:v>
                </c:pt>
                <c:pt idx="17">
                  <c:v>3374.8036703314874</c:v>
                </c:pt>
                <c:pt idx="18">
                  <c:v>3374.8036703314874</c:v>
                </c:pt>
                <c:pt idx="19">
                  <c:v>3374.8036703314874</c:v>
                </c:pt>
                <c:pt idx="20">
                  <c:v>2138.9600727453089</c:v>
                </c:pt>
                <c:pt idx="21">
                  <c:v>2138.9600727453089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CD5-4D48-932F-EECFD4FC4A62}"/>
            </c:ext>
          </c:extLst>
        </c:ser>
        <c:ser>
          <c:idx val="7"/>
          <c:order val="7"/>
          <c:tx>
            <c:strRef>
              <c:f>'- (chronologie)'!$E$10</c:f>
              <c:strCache>
                <c:ptCount val="1"/>
                <c:pt idx="0">
                  <c:v>renewables capacity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(chronologie)'!$F$10:$AI$10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1160</c:v>
                </c:pt>
                <c:pt idx="4">
                  <c:v>1160</c:v>
                </c:pt>
                <c:pt idx="5">
                  <c:v>1160</c:v>
                </c:pt>
                <c:pt idx="6">
                  <c:v>1160</c:v>
                </c:pt>
                <c:pt idx="7">
                  <c:v>1160</c:v>
                </c:pt>
                <c:pt idx="8">
                  <c:v>1160</c:v>
                </c:pt>
                <c:pt idx="9">
                  <c:v>1160</c:v>
                </c:pt>
                <c:pt idx="10">
                  <c:v>1160</c:v>
                </c:pt>
                <c:pt idx="11">
                  <c:v>1160</c:v>
                </c:pt>
                <c:pt idx="12">
                  <c:v>1160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3D2-4519-8A2F-F92CC5FD62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"/>
        <c:overlap val="100"/>
        <c:axId val="622258592"/>
        <c:axId val="622242784"/>
      </c:barChart>
      <c:catAx>
        <c:axId val="622258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54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622242784"/>
        <c:crosses val="autoZero"/>
        <c:auto val="1"/>
        <c:lblAlgn val="ctr"/>
        <c:lblOffset val="100"/>
        <c:tickLblSkip val="1"/>
        <c:noMultiLvlLbl val="0"/>
      </c:catAx>
      <c:valAx>
        <c:axId val="622242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F2F2F2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rgbClr val="000000"/>
                    </a:solidFill>
                    <a:latin typeface="Century Gothic" panose="020B0502020202020204" pitchFamily="34" charset="0"/>
                    <a:ea typeface="+mn-ea"/>
                    <a:cs typeface="+mn-cs"/>
                  </a:defRPr>
                </a:pPr>
                <a: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Number of jobs </a:t>
                </a:r>
                <a:b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</a:br>
                <a: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directly and indirectly linked to</a:t>
                </a:r>
                <a:r>
                  <a:rPr lang="en-US" sz="800" b="0" baseline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 </a:t>
                </a:r>
                <a: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the FCC</a:t>
                </a:r>
              </a:p>
            </c:rich>
          </c:tx>
          <c:layout>
            <c:manualLayout>
              <c:xMode val="edge"/>
              <c:yMode val="edge"/>
              <c:x val="3.7974237569121183E-4"/>
              <c:y val="0.1127349295585429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rgbClr val="000000"/>
                  </a:solidFill>
                  <a:latin typeface="Century Gothic" panose="020B0502020202020204" pitchFamily="34" charset="0"/>
                  <a:ea typeface="+mn-ea"/>
                  <a:cs typeface="+mn-cs"/>
                </a:defRPr>
              </a:pPr>
              <a:endParaRPr lang="de-DE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 w="3175">
            <a:solidFill>
              <a:prstClr val="black"/>
            </a:solidFill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622258592"/>
        <c:crosses val="autoZero"/>
        <c:crossBetween val="between"/>
      </c:valAx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legend>
      <c:legendPos val="b"/>
      <c:legendEntry>
        <c:idx val="0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66452049198823071"/>
          <c:y val="0.44124891338319105"/>
          <c:w val="0.33222270470227372"/>
          <c:h val="0.409265098374622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rgbClr val="000000"/>
              </a:solidFill>
              <a:latin typeface="Century Gothic"/>
              <a:ea typeface="Century Gothic"/>
              <a:cs typeface="Century Gothic"/>
            </a:defRPr>
          </a:pPr>
          <a:endParaRPr lang="de-D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  <a:extLst>
      <a:ext uri="{909E8E84-426E-40DD-AFC4-6F175D3DCCD1}">
        <a14:hiddenFill xmlns:a14="http://schemas.microsoft.com/office/drawing/2010/main">
          <a:solidFill>
            <a:srgbClr val="FFFFFF"/>
          </a:solidFill>
        </a14:hiddenFill>
      </a:ex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800" b="0">
          <a:solidFill>
            <a:srgbClr val="000000"/>
          </a:solidFill>
          <a:latin typeface="Century Gothic" panose="020B0502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62500407699644"/>
          <c:y val="2.9767954849875326E-2"/>
          <c:w val="0.6703250685609321"/>
          <c:h val="0.8455492752344678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'- (Chronologie_CHE&amp;FRA)'!$E$4</c:f>
              <c:strCache>
                <c:ptCount val="1"/>
                <c:pt idx="0">
                  <c:v>CERN-FCC</c:v>
                </c:pt>
              </c:strCache>
            </c:strRef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(Chronologie_CHE&amp;FRA)'!$F$4:$AI$4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2A-4BC3-885B-3BEAD6BDA109}"/>
            </c:ext>
          </c:extLst>
        </c:ser>
        <c:ser>
          <c:idx val="1"/>
          <c:order val="1"/>
          <c:tx>
            <c:strRef>
              <c:f>'- (Chronologie_CHE&amp;FRA)'!$E$5</c:f>
              <c:strCache>
                <c:ptCount val="1"/>
                <c:pt idx="0">
                  <c:v>FCC-OPEX</c:v>
                </c:pt>
              </c:strCache>
            </c:strRef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(Chronologie_CHE&amp;FRA)'!$F$5:$AI$5</c:f>
              <c:numCache>
                <c:formatCode>_-* #,##0_-;\-* #,##0_-;_-* "-"??_-;_-@_-</c:formatCode>
                <c:ptCount val="30"/>
                <c:pt idx="0">
                  <c:v>24.718789418894566</c:v>
                </c:pt>
                <c:pt idx="1">
                  <c:v>39.644600628596272</c:v>
                </c:pt>
                <c:pt idx="2">
                  <c:v>66.325565858534091</c:v>
                </c:pt>
                <c:pt idx="3">
                  <c:v>73.772425048489751</c:v>
                </c:pt>
                <c:pt idx="4">
                  <c:v>83.602235978715214</c:v>
                </c:pt>
                <c:pt idx="5">
                  <c:v>86.714901225270239</c:v>
                </c:pt>
                <c:pt idx="6">
                  <c:v>93.864515213658649</c:v>
                </c:pt>
                <c:pt idx="7">
                  <c:v>105.57200811964468</c:v>
                </c:pt>
                <c:pt idx="8">
                  <c:v>110.48736773666172</c:v>
                </c:pt>
                <c:pt idx="9">
                  <c:v>113.61532385658164</c:v>
                </c:pt>
                <c:pt idx="10">
                  <c:v>117.80267039370338</c:v>
                </c:pt>
                <c:pt idx="11">
                  <c:v>149.79379692509704</c:v>
                </c:pt>
                <c:pt idx="12">
                  <c:v>183.26080933509621</c:v>
                </c:pt>
                <c:pt idx="13">
                  <c:v>239.99012755034545</c:v>
                </c:pt>
                <c:pt idx="14">
                  <c:v>266.08621860796319</c:v>
                </c:pt>
                <c:pt idx="15">
                  <c:v>279.59765743041191</c:v>
                </c:pt>
                <c:pt idx="16">
                  <c:v>302.04611373834621</c:v>
                </c:pt>
                <c:pt idx="17">
                  <c:v>318.23865780644064</c:v>
                </c:pt>
                <c:pt idx="18">
                  <c:v>340.30425571148544</c:v>
                </c:pt>
                <c:pt idx="19">
                  <c:v>371.76255726039449</c:v>
                </c:pt>
                <c:pt idx="20">
                  <c:v>389.63659223136557</c:v>
                </c:pt>
                <c:pt idx="21">
                  <c:v>403.04211845959384</c:v>
                </c:pt>
                <c:pt idx="22">
                  <c:v>421.00552360541968</c:v>
                </c:pt>
                <c:pt idx="23">
                  <c:v>457.02170407192642</c:v>
                </c:pt>
                <c:pt idx="24">
                  <c:v>474.89573904289745</c:v>
                </c:pt>
                <c:pt idx="25">
                  <c:v>499.30452119925542</c:v>
                </c:pt>
                <c:pt idx="26">
                  <c:v>497.51711770215826</c:v>
                </c:pt>
                <c:pt idx="27">
                  <c:v>484.46392931341711</c:v>
                </c:pt>
                <c:pt idx="28">
                  <c:v>461.4752229359903</c:v>
                </c:pt>
                <c:pt idx="29">
                  <c:v>441.36693359364784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C2A-4BC3-885B-3BEAD6BDA109}"/>
            </c:ext>
          </c:extLst>
        </c:ser>
        <c:ser>
          <c:idx val="2"/>
          <c:order val="2"/>
          <c:tx>
            <c:strRef>
              <c:f>'- (Chronologie_CHE&amp;FRA)'!$E$6</c:f>
              <c:strCache>
                <c:ptCount val="1"/>
                <c:pt idx="0">
                  <c:v>FCC-related staff</c:v>
                </c:pt>
              </c:strCache>
            </c:strRef>
          </c:tx>
          <c:spPr>
            <a:solidFill>
              <a:schemeClr val="dk1">
                <a:tint val="75000"/>
              </a:schemeClr>
            </a:solidFill>
            <a:ln>
              <a:noFill/>
            </a:ln>
            <a:effectLst/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(Chronologie_CHE&amp;FRA)'!$F$6:$AI$6</c:f>
              <c:numCache>
                <c:formatCode>_-* #,##0_-;\-* #,##0_-;_-* "-"??_-;_-@_-</c:formatCode>
                <c:ptCount val="30"/>
                <c:pt idx="0">
                  <c:v>1164.7709239177873</c:v>
                </c:pt>
                <c:pt idx="1">
                  <c:v>1354.3290612368969</c:v>
                </c:pt>
                <c:pt idx="2">
                  <c:v>1762.8180413948003</c:v>
                </c:pt>
                <c:pt idx="3">
                  <c:v>1908.4990143988045</c:v>
                </c:pt>
                <c:pt idx="4">
                  <c:v>2281.0390903425791</c:v>
                </c:pt>
                <c:pt idx="5">
                  <c:v>2483.3820136246472</c:v>
                </c:pt>
                <c:pt idx="6">
                  <c:v>3039.3045858431806</c:v>
                </c:pt>
                <c:pt idx="7">
                  <c:v>3590.1555837186675</c:v>
                </c:pt>
                <c:pt idx="8">
                  <c:v>3633.0689050829051</c:v>
                </c:pt>
                <c:pt idx="9">
                  <c:v>3693.5376760961494</c:v>
                </c:pt>
                <c:pt idx="10">
                  <c:v>3841.2030926525554</c:v>
                </c:pt>
                <c:pt idx="11">
                  <c:v>4134.0523753669368</c:v>
                </c:pt>
                <c:pt idx="12">
                  <c:v>4990.0485416561087</c:v>
                </c:pt>
                <c:pt idx="13">
                  <c:v>6831.6242313873845</c:v>
                </c:pt>
                <c:pt idx="14">
                  <c:v>7071.1585888204936</c:v>
                </c:pt>
                <c:pt idx="15">
                  <c:v>7151.1219551918921</c:v>
                </c:pt>
                <c:pt idx="16">
                  <c:v>7309.1095422255376</c:v>
                </c:pt>
                <c:pt idx="17">
                  <c:v>7412.4801747956089</c:v>
                </c:pt>
                <c:pt idx="18">
                  <c:v>7571.8042070348129</c:v>
                </c:pt>
                <c:pt idx="19">
                  <c:v>7846.4494637659327</c:v>
                </c:pt>
                <c:pt idx="20">
                  <c:v>8002.4979050904331</c:v>
                </c:pt>
                <c:pt idx="21">
                  <c:v>8119.5342360838085</c:v>
                </c:pt>
                <c:pt idx="22">
                  <c:v>8276.3629196149323</c:v>
                </c:pt>
                <c:pt idx="23">
                  <c:v>8590.8005288838031</c:v>
                </c:pt>
                <c:pt idx="24">
                  <c:v>8746.8489702083025</c:v>
                </c:pt>
                <c:pt idx="25">
                  <c:v>8959.9487216810412</c:v>
                </c:pt>
                <c:pt idx="26">
                  <c:v>8911.1835837671333</c:v>
                </c:pt>
                <c:pt idx="27">
                  <c:v>8567.7974359834698</c:v>
                </c:pt>
                <c:pt idx="28">
                  <c:v>6778.3837487190249</c:v>
                </c:pt>
                <c:pt idx="29">
                  <c:v>5976.6848814144014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C2A-4BC3-885B-3BEAD6BDA109}"/>
            </c:ext>
          </c:extLst>
        </c:ser>
        <c:ser>
          <c:idx val="3"/>
          <c:order val="3"/>
          <c:tx>
            <c:strRef>
              <c:f>'- (Chronologie_CHE&amp;FRA)'!$E$7</c:f>
              <c:strCache>
                <c:ptCount val="1"/>
                <c:pt idx="0">
                  <c:v>Cost-of-Living - resident personnel</c:v>
                </c:pt>
              </c:strCache>
            </c:strRef>
          </c:tx>
          <c:spPr>
            <a:solidFill>
              <a:schemeClr val="dk1">
                <a:tint val="98500"/>
              </a:schemeClr>
            </a:solidFill>
            <a:ln>
              <a:noFill/>
            </a:ln>
            <a:effectLst/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(Chronologie_CHE&amp;FRA)'!$F$7:$AI$7</c:f>
              <c:numCache>
                <c:formatCode>_-* #,##0_-;\-* #,##0_-;_-* "-"??_-;_-@_-</c:formatCode>
                <c:ptCount val="30"/>
                <c:pt idx="0">
                  <c:v>792.9211461362728</c:v>
                </c:pt>
                <c:pt idx="1">
                  <c:v>1169.142504438337</c:v>
                </c:pt>
                <c:pt idx="2">
                  <c:v>1855.5678950429269</c:v>
                </c:pt>
                <c:pt idx="3">
                  <c:v>2053.4765496884888</c:v>
                </c:pt>
                <c:pt idx="4">
                  <c:v>2350.6972953002905</c:v>
                </c:pt>
                <c:pt idx="5">
                  <c:v>2461.6582589332188</c:v>
                </c:pt>
                <c:pt idx="6">
                  <c:v>2734.7263886421283</c:v>
                </c:pt>
                <c:pt idx="7">
                  <c:v>3110.1125135622742</c:v>
                </c:pt>
                <c:pt idx="8">
                  <c:v>3230.1142830424433</c:v>
                </c:pt>
                <c:pt idx="9">
                  <c:v>3313.0989731992304</c:v>
                </c:pt>
                <c:pt idx="10">
                  <c:v>3437.5082504098264</c:v>
                </c:pt>
                <c:pt idx="11">
                  <c:v>4221.2332534886955</c:v>
                </c:pt>
                <c:pt idx="12">
                  <c:v>5150.8410321326537</c:v>
                </c:pt>
                <c:pt idx="13">
                  <c:v>4356.2392618345129</c:v>
                </c:pt>
                <c:pt idx="14">
                  <c:v>4729.4481328133188</c:v>
                </c:pt>
                <c:pt idx="15">
                  <c:v>4913.884373250824</c:v>
                </c:pt>
                <c:pt idx="16">
                  <c:v>5225.3317184441257</c:v>
                </c:pt>
                <c:pt idx="17">
                  <c:v>5447.8712903083697</c:v>
                </c:pt>
                <c:pt idx="18">
                  <c:v>5754.8116113437318</c:v>
                </c:pt>
                <c:pt idx="19">
                  <c:v>6201.8907000841409</c:v>
                </c:pt>
                <c:pt idx="20">
                  <c:v>6455.912909595736</c:v>
                </c:pt>
                <c:pt idx="21">
                  <c:v>6646.4295667294336</c:v>
                </c:pt>
                <c:pt idx="22">
                  <c:v>6901.721887288586</c:v>
                </c:pt>
                <c:pt idx="23">
                  <c:v>7413.5766394544517</c:v>
                </c:pt>
                <c:pt idx="24">
                  <c:v>7667.5988489660476</c:v>
                </c:pt>
                <c:pt idx="25">
                  <c:v>8014.4915782750822</c:v>
                </c:pt>
                <c:pt idx="26">
                  <c:v>7982.4694295636064</c:v>
                </c:pt>
                <c:pt idx="27">
                  <c:v>7751.1588807352937</c:v>
                </c:pt>
                <c:pt idx="28">
                  <c:v>7107.2868127059319</c:v>
                </c:pt>
                <c:pt idx="29">
                  <c:v>6696.5120145900037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C2A-4BC3-885B-3BEAD6BDA109}"/>
            </c:ext>
          </c:extLst>
        </c:ser>
        <c:ser>
          <c:idx val="4"/>
          <c:order val="4"/>
          <c:tx>
            <c:strRef>
              <c:f>'- (Chronologie_CHE&amp;FRA)'!$E$8</c:f>
              <c:strCache>
                <c:ptCount val="1"/>
                <c:pt idx="0">
                  <c:v>Visitors</c:v>
                </c:pt>
              </c:strCache>
            </c:strRef>
          </c:tx>
          <c:spPr>
            <a:solidFill>
              <a:schemeClr val="dk1">
                <a:tint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(Chronologie_CHE&amp;FRA)'!$F$8:$AI$8</c:f>
              <c:numCache>
                <c:formatCode>_-* #,##0_-;\-* #,##0_-;_-* "-"??_-;_-@_-</c:formatCode>
                <c:ptCount val="30"/>
                <c:pt idx="0">
                  <c:v>1382.0033333333336</c:v>
                </c:pt>
                <c:pt idx="1">
                  <c:v>1382.0033333333336</c:v>
                </c:pt>
                <c:pt idx="2">
                  <c:v>1382.0033333333336</c:v>
                </c:pt>
                <c:pt idx="3">
                  <c:v>1382.0033333333336</c:v>
                </c:pt>
                <c:pt idx="4">
                  <c:v>1382.0033333333336</c:v>
                </c:pt>
                <c:pt idx="5">
                  <c:v>1382.0033333333336</c:v>
                </c:pt>
                <c:pt idx="6">
                  <c:v>1382.0033333333336</c:v>
                </c:pt>
                <c:pt idx="7">
                  <c:v>1382.0033333333336</c:v>
                </c:pt>
                <c:pt idx="8">
                  <c:v>1382.0033333333336</c:v>
                </c:pt>
                <c:pt idx="9">
                  <c:v>1382.0033333333336</c:v>
                </c:pt>
                <c:pt idx="10">
                  <c:v>1382.0033333333336</c:v>
                </c:pt>
                <c:pt idx="11">
                  <c:v>1437.2834666666668</c:v>
                </c:pt>
                <c:pt idx="12">
                  <c:v>1492.5636</c:v>
                </c:pt>
                <c:pt idx="13">
                  <c:v>1547.8437333333331</c:v>
                </c:pt>
                <c:pt idx="14">
                  <c:v>1603.1238666666668</c:v>
                </c:pt>
                <c:pt idx="15">
                  <c:v>1658.404</c:v>
                </c:pt>
                <c:pt idx="16">
                  <c:v>1658.404</c:v>
                </c:pt>
                <c:pt idx="17">
                  <c:v>1658.404</c:v>
                </c:pt>
                <c:pt idx="18">
                  <c:v>1658.404</c:v>
                </c:pt>
                <c:pt idx="19">
                  <c:v>1658.404</c:v>
                </c:pt>
                <c:pt idx="20">
                  <c:v>1658.404</c:v>
                </c:pt>
                <c:pt idx="21">
                  <c:v>1658.404</c:v>
                </c:pt>
                <c:pt idx="22">
                  <c:v>1658.404</c:v>
                </c:pt>
                <c:pt idx="23">
                  <c:v>1658.404</c:v>
                </c:pt>
                <c:pt idx="24">
                  <c:v>1658.404</c:v>
                </c:pt>
                <c:pt idx="25">
                  <c:v>1658.404</c:v>
                </c:pt>
                <c:pt idx="26">
                  <c:v>1658.404</c:v>
                </c:pt>
                <c:pt idx="27">
                  <c:v>1658.404</c:v>
                </c:pt>
                <c:pt idx="28">
                  <c:v>1658.404</c:v>
                </c:pt>
                <c:pt idx="29">
                  <c:v>1658.404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C2A-4BC3-885B-3BEAD6BDA109}"/>
            </c:ext>
          </c:extLst>
        </c:ser>
        <c:ser>
          <c:idx val="5"/>
          <c:order val="5"/>
          <c:tx>
            <c:strRef>
              <c:f>'- (Chronologie_CHE&amp;FRA)'!$E$9</c:f>
              <c:strCache>
                <c:ptCount val="1"/>
                <c:pt idx="0">
                  <c:v>FCC-Construction</c:v>
                </c:pt>
              </c:strCache>
            </c:strRef>
          </c:tx>
          <c:spPr>
            <a:solidFill>
              <a:schemeClr val="dk1">
                <a:tint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(Chronologie_CHE&amp;FRA)'!$F$9:$AI$9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1280.9837011931334</c:v>
                </c:pt>
                <c:pt idx="4">
                  <c:v>1602.1446148494119</c:v>
                </c:pt>
                <c:pt idx="5">
                  <c:v>1955.256921966879</c:v>
                </c:pt>
                <c:pt idx="6">
                  <c:v>2922.2166186960953</c:v>
                </c:pt>
                <c:pt idx="7">
                  <c:v>3184.3607832616904</c:v>
                </c:pt>
                <c:pt idx="8">
                  <c:v>3345.7647296120249</c:v>
                </c:pt>
                <c:pt idx="9">
                  <c:v>3345.7647296120249</c:v>
                </c:pt>
                <c:pt idx="10">
                  <c:v>2992.6524224945579</c:v>
                </c:pt>
                <c:pt idx="11">
                  <c:v>2320.6849723829596</c:v>
                </c:pt>
                <c:pt idx="12">
                  <c:v>262.14416456559479</c:v>
                </c:pt>
                <c:pt idx="13">
                  <c:v>262.14416456559479</c:v>
                </c:pt>
                <c:pt idx="14">
                  <c:v>432.33199915268244</c:v>
                </c:pt>
                <c:pt idx="15">
                  <c:v>497.38767140613379</c:v>
                </c:pt>
                <c:pt idx="16">
                  <c:v>497.38767140613379</c:v>
                </c:pt>
                <c:pt idx="17">
                  <c:v>389.78504050591056</c:v>
                </c:pt>
                <c:pt idx="18">
                  <c:v>389.78504050591056</c:v>
                </c:pt>
                <c:pt idx="19">
                  <c:v>389.78504050591056</c:v>
                </c:pt>
                <c:pt idx="20">
                  <c:v>247.04685665867569</c:v>
                </c:pt>
                <c:pt idx="21">
                  <c:v>247.04685665867569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A-4BC3-885B-3BEAD6BDA109}"/>
            </c:ext>
          </c:extLst>
        </c:ser>
        <c:ser>
          <c:idx val="6"/>
          <c:order val="6"/>
          <c:tx>
            <c:strRef>
              <c:f>'- (Chronologie_CHE&amp;FRA)'!$E$10</c:f>
              <c:strCache>
                <c:ptCount val="1"/>
                <c:pt idx="0">
                  <c:v>Renewables capacity</c:v>
                </c:pt>
              </c:strCache>
            </c:strRef>
          </c:tx>
          <c:spPr>
            <a:solidFill>
              <a:schemeClr val="dk1">
                <a:tint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(Chronologie_CHE&amp;FRA)'!$F$10:$AI$10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124.81649999999999</c:v>
                </c:pt>
                <c:pt idx="4">
                  <c:v>124.81649999999999</c:v>
                </c:pt>
                <c:pt idx="5">
                  <c:v>124.81649999999999</c:v>
                </c:pt>
                <c:pt idx="6">
                  <c:v>124.81649999999999</c:v>
                </c:pt>
                <c:pt idx="7">
                  <c:v>124.81649999999999</c:v>
                </c:pt>
                <c:pt idx="8">
                  <c:v>124.81649999999999</c:v>
                </c:pt>
                <c:pt idx="9">
                  <c:v>124.81649999999999</c:v>
                </c:pt>
                <c:pt idx="10">
                  <c:v>124.81649999999999</c:v>
                </c:pt>
                <c:pt idx="11">
                  <c:v>124.81649999999999</c:v>
                </c:pt>
                <c:pt idx="12">
                  <c:v>124.81649999999999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C2A-4BC3-885B-3BEAD6BDA1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622258592"/>
        <c:axId val="622242784"/>
      </c:barChart>
      <c:catAx>
        <c:axId val="622258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2242784"/>
        <c:crosses val="autoZero"/>
        <c:auto val="1"/>
        <c:lblAlgn val="ctr"/>
        <c:lblOffset val="100"/>
        <c:noMultiLvlLbl val="0"/>
      </c:catAx>
      <c:valAx>
        <c:axId val="622242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# jobs directly and indirectly linked to the FCC</a:t>
                </a:r>
              </a:p>
            </c:rich>
          </c:tx>
          <c:layout>
            <c:manualLayout>
              <c:xMode val="edge"/>
              <c:yMode val="edge"/>
              <c:x val="9.6848542687052314E-3"/>
              <c:y val="0.3073996876613801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222585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ayout>
        <c:manualLayout>
          <c:xMode val="edge"/>
          <c:yMode val="edge"/>
          <c:x val="0.78925376031548589"/>
          <c:y val="0.52790660536036116"/>
          <c:w val="0.20848324970238546"/>
          <c:h val="0.3352280839025895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179195087729047"/>
          <c:y val="1.9795672512980693E-2"/>
          <c:w val="0.87820787547059709"/>
          <c:h val="0.849543031315279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'- (Chronologie_CHE&amp;FRA)'!$E$4</c:f>
              <c:strCache>
                <c:ptCount val="1"/>
                <c:pt idx="0">
                  <c:v>CERN-FCC</c:v>
                </c:pt>
              </c:strCache>
            </c:strRef>
          </c:tx>
          <c:spPr>
            <a:solidFill>
              <a:srgbClr val="E3F1E2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(Chronologie_CHE&amp;FRA)'!$F$4:$AI$4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27-4CC0-BC10-441D6351E278}"/>
            </c:ext>
          </c:extLst>
        </c:ser>
        <c:ser>
          <c:idx val="1"/>
          <c:order val="1"/>
          <c:tx>
            <c:strRef>
              <c:f>'- (Chronologie_CHE&amp;FRA)'!$E$5</c:f>
              <c:strCache>
                <c:ptCount val="1"/>
                <c:pt idx="0">
                  <c:v>FCC-OPEX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(Chronologie_CHE&amp;FRA)'!$F$5:$AI$5</c:f>
              <c:numCache>
                <c:formatCode>_-* #,##0_-;\-* #,##0_-;_-* "-"??_-;_-@_-</c:formatCode>
                <c:ptCount val="30"/>
                <c:pt idx="0">
                  <c:v>24.718789418894566</c:v>
                </c:pt>
                <c:pt idx="1">
                  <c:v>39.644600628596272</c:v>
                </c:pt>
                <c:pt idx="2">
                  <c:v>66.325565858534091</c:v>
                </c:pt>
                <c:pt idx="3">
                  <c:v>73.772425048489751</c:v>
                </c:pt>
                <c:pt idx="4">
                  <c:v>83.602235978715214</c:v>
                </c:pt>
                <c:pt idx="5">
                  <c:v>86.714901225270239</c:v>
                </c:pt>
                <c:pt idx="6">
                  <c:v>93.864515213658649</c:v>
                </c:pt>
                <c:pt idx="7">
                  <c:v>105.57200811964468</c:v>
                </c:pt>
                <c:pt idx="8">
                  <c:v>110.48736773666172</c:v>
                </c:pt>
                <c:pt idx="9">
                  <c:v>113.61532385658164</c:v>
                </c:pt>
                <c:pt idx="10">
                  <c:v>117.80267039370338</c:v>
                </c:pt>
                <c:pt idx="11">
                  <c:v>149.79379692509704</c:v>
                </c:pt>
                <c:pt idx="12">
                  <c:v>183.26080933509621</c:v>
                </c:pt>
                <c:pt idx="13">
                  <c:v>239.99012755034545</c:v>
                </c:pt>
                <c:pt idx="14">
                  <c:v>266.08621860796319</c:v>
                </c:pt>
                <c:pt idx="15">
                  <c:v>279.59765743041191</c:v>
                </c:pt>
                <c:pt idx="16">
                  <c:v>302.04611373834621</c:v>
                </c:pt>
                <c:pt idx="17">
                  <c:v>318.23865780644064</c:v>
                </c:pt>
                <c:pt idx="18">
                  <c:v>340.30425571148544</c:v>
                </c:pt>
                <c:pt idx="19">
                  <c:v>371.76255726039449</c:v>
                </c:pt>
                <c:pt idx="20">
                  <c:v>389.63659223136557</c:v>
                </c:pt>
                <c:pt idx="21">
                  <c:v>403.04211845959384</c:v>
                </c:pt>
                <c:pt idx="22">
                  <c:v>421.00552360541968</c:v>
                </c:pt>
                <c:pt idx="23">
                  <c:v>457.02170407192642</c:v>
                </c:pt>
                <c:pt idx="24">
                  <c:v>474.89573904289745</c:v>
                </c:pt>
                <c:pt idx="25">
                  <c:v>499.30452119925542</c:v>
                </c:pt>
                <c:pt idx="26">
                  <c:v>497.51711770215826</c:v>
                </c:pt>
                <c:pt idx="27">
                  <c:v>484.46392931341711</c:v>
                </c:pt>
                <c:pt idx="28">
                  <c:v>461.4752229359903</c:v>
                </c:pt>
                <c:pt idx="29">
                  <c:v>441.36693359364784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027-4CC0-BC10-441D6351E278}"/>
            </c:ext>
          </c:extLst>
        </c:ser>
        <c:ser>
          <c:idx val="2"/>
          <c:order val="2"/>
          <c:tx>
            <c:strRef>
              <c:f>'- (Chronologie_CHE&amp;FRA)'!$E$6</c:f>
              <c:strCache>
                <c:ptCount val="1"/>
                <c:pt idx="0">
                  <c:v>FCC-related staff</c:v>
                </c:pt>
              </c:strCache>
            </c:strRef>
          </c:tx>
          <c:spPr>
            <a:solidFill>
              <a:srgbClr val="3F766B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(Chronologie_CHE&amp;FRA)'!$F$6:$AI$6</c:f>
              <c:numCache>
                <c:formatCode>_-* #,##0_-;\-* #,##0_-;_-* "-"??_-;_-@_-</c:formatCode>
                <c:ptCount val="30"/>
                <c:pt idx="0">
                  <c:v>1164.7709239177873</c:v>
                </c:pt>
                <c:pt idx="1">
                  <c:v>1354.3290612368969</c:v>
                </c:pt>
                <c:pt idx="2">
                  <c:v>1762.8180413948003</c:v>
                </c:pt>
                <c:pt idx="3">
                  <c:v>1908.4990143988045</c:v>
                </c:pt>
                <c:pt idx="4">
                  <c:v>2281.0390903425791</c:v>
                </c:pt>
                <c:pt idx="5">
                  <c:v>2483.3820136246472</c:v>
                </c:pt>
                <c:pt idx="6">
                  <c:v>3039.3045858431806</c:v>
                </c:pt>
                <c:pt idx="7">
                  <c:v>3590.1555837186675</c:v>
                </c:pt>
                <c:pt idx="8">
                  <c:v>3633.0689050829051</c:v>
                </c:pt>
                <c:pt idx="9">
                  <c:v>3693.5376760961494</c:v>
                </c:pt>
                <c:pt idx="10">
                  <c:v>3841.2030926525554</c:v>
                </c:pt>
                <c:pt idx="11">
                  <c:v>4134.0523753669368</c:v>
                </c:pt>
                <c:pt idx="12">
                  <c:v>4990.0485416561087</c:v>
                </c:pt>
                <c:pt idx="13">
                  <c:v>6831.6242313873845</c:v>
                </c:pt>
                <c:pt idx="14">
                  <c:v>7071.1585888204936</c:v>
                </c:pt>
                <c:pt idx="15">
                  <c:v>7151.1219551918921</c:v>
                </c:pt>
                <c:pt idx="16">
                  <c:v>7309.1095422255376</c:v>
                </c:pt>
                <c:pt idx="17">
                  <c:v>7412.4801747956089</c:v>
                </c:pt>
                <c:pt idx="18">
                  <c:v>7571.8042070348129</c:v>
                </c:pt>
                <c:pt idx="19">
                  <c:v>7846.4494637659327</c:v>
                </c:pt>
                <c:pt idx="20">
                  <c:v>8002.4979050904331</c:v>
                </c:pt>
                <c:pt idx="21">
                  <c:v>8119.5342360838085</c:v>
                </c:pt>
                <c:pt idx="22">
                  <c:v>8276.3629196149323</c:v>
                </c:pt>
                <c:pt idx="23">
                  <c:v>8590.8005288838031</c:v>
                </c:pt>
                <c:pt idx="24">
                  <c:v>8746.8489702083025</c:v>
                </c:pt>
                <c:pt idx="25">
                  <c:v>8959.9487216810412</c:v>
                </c:pt>
                <c:pt idx="26">
                  <c:v>8911.1835837671333</c:v>
                </c:pt>
                <c:pt idx="27">
                  <c:v>8567.7974359834698</c:v>
                </c:pt>
                <c:pt idx="28">
                  <c:v>6778.3837487190249</c:v>
                </c:pt>
                <c:pt idx="29">
                  <c:v>5976.6848814144014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027-4CC0-BC10-441D6351E278}"/>
            </c:ext>
          </c:extLst>
        </c:ser>
        <c:ser>
          <c:idx val="3"/>
          <c:order val="3"/>
          <c:tx>
            <c:strRef>
              <c:f>'- (Chronologie_CHE&amp;FRA)'!$E$7</c:f>
              <c:strCache>
                <c:ptCount val="1"/>
                <c:pt idx="0">
                  <c:v>Cost-of-Living - resident personnel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(Chronologie_CHE&amp;FRA)'!$F$7:$AI$7</c:f>
              <c:numCache>
                <c:formatCode>_-* #,##0_-;\-* #,##0_-;_-* "-"??_-;_-@_-</c:formatCode>
                <c:ptCount val="30"/>
                <c:pt idx="0">
                  <c:v>792.9211461362728</c:v>
                </c:pt>
                <c:pt idx="1">
                  <c:v>1169.142504438337</c:v>
                </c:pt>
                <c:pt idx="2">
                  <c:v>1855.5678950429269</c:v>
                </c:pt>
                <c:pt idx="3">
                  <c:v>2053.4765496884888</c:v>
                </c:pt>
                <c:pt idx="4">
                  <c:v>2350.6972953002905</c:v>
                </c:pt>
                <c:pt idx="5">
                  <c:v>2461.6582589332188</c:v>
                </c:pt>
                <c:pt idx="6">
                  <c:v>2734.7263886421283</c:v>
                </c:pt>
                <c:pt idx="7">
                  <c:v>3110.1125135622742</c:v>
                </c:pt>
                <c:pt idx="8">
                  <c:v>3230.1142830424433</c:v>
                </c:pt>
                <c:pt idx="9">
                  <c:v>3313.0989731992304</c:v>
                </c:pt>
                <c:pt idx="10">
                  <c:v>3437.5082504098264</c:v>
                </c:pt>
                <c:pt idx="11">
                  <c:v>4221.2332534886955</c:v>
                </c:pt>
                <c:pt idx="12">
                  <c:v>5150.8410321326537</c:v>
                </c:pt>
                <c:pt idx="13">
                  <c:v>4356.2392618345129</c:v>
                </c:pt>
                <c:pt idx="14">
                  <c:v>4729.4481328133188</c:v>
                </c:pt>
                <c:pt idx="15">
                  <c:v>4913.884373250824</c:v>
                </c:pt>
                <c:pt idx="16">
                  <c:v>5225.3317184441257</c:v>
                </c:pt>
                <c:pt idx="17">
                  <c:v>5447.8712903083697</c:v>
                </c:pt>
                <c:pt idx="18">
                  <c:v>5754.8116113437318</c:v>
                </c:pt>
                <c:pt idx="19">
                  <c:v>6201.8907000841409</c:v>
                </c:pt>
                <c:pt idx="20">
                  <c:v>6455.912909595736</c:v>
                </c:pt>
                <c:pt idx="21">
                  <c:v>6646.4295667294336</c:v>
                </c:pt>
                <c:pt idx="22">
                  <c:v>6901.721887288586</c:v>
                </c:pt>
                <c:pt idx="23">
                  <c:v>7413.5766394544517</c:v>
                </c:pt>
                <c:pt idx="24">
                  <c:v>7667.5988489660476</c:v>
                </c:pt>
                <c:pt idx="25">
                  <c:v>8014.4915782750822</c:v>
                </c:pt>
                <c:pt idx="26">
                  <c:v>7982.4694295636064</c:v>
                </c:pt>
                <c:pt idx="27">
                  <c:v>7751.1588807352937</c:v>
                </c:pt>
                <c:pt idx="28">
                  <c:v>7107.2868127059319</c:v>
                </c:pt>
                <c:pt idx="29">
                  <c:v>6696.5120145900037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027-4CC0-BC10-441D6351E278}"/>
            </c:ext>
          </c:extLst>
        </c:ser>
        <c:ser>
          <c:idx val="4"/>
          <c:order val="4"/>
          <c:tx>
            <c:strRef>
              <c:f>'- (Chronologie_CHE&amp;FRA)'!$E$8</c:f>
              <c:strCache>
                <c:ptCount val="1"/>
                <c:pt idx="0">
                  <c:v>Visitors</c:v>
                </c:pt>
              </c:strCache>
            </c:strRef>
          </c:tx>
          <c:spPr>
            <a:solidFill>
              <a:srgbClr val="C7DF71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(Chronologie_CHE&amp;FRA)'!$F$8:$AI$8</c:f>
              <c:numCache>
                <c:formatCode>_-* #,##0_-;\-* #,##0_-;_-* "-"??_-;_-@_-</c:formatCode>
                <c:ptCount val="30"/>
                <c:pt idx="0">
                  <c:v>1382.0033333333336</c:v>
                </c:pt>
                <c:pt idx="1">
                  <c:v>1382.0033333333336</c:v>
                </c:pt>
                <c:pt idx="2">
                  <c:v>1382.0033333333336</c:v>
                </c:pt>
                <c:pt idx="3">
                  <c:v>1382.0033333333336</c:v>
                </c:pt>
                <c:pt idx="4">
                  <c:v>1382.0033333333336</c:v>
                </c:pt>
                <c:pt idx="5">
                  <c:v>1382.0033333333336</c:v>
                </c:pt>
                <c:pt idx="6">
                  <c:v>1382.0033333333336</c:v>
                </c:pt>
                <c:pt idx="7">
                  <c:v>1382.0033333333336</c:v>
                </c:pt>
                <c:pt idx="8">
                  <c:v>1382.0033333333336</c:v>
                </c:pt>
                <c:pt idx="9">
                  <c:v>1382.0033333333336</c:v>
                </c:pt>
                <c:pt idx="10">
                  <c:v>1382.0033333333336</c:v>
                </c:pt>
                <c:pt idx="11">
                  <c:v>1437.2834666666668</c:v>
                </c:pt>
                <c:pt idx="12">
                  <c:v>1492.5636</c:v>
                </c:pt>
                <c:pt idx="13">
                  <c:v>1547.8437333333331</c:v>
                </c:pt>
                <c:pt idx="14">
                  <c:v>1603.1238666666668</c:v>
                </c:pt>
                <c:pt idx="15">
                  <c:v>1658.404</c:v>
                </c:pt>
                <c:pt idx="16">
                  <c:v>1658.404</c:v>
                </c:pt>
                <c:pt idx="17">
                  <c:v>1658.404</c:v>
                </c:pt>
                <c:pt idx="18">
                  <c:v>1658.404</c:v>
                </c:pt>
                <c:pt idx="19">
                  <c:v>1658.404</c:v>
                </c:pt>
                <c:pt idx="20">
                  <c:v>1658.404</c:v>
                </c:pt>
                <c:pt idx="21">
                  <c:v>1658.404</c:v>
                </c:pt>
                <c:pt idx="22">
                  <c:v>1658.404</c:v>
                </c:pt>
                <c:pt idx="23">
                  <c:v>1658.404</c:v>
                </c:pt>
                <c:pt idx="24">
                  <c:v>1658.404</c:v>
                </c:pt>
                <c:pt idx="25">
                  <c:v>1658.404</c:v>
                </c:pt>
                <c:pt idx="26">
                  <c:v>1658.404</c:v>
                </c:pt>
                <c:pt idx="27">
                  <c:v>1658.404</c:v>
                </c:pt>
                <c:pt idx="28">
                  <c:v>1658.404</c:v>
                </c:pt>
                <c:pt idx="29">
                  <c:v>1658.404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027-4CC0-BC10-441D6351E278}"/>
            </c:ext>
          </c:extLst>
        </c:ser>
        <c:ser>
          <c:idx val="5"/>
          <c:order val="5"/>
          <c:tx>
            <c:strRef>
              <c:f>'- (Chronologie_CHE&amp;FRA)'!$E$9</c:f>
              <c:strCache>
                <c:ptCount val="1"/>
                <c:pt idx="0">
                  <c:v>FCC-Construction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(Chronologie_CHE&amp;FRA)'!$F$9:$AI$9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1280.9837011931334</c:v>
                </c:pt>
                <c:pt idx="4">
                  <c:v>1602.1446148494119</c:v>
                </c:pt>
                <c:pt idx="5">
                  <c:v>1955.256921966879</c:v>
                </c:pt>
                <c:pt idx="6">
                  <c:v>2922.2166186960953</c:v>
                </c:pt>
                <c:pt idx="7">
                  <c:v>3184.3607832616904</c:v>
                </c:pt>
                <c:pt idx="8">
                  <c:v>3345.7647296120249</c:v>
                </c:pt>
                <c:pt idx="9">
                  <c:v>3345.7647296120249</c:v>
                </c:pt>
                <c:pt idx="10">
                  <c:v>2992.6524224945579</c:v>
                </c:pt>
                <c:pt idx="11">
                  <c:v>2320.6849723829596</c:v>
                </c:pt>
                <c:pt idx="12">
                  <c:v>262.14416456559479</c:v>
                </c:pt>
                <c:pt idx="13">
                  <c:v>262.14416456559479</c:v>
                </c:pt>
                <c:pt idx="14">
                  <c:v>432.33199915268244</c:v>
                </c:pt>
                <c:pt idx="15">
                  <c:v>497.38767140613379</c:v>
                </c:pt>
                <c:pt idx="16">
                  <c:v>497.38767140613379</c:v>
                </c:pt>
                <c:pt idx="17">
                  <c:v>389.78504050591056</c:v>
                </c:pt>
                <c:pt idx="18">
                  <c:v>389.78504050591056</c:v>
                </c:pt>
                <c:pt idx="19">
                  <c:v>389.78504050591056</c:v>
                </c:pt>
                <c:pt idx="20">
                  <c:v>247.04685665867569</c:v>
                </c:pt>
                <c:pt idx="21">
                  <c:v>247.04685665867569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027-4CC0-BC10-441D6351E278}"/>
            </c:ext>
          </c:extLst>
        </c:ser>
        <c:ser>
          <c:idx val="6"/>
          <c:order val="6"/>
          <c:tx>
            <c:strRef>
              <c:f>'- (Chronologie_CHE&amp;FRA)'!$E$10</c:f>
              <c:strCache>
                <c:ptCount val="1"/>
                <c:pt idx="0">
                  <c:v>Renewables capacity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(Chronologie_CHE&amp;FRA)'!$F$10:$AI$10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124.81649999999999</c:v>
                </c:pt>
                <c:pt idx="4">
                  <c:v>124.81649999999999</c:v>
                </c:pt>
                <c:pt idx="5">
                  <c:v>124.81649999999999</c:v>
                </c:pt>
                <c:pt idx="6">
                  <c:v>124.81649999999999</c:v>
                </c:pt>
                <c:pt idx="7">
                  <c:v>124.81649999999999</c:v>
                </c:pt>
                <c:pt idx="8">
                  <c:v>124.81649999999999</c:v>
                </c:pt>
                <c:pt idx="9">
                  <c:v>124.81649999999999</c:v>
                </c:pt>
                <c:pt idx="10">
                  <c:v>124.81649999999999</c:v>
                </c:pt>
                <c:pt idx="11">
                  <c:v>124.81649999999999</c:v>
                </c:pt>
                <c:pt idx="12">
                  <c:v>124.81649999999999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027-4CC0-BC10-441D6351E2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"/>
        <c:overlap val="100"/>
        <c:axId val="622258592"/>
        <c:axId val="622242784"/>
      </c:barChart>
      <c:catAx>
        <c:axId val="622258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622242784"/>
        <c:crosses val="autoZero"/>
        <c:auto val="1"/>
        <c:lblAlgn val="ctr"/>
        <c:lblOffset val="100"/>
        <c:noMultiLvlLbl val="0"/>
      </c:catAx>
      <c:valAx>
        <c:axId val="622242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F2F2F2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rgbClr val="000000"/>
                    </a:solidFill>
                    <a:latin typeface="Century Gothic" panose="020B0502020202020204" pitchFamily="34" charset="0"/>
                    <a:ea typeface="+mn-ea"/>
                    <a:cs typeface="+mn-cs"/>
                  </a:defRPr>
                </a:pPr>
                <a: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# jobs directly and indirectly linked to</a:t>
                </a:r>
                <a:r>
                  <a:rPr lang="en-US" sz="800" b="0" baseline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 </a:t>
                </a:r>
                <a: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the FCC</a:t>
                </a:r>
              </a:p>
            </c:rich>
          </c:tx>
          <c:layout>
            <c:manualLayout>
              <c:xMode val="edge"/>
              <c:yMode val="edge"/>
              <c:x val="3.8516038509092465E-4"/>
              <c:y val="7.3169770388368263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rgbClr val="000000"/>
                  </a:solidFill>
                  <a:latin typeface="Century Gothic" panose="020B0502020202020204" pitchFamily="34" charset="0"/>
                  <a:ea typeface="+mn-ea"/>
                  <a:cs typeface="+mn-cs"/>
                </a:defRPr>
              </a:pPr>
              <a:endParaRPr lang="de-DE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 w="3175">
            <a:solidFill>
              <a:prstClr val="black"/>
            </a:solidFill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622258592"/>
        <c:crosses val="autoZero"/>
        <c:crossBetween val="between"/>
      </c:valAx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legend>
      <c:legendPos val="b"/>
      <c:legendEntry>
        <c:idx val="0"/>
        <c:delete val="1"/>
      </c:legendEntry>
      <c:layout>
        <c:manualLayout>
          <c:xMode val="edge"/>
          <c:yMode val="edge"/>
          <c:x val="0.5003486934415069"/>
          <c:y val="2.4057367188930558E-2"/>
          <c:w val="0.27023394412569635"/>
          <c:h val="0.2926650624493096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rgbClr val="000000"/>
              </a:solidFill>
              <a:latin typeface="Century Gothic"/>
              <a:ea typeface="Century Gothic"/>
              <a:cs typeface="Century Gothic"/>
            </a:defRPr>
          </a:pPr>
          <a:endParaRPr lang="de-D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  <a:extLst>
      <a:ext uri="{909E8E84-426E-40DD-AFC4-6F175D3DCCD1}">
        <a14:hiddenFill xmlns:a14="http://schemas.microsoft.com/office/drawing/2010/main">
          <a:solidFill>
            <a:srgbClr val="FFFFFF"/>
          </a:solidFill>
        </a14:hiddenFill>
      </a:ex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800" b="0">
          <a:solidFill>
            <a:srgbClr val="000000"/>
          </a:solidFill>
          <a:latin typeface="Century Gothic" panose="020B0502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35249484364814"/>
          <c:y val="2.8319106413543661E-2"/>
          <c:w val="0.54423593885126065"/>
          <c:h val="0.84765966323005826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'- (Chronologie_CHE&amp;FRA)'!$E$4</c:f>
              <c:strCache>
                <c:ptCount val="1"/>
                <c:pt idx="0">
                  <c:v>CERN-FCC</c:v>
                </c:pt>
              </c:strCache>
            </c:strRef>
          </c:tx>
          <c:spPr>
            <a:solidFill>
              <a:srgbClr val="E3F1E2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(Chronologie_CHE&amp;FRA)'!$F$4:$AI$4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D2-4BD5-9F76-27441F9D58BB}"/>
            </c:ext>
          </c:extLst>
        </c:ser>
        <c:ser>
          <c:idx val="1"/>
          <c:order val="1"/>
          <c:tx>
            <c:strRef>
              <c:f>'- (Chronologie_CHE&amp;FRA)'!$E$5</c:f>
              <c:strCache>
                <c:ptCount val="1"/>
                <c:pt idx="0">
                  <c:v>FCC-OPEX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(Chronologie_CHE&amp;FRA)'!$F$5:$AI$5</c:f>
              <c:numCache>
                <c:formatCode>_-* #,##0_-;\-* #,##0_-;_-* "-"??_-;_-@_-</c:formatCode>
                <c:ptCount val="30"/>
                <c:pt idx="0">
                  <c:v>24.718789418894566</c:v>
                </c:pt>
                <c:pt idx="1">
                  <c:v>39.644600628596272</c:v>
                </c:pt>
                <c:pt idx="2">
                  <c:v>66.325565858534091</c:v>
                </c:pt>
                <c:pt idx="3">
                  <c:v>73.772425048489751</c:v>
                </c:pt>
                <c:pt idx="4">
                  <c:v>83.602235978715214</c:v>
                </c:pt>
                <c:pt idx="5">
                  <c:v>86.714901225270239</c:v>
                </c:pt>
                <c:pt idx="6">
                  <c:v>93.864515213658649</c:v>
                </c:pt>
                <c:pt idx="7">
                  <c:v>105.57200811964468</c:v>
                </c:pt>
                <c:pt idx="8">
                  <c:v>110.48736773666172</c:v>
                </c:pt>
                <c:pt idx="9">
                  <c:v>113.61532385658164</c:v>
                </c:pt>
                <c:pt idx="10">
                  <c:v>117.80267039370338</c:v>
                </c:pt>
                <c:pt idx="11">
                  <c:v>149.79379692509704</c:v>
                </c:pt>
                <c:pt idx="12">
                  <c:v>183.26080933509621</c:v>
                </c:pt>
                <c:pt idx="13">
                  <c:v>239.99012755034545</c:v>
                </c:pt>
                <c:pt idx="14">
                  <c:v>266.08621860796319</c:v>
                </c:pt>
                <c:pt idx="15">
                  <c:v>279.59765743041191</c:v>
                </c:pt>
                <c:pt idx="16">
                  <c:v>302.04611373834621</c:v>
                </c:pt>
                <c:pt idx="17">
                  <c:v>318.23865780644064</c:v>
                </c:pt>
                <c:pt idx="18">
                  <c:v>340.30425571148544</c:v>
                </c:pt>
                <c:pt idx="19">
                  <c:v>371.76255726039449</c:v>
                </c:pt>
                <c:pt idx="20">
                  <c:v>389.63659223136557</c:v>
                </c:pt>
                <c:pt idx="21">
                  <c:v>403.04211845959384</c:v>
                </c:pt>
                <c:pt idx="22">
                  <c:v>421.00552360541968</c:v>
                </c:pt>
                <c:pt idx="23">
                  <c:v>457.02170407192642</c:v>
                </c:pt>
                <c:pt idx="24">
                  <c:v>474.89573904289745</c:v>
                </c:pt>
                <c:pt idx="25">
                  <c:v>499.30452119925542</c:v>
                </c:pt>
                <c:pt idx="26">
                  <c:v>497.51711770215826</c:v>
                </c:pt>
                <c:pt idx="27">
                  <c:v>484.46392931341711</c:v>
                </c:pt>
                <c:pt idx="28">
                  <c:v>461.4752229359903</c:v>
                </c:pt>
                <c:pt idx="29">
                  <c:v>441.36693359364784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9D2-4BD5-9F76-27441F9D58BB}"/>
            </c:ext>
          </c:extLst>
        </c:ser>
        <c:ser>
          <c:idx val="2"/>
          <c:order val="2"/>
          <c:tx>
            <c:strRef>
              <c:f>'- (Chronologie_CHE&amp;FRA)'!$E$6</c:f>
              <c:strCache>
                <c:ptCount val="1"/>
                <c:pt idx="0">
                  <c:v>FCC-related staff</c:v>
                </c:pt>
              </c:strCache>
            </c:strRef>
          </c:tx>
          <c:spPr>
            <a:solidFill>
              <a:srgbClr val="3F766B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(Chronologie_CHE&amp;FRA)'!$F$6:$AI$6</c:f>
              <c:numCache>
                <c:formatCode>_-* #,##0_-;\-* #,##0_-;_-* "-"??_-;_-@_-</c:formatCode>
                <c:ptCount val="30"/>
                <c:pt idx="0">
                  <c:v>1164.7709239177873</c:v>
                </c:pt>
                <c:pt idx="1">
                  <c:v>1354.3290612368969</c:v>
                </c:pt>
                <c:pt idx="2">
                  <c:v>1762.8180413948003</c:v>
                </c:pt>
                <c:pt idx="3">
                  <c:v>1908.4990143988045</c:v>
                </c:pt>
                <c:pt idx="4">
                  <c:v>2281.0390903425791</c:v>
                </c:pt>
                <c:pt idx="5">
                  <c:v>2483.3820136246472</c:v>
                </c:pt>
                <c:pt idx="6">
                  <c:v>3039.3045858431806</c:v>
                </c:pt>
                <c:pt idx="7">
                  <c:v>3590.1555837186675</c:v>
                </c:pt>
                <c:pt idx="8">
                  <c:v>3633.0689050829051</c:v>
                </c:pt>
                <c:pt idx="9">
                  <c:v>3693.5376760961494</c:v>
                </c:pt>
                <c:pt idx="10">
                  <c:v>3841.2030926525554</c:v>
                </c:pt>
                <c:pt idx="11">
                  <c:v>4134.0523753669368</c:v>
                </c:pt>
                <c:pt idx="12">
                  <c:v>4990.0485416561087</c:v>
                </c:pt>
                <c:pt idx="13">
                  <c:v>6831.6242313873845</c:v>
                </c:pt>
                <c:pt idx="14">
                  <c:v>7071.1585888204936</c:v>
                </c:pt>
                <c:pt idx="15">
                  <c:v>7151.1219551918921</c:v>
                </c:pt>
                <c:pt idx="16">
                  <c:v>7309.1095422255376</c:v>
                </c:pt>
                <c:pt idx="17">
                  <c:v>7412.4801747956089</c:v>
                </c:pt>
                <c:pt idx="18">
                  <c:v>7571.8042070348129</c:v>
                </c:pt>
                <c:pt idx="19">
                  <c:v>7846.4494637659327</c:v>
                </c:pt>
                <c:pt idx="20">
                  <c:v>8002.4979050904331</c:v>
                </c:pt>
                <c:pt idx="21">
                  <c:v>8119.5342360838085</c:v>
                </c:pt>
                <c:pt idx="22">
                  <c:v>8276.3629196149323</c:v>
                </c:pt>
                <c:pt idx="23">
                  <c:v>8590.8005288838031</c:v>
                </c:pt>
                <c:pt idx="24">
                  <c:v>8746.8489702083025</c:v>
                </c:pt>
                <c:pt idx="25">
                  <c:v>8959.9487216810412</c:v>
                </c:pt>
                <c:pt idx="26">
                  <c:v>8911.1835837671333</c:v>
                </c:pt>
                <c:pt idx="27">
                  <c:v>8567.7974359834698</c:v>
                </c:pt>
                <c:pt idx="28">
                  <c:v>6778.3837487190249</c:v>
                </c:pt>
                <c:pt idx="29">
                  <c:v>5976.6848814144014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9D2-4BD5-9F76-27441F9D58BB}"/>
            </c:ext>
          </c:extLst>
        </c:ser>
        <c:ser>
          <c:idx val="3"/>
          <c:order val="3"/>
          <c:tx>
            <c:strRef>
              <c:f>'- (Chronologie_CHE&amp;FRA)'!$E$7</c:f>
              <c:strCache>
                <c:ptCount val="1"/>
                <c:pt idx="0">
                  <c:v>Cost-of-Living - resident personnel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(Chronologie_CHE&amp;FRA)'!$F$7:$AI$7</c:f>
              <c:numCache>
                <c:formatCode>_-* #,##0_-;\-* #,##0_-;_-* "-"??_-;_-@_-</c:formatCode>
                <c:ptCount val="30"/>
                <c:pt idx="0">
                  <c:v>792.9211461362728</c:v>
                </c:pt>
                <c:pt idx="1">
                  <c:v>1169.142504438337</c:v>
                </c:pt>
                <c:pt idx="2">
                  <c:v>1855.5678950429269</c:v>
                </c:pt>
                <c:pt idx="3">
                  <c:v>2053.4765496884888</c:v>
                </c:pt>
                <c:pt idx="4">
                  <c:v>2350.6972953002905</c:v>
                </c:pt>
                <c:pt idx="5">
                  <c:v>2461.6582589332188</c:v>
                </c:pt>
                <c:pt idx="6">
                  <c:v>2734.7263886421283</c:v>
                </c:pt>
                <c:pt idx="7">
                  <c:v>3110.1125135622742</c:v>
                </c:pt>
                <c:pt idx="8">
                  <c:v>3230.1142830424433</c:v>
                </c:pt>
                <c:pt idx="9">
                  <c:v>3313.0989731992304</c:v>
                </c:pt>
                <c:pt idx="10">
                  <c:v>3437.5082504098264</c:v>
                </c:pt>
                <c:pt idx="11">
                  <c:v>4221.2332534886955</c:v>
                </c:pt>
                <c:pt idx="12">
                  <c:v>5150.8410321326537</c:v>
                </c:pt>
                <c:pt idx="13">
                  <c:v>4356.2392618345129</c:v>
                </c:pt>
                <c:pt idx="14">
                  <c:v>4729.4481328133188</c:v>
                </c:pt>
                <c:pt idx="15">
                  <c:v>4913.884373250824</c:v>
                </c:pt>
                <c:pt idx="16">
                  <c:v>5225.3317184441257</c:v>
                </c:pt>
                <c:pt idx="17">
                  <c:v>5447.8712903083697</c:v>
                </c:pt>
                <c:pt idx="18">
                  <c:v>5754.8116113437318</c:v>
                </c:pt>
                <c:pt idx="19">
                  <c:v>6201.8907000841409</c:v>
                </c:pt>
                <c:pt idx="20">
                  <c:v>6455.912909595736</c:v>
                </c:pt>
                <c:pt idx="21">
                  <c:v>6646.4295667294336</c:v>
                </c:pt>
                <c:pt idx="22">
                  <c:v>6901.721887288586</c:v>
                </c:pt>
                <c:pt idx="23">
                  <c:v>7413.5766394544517</c:v>
                </c:pt>
                <c:pt idx="24">
                  <c:v>7667.5988489660476</c:v>
                </c:pt>
                <c:pt idx="25">
                  <c:v>8014.4915782750822</c:v>
                </c:pt>
                <c:pt idx="26">
                  <c:v>7982.4694295636064</c:v>
                </c:pt>
                <c:pt idx="27">
                  <c:v>7751.1588807352937</c:v>
                </c:pt>
                <c:pt idx="28">
                  <c:v>7107.2868127059319</c:v>
                </c:pt>
                <c:pt idx="29">
                  <c:v>6696.5120145900037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9D2-4BD5-9F76-27441F9D58BB}"/>
            </c:ext>
          </c:extLst>
        </c:ser>
        <c:ser>
          <c:idx val="4"/>
          <c:order val="4"/>
          <c:tx>
            <c:strRef>
              <c:f>'Chronologie_CHE&amp;FRA'!#REF!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dk1">
                <a:tint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'Chronologie_CHE&amp;FRA'!#REF!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9D2-4BD5-9F76-27441F9D58BB}"/>
            </c:ext>
          </c:extLst>
        </c:ser>
        <c:ser>
          <c:idx val="5"/>
          <c:order val="5"/>
          <c:tx>
            <c:strRef>
              <c:f>'- (Chronologie_CHE&amp;FRA)'!$E$8</c:f>
              <c:strCache>
                <c:ptCount val="1"/>
                <c:pt idx="0">
                  <c:v>Visitors</c:v>
                </c:pt>
              </c:strCache>
            </c:strRef>
          </c:tx>
          <c:spPr>
            <a:solidFill>
              <a:srgbClr val="C7DF71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(Chronologie_CHE&amp;FRA)'!$F$8:$AI$8</c:f>
              <c:numCache>
                <c:formatCode>_-* #,##0_-;\-* #,##0_-;_-* "-"??_-;_-@_-</c:formatCode>
                <c:ptCount val="30"/>
                <c:pt idx="0">
                  <c:v>1382.0033333333336</c:v>
                </c:pt>
                <c:pt idx="1">
                  <c:v>1382.0033333333336</c:v>
                </c:pt>
                <c:pt idx="2">
                  <c:v>1382.0033333333336</c:v>
                </c:pt>
                <c:pt idx="3">
                  <c:v>1382.0033333333336</c:v>
                </c:pt>
                <c:pt idx="4">
                  <c:v>1382.0033333333336</c:v>
                </c:pt>
                <c:pt idx="5">
                  <c:v>1382.0033333333336</c:v>
                </c:pt>
                <c:pt idx="6">
                  <c:v>1382.0033333333336</c:v>
                </c:pt>
                <c:pt idx="7">
                  <c:v>1382.0033333333336</c:v>
                </c:pt>
                <c:pt idx="8">
                  <c:v>1382.0033333333336</c:v>
                </c:pt>
                <c:pt idx="9">
                  <c:v>1382.0033333333336</c:v>
                </c:pt>
                <c:pt idx="10">
                  <c:v>1382.0033333333336</c:v>
                </c:pt>
                <c:pt idx="11">
                  <c:v>1437.2834666666668</c:v>
                </c:pt>
                <c:pt idx="12">
                  <c:v>1492.5636</c:v>
                </c:pt>
                <c:pt idx="13">
                  <c:v>1547.8437333333331</c:v>
                </c:pt>
                <c:pt idx="14">
                  <c:v>1603.1238666666668</c:v>
                </c:pt>
                <c:pt idx="15">
                  <c:v>1658.404</c:v>
                </c:pt>
                <c:pt idx="16">
                  <c:v>1658.404</c:v>
                </c:pt>
                <c:pt idx="17">
                  <c:v>1658.404</c:v>
                </c:pt>
                <c:pt idx="18">
                  <c:v>1658.404</c:v>
                </c:pt>
                <c:pt idx="19">
                  <c:v>1658.404</c:v>
                </c:pt>
                <c:pt idx="20">
                  <c:v>1658.404</c:v>
                </c:pt>
                <c:pt idx="21">
                  <c:v>1658.404</c:v>
                </c:pt>
                <c:pt idx="22">
                  <c:v>1658.404</c:v>
                </c:pt>
                <c:pt idx="23">
                  <c:v>1658.404</c:v>
                </c:pt>
                <c:pt idx="24">
                  <c:v>1658.404</c:v>
                </c:pt>
                <c:pt idx="25">
                  <c:v>1658.404</c:v>
                </c:pt>
                <c:pt idx="26">
                  <c:v>1658.404</c:v>
                </c:pt>
                <c:pt idx="27">
                  <c:v>1658.404</c:v>
                </c:pt>
                <c:pt idx="28">
                  <c:v>1658.404</c:v>
                </c:pt>
                <c:pt idx="29">
                  <c:v>1658.404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D2-4BD5-9F76-27441F9D58BB}"/>
            </c:ext>
          </c:extLst>
        </c:ser>
        <c:ser>
          <c:idx val="6"/>
          <c:order val="6"/>
          <c:tx>
            <c:strRef>
              <c:f>'- (Chronologie_CHE&amp;FRA)'!$E$9</c:f>
              <c:strCache>
                <c:ptCount val="1"/>
                <c:pt idx="0">
                  <c:v>FCC-Construction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(Chronologie_CHE&amp;FRA)'!$F$9:$AI$9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1280.9837011931334</c:v>
                </c:pt>
                <c:pt idx="4">
                  <c:v>1602.1446148494119</c:v>
                </c:pt>
                <c:pt idx="5">
                  <c:v>1955.256921966879</c:v>
                </c:pt>
                <c:pt idx="6">
                  <c:v>2922.2166186960953</c:v>
                </c:pt>
                <c:pt idx="7">
                  <c:v>3184.3607832616904</c:v>
                </c:pt>
                <c:pt idx="8">
                  <c:v>3345.7647296120249</c:v>
                </c:pt>
                <c:pt idx="9">
                  <c:v>3345.7647296120249</c:v>
                </c:pt>
                <c:pt idx="10">
                  <c:v>2992.6524224945579</c:v>
                </c:pt>
                <c:pt idx="11">
                  <c:v>2320.6849723829596</c:v>
                </c:pt>
                <c:pt idx="12">
                  <c:v>262.14416456559479</c:v>
                </c:pt>
                <c:pt idx="13">
                  <c:v>262.14416456559479</c:v>
                </c:pt>
                <c:pt idx="14">
                  <c:v>432.33199915268244</c:v>
                </c:pt>
                <c:pt idx="15">
                  <c:v>497.38767140613379</c:v>
                </c:pt>
                <c:pt idx="16">
                  <c:v>497.38767140613379</c:v>
                </c:pt>
                <c:pt idx="17">
                  <c:v>389.78504050591056</c:v>
                </c:pt>
                <c:pt idx="18">
                  <c:v>389.78504050591056</c:v>
                </c:pt>
                <c:pt idx="19">
                  <c:v>389.78504050591056</c:v>
                </c:pt>
                <c:pt idx="20">
                  <c:v>247.04685665867569</c:v>
                </c:pt>
                <c:pt idx="21">
                  <c:v>247.04685665867569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D2-4BD5-9F76-27441F9D58BB}"/>
            </c:ext>
          </c:extLst>
        </c:ser>
        <c:ser>
          <c:idx val="7"/>
          <c:order val="7"/>
          <c:tx>
            <c:strRef>
              <c:f>'- (Chronologie_CHE&amp;FRA)'!$E$10</c:f>
              <c:strCache>
                <c:ptCount val="1"/>
                <c:pt idx="0">
                  <c:v>Renewables capacity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'- (Chronologie_CHE&amp;FRA)'!$F$3:$AI$3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'- (Chronologie_CHE&amp;FRA)'!$F$10:$AI$10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124.81649999999999</c:v>
                </c:pt>
                <c:pt idx="4">
                  <c:v>124.81649999999999</c:v>
                </c:pt>
                <c:pt idx="5">
                  <c:v>124.81649999999999</c:v>
                </c:pt>
                <c:pt idx="6">
                  <c:v>124.81649999999999</c:v>
                </c:pt>
                <c:pt idx="7">
                  <c:v>124.81649999999999</c:v>
                </c:pt>
                <c:pt idx="8">
                  <c:v>124.81649999999999</c:v>
                </c:pt>
                <c:pt idx="9">
                  <c:v>124.81649999999999</c:v>
                </c:pt>
                <c:pt idx="10">
                  <c:v>124.81649999999999</c:v>
                </c:pt>
                <c:pt idx="11">
                  <c:v>124.81649999999999</c:v>
                </c:pt>
                <c:pt idx="12">
                  <c:v>124.81649999999999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9D2-4BD5-9F76-27441F9D58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"/>
        <c:overlap val="100"/>
        <c:axId val="622258592"/>
        <c:axId val="622242784"/>
      </c:barChart>
      <c:catAx>
        <c:axId val="622258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54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622242784"/>
        <c:crosses val="autoZero"/>
        <c:auto val="1"/>
        <c:lblAlgn val="ctr"/>
        <c:lblOffset val="100"/>
        <c:tickLblSkip val="1"/>
        <c:noMultiLvlLbl val="0"/>
      </c:catAx>
      <c:valAx>
        <c:axId val="622242784"/>
        <c:scaling>
          <c:orientation val="minMax"/>
          <c:max val="20000"/>
        </c:scaling>
        <c:delete val="0"/>
        <c:axPos val="l"/>
        <c:majorGridlines>
          <c:spPr>
            <a:ln w="9525" cap="flat" cmpd="sng" algn="ctr">
              <a:solidFill>
                <a:srgbClr val="F2F2F2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rgbClr val="000000"/>
                    </a:solidFill>
                    <a:latin typeface="Century Gothic" panose="020B0502020202020204" pitchFamily="34" charset="0"/>
                    <a:ea typeface="+mn-ea"/>
                    <a:cs typeface="+mn-cs"/>
                  </a:defRPr>
                </a:pPr>
                <a: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Number of jobs </a:t>
                </a:r>
                <a:b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</a:br>
                <a: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directly and indirectly linked to</a:t>
                </a:r>
                <a:r>
                  <a:rPr lang="en-US" sz="800" b="0" baseline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 </a:t>
                </a:r>
                <a: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the FCC</a:t>
                </a:r>
              </a:p>
            </c:rich>
          </c:tx>
          <c:layout>
            <c:manualLayout>
              <c:xMode val="edge"/>
              <c:yMode val="edge"/>
              <c:x val="3.8500983709344535E-4"/>
              <c:y val="0.101786854775757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rgbClr val="000000"/>
                  </a:solidFill>
                  <a:latin typeface="Century Gothic" panose="020B0502020202020204" pitchFamily="34" charset="0"/>
                  <a:ea typeface="+mn-ea"/>
                  <a:cs typeface="+mn-cs"/>
                </a:defRPr>
              </a:pPr>
              <a:endParaRPr lang="de-DE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 w="3175">
            <a:solidFill>
              <a:prstClr val="black"/>
            </a:solidFill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622258592"/>
        <c:crosses val="autoZero"/>
        <c:crossBetween val="between"/>
      </c:valAx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legend>
      <c:legendPos val="b"/>
      <c:legendEntry>
        <c:idx val="0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68208932066809713"/>
          <c:y val="0.46031747259662786"/>
          <c:w val="0.31465144049283045"/>
          <c:h val="0.391349821320614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rgbClr val="000000"/>
              </a:solidFill>
              <a:latin typeface="Century Gothic"/>
              <a:ea typeface="Century Gothic"/>
              <a:cs typeface="Century Gothic"/>
            </a:defRPr>
          </a:pPr>
          <a:endParaRPr lang="de-D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  <a:extLst>
      <a:ext uri="{909E8E84-426E-40DD-AFC4-6F175D3DCCD1}">
        <a14:hiddenFill xmlns:a14="http://schemas.microsoft.com/office/drawing/2010/main">
          <a:solidFill>
            <a:srgbClr val="FFFFFF"/>
          </a:solidFill>
        </a14:hiddenFill>
      </a:ex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800" b="0">
          <a:solidFill>
            <a:srgbClr val="000000"/>
          </a:solidFill>
          <a:latin typeface="Century Gothic" panose="020B0502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279942726439878"/>
          <c:y val="3.279320346185028E-2"/>
          <c:w val="0.5349584532671845"/>
          <c:h val="0.8203130518680600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'Fig3'!$E$4</c:f>
              <c:strCache>
                <c:ptCount val="1"/>
                <c:pt idx="0">
                  <c:v>CERN-FCC</c:v>
                </c:pt>
              </c:strCache>
            </c:strRef>
          </c:tx>
          <c:spPr>
            <a:solidFill>
              <a:srgbClr val="E3F1E2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'Fig3'!$F$3:$AI$3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'Fig3'!$F$4:$AI$4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0E7-44E2-A876-508C3C228201}"/>
            </c:ext>
          </c:extLst>
        </c:ser>
        <c:ser>
          <c:idx val="1"/>
          <c:order val="1"/>
          <c:tx>
            <c:strRef>
              <c:f>'Fig3'!$E$5</c:f>
              <c:strCache>
                <c:ptCount val="1"/>
                <c:pt idx="0">
                  <c:v>Visitors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'Fig3'!$F$3:$AI$3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'Fig3'!$F$5:$AI$5</c:f>
              <c:numCache>
                <c:formatCode>_-* #,##0_-;\-* #,##0_-;_-* "-"??_-;_-@_-</c:formatCode>
                <c:ptCount val="30"/>
                <c:pt idx="0">
                  <c:v>2250</c:v>
                </c:pt>
                <c:pt idx="1">
                  <c:v>2250</c:v>
                </c:pt>
                <c:pt idx="2">
                  <c:v>2250</c:v>
                </c:pt>
                <c:pt idx="3">
                  <c:v>2250</c:v>
                </c:pt>
                <c:pt idx="4">
                  <c:v>2250</c:v>
                </c:pt>
                <c:pt idx="5">
                  <c:v>2250</c:v>
                </c:pt>
                <c:pt idx="6">
                  <c:v>2250</c:v>
                </c:pt>
                <c:pt idx="7">
                  <c:v>2250</c:v>
                </c:pt>
                <c:pt idx="8">
                  <c:v>2250</c:v>
                </c:pt>
                <c:pt idx="9">
                  <c:v>2250</c:v>
                </c:pt>
                <c:pt idx="10">
                  <c:v>2250</c:v>
                </c:pt>
                <c:pt idx="11">
                  <c:v>2340</c:v>
                </c:pt>
                <c:pt idx="12">
                  <c:v>2430</c:v>
                </c:pt>
                <c:pt idx="13">
                  <c:v>2520</c:v>
                </c:pt>
                <c:pt idx="14">
                  <c:v>2610</c:v>
                </c:pt>
                <c:pt idx="15">
                  <c:v>2700</c:v>
                </c:pt>
                <c:pt idx="16">
                  <c:v>2700</c:v>
                </c:pt>
                <c:pt idx="17">
                  <c:v>2700</c:v>
                </c:pt>
                <c:pt idx="18">
                  <c:v>2700</c:v>
                </c:pt>
                <c:pt idx="19">
                  <c:v>2700</c:v>
                </c:pt>
                <c:pt idx="20">
                  <c:v>2700</c:v>
                </c:pt>
                <c:pt idx="21">
                  <c:v>2700</c:v>
                </c:pt>
                <c:pt idx="22">
                  <c:v>2700</c:v>
                </c:pt>
                <c:pt idx="23">
                  <c:v>2700</c:v>
                </c:pt>
                <c:pt idx="24">
                  <c:v>2700</c:v>
                </c:pt>
                <c:pt idx="25">
                  <c:v>2700</c:v>
                </c:pt>
                <c:pt idx="26">
                  <c:v>2700</c:v>
                </c:pt>
                <c:pt idx="27">
                  <c:v>2700</c:v>
                </c:pt>
                <c:pt idx="28">
                  <c:v>2700</c:v>
                </c:pt>
                <c:pt idx="29">
                  <c:v>2700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0E7-44E2-A876-508C3C228201}"/>
            </c:ext>
          </c:extLst>
        </c:ser>
        <c:ser>
          <c:idx val="2"/>
          <c:order val="2"/>
          <c:tx>
            <c:strRef>
              <c:f>'Fig3'!$E$6</c:f>
              <c:strCache>
                <c:ptCount val="1"/>
                <c:pt idx="0">
                  <c:v>Cost-of-living – resident personnel</c:v>
                </c:pt>
              </c:strCache>
            </c:strRef>
          </c:tx>
          <c:spPr>
            <a:solidFill>
              <a:srgbClr val="3F766B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'Fig3'!$F$3:$AI$3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'Fig3'!$F$6:$AI$6</c:f>
              <c:numCache>
                <c:formatCode>_-* #,##0_-;\-* #,##0_-;_-* "-"??_-;_-@_-</c:formatCode>
                <c:ptCount val="30"/>
                <c:pt idx="0">
                  <c:v>1376.0147392940016</c:v>
                </c:pt>
                <c:pt idx="1">
                  <c:v>2029.8606401975933</c:v>
                </c:pt>
                <c:pt idx="2">
                  <c:v>3222.6532361336613</c:v>
                </c:pt>
                <c:pt idx="3">
                  <c:v>3566.4826968812777</c:v>
                </c:pt>
                <c:pt idx="4">
                  <c:v>4082.4414365276175</c:v>
                </c:pt>
                <c:pt idx="5">
                  <c:v>4274.89605773324</c:v>
                </c:pt>
                <c:pt idx="6">
                  <c:v>4748.3616357894398</c:v>
                </c:pt>
                <c:pt idx="7">
                  <c:v>5399.7984832003058</c:v>
                </c:pt>
                <c:pt idx="8">
                  <c:v>5608.3994578534493</c:v>
                </c:pt>
                <c:pt idx="9">
                  <c:v>5752.5715470024143</c:v>
                </c:pt>
                <c:pt idx="10">
                  <c:v>5968.5610492865881</c:v>
                </c:pt>
                <c:pt idx="11">
                  <c:v>7330.8893103682976</c:v>
                </c:pt>
                <c:pt idx="12">
                  <c:v>8945.4553186987814</c:v>
                </c:pt>
                <c:pt idx="13">
                  <c:v>7558.5595566171651</c:v>
                </c:pt>
                <c:pt idx="14">
                  <c:v>8207.033661515472</c:v>
                </c:pt>
                <c:pt idx="15">
                  <c:v>8527.6050168107795</c:v>
                </c:pt>
                <c:pt idx="16">
                  <c:v>9068.8754796212561</c:v>
                </c:pt>
                <c:pt idx="17">
                  <c:v>9455.6565671711123</c:v>
                </c:pt>
                <c:pt idx="18">
                  <c:v>9989.0845945604578</c:v>
                </c:pt>
                <c:pt idx="19">
                  <c:v>10765.945453013859</c:v>
                </c:pt>
                <c:pt idx="20">
                  <c:v>11207.343668044199</c:v>
                </c:pt>
                <c:pt idx="21">
                  <c:v>11538.392329316954</c:v>
                </c:pt>
                <c:pt idx="22">
                  <c:v>11981.997535422446</c:v>
                </c:pt>
                <c:pt idx="23">
                  <c:v>12871.414938708582</c:v>
                </c:pt>
                <c:pt idx="24">
                  <c:v>13312.813153738924</c:v>
                </c:pt>
                <c:pt idx="25">
                  <c:v>13915.586556184357</c:v>
                </c:pt>
                <c:pt idx="26">
                  <c:v>13860.02072031163</c:v>
                </c:pt>
                <c:pt idx="27">
                  <c:v>13458.619937274085</c:v>
                </c:pt>
                <c:pt idx="28">
                  <c:v>12343.494125335337</c:v>
                </c:pt>
                <c:pt idx="29">
                  <c:v>11631.171097386714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0E7-44E2-A876-508C3C228201}"/>
            </c:ext>
          </c:extLst>
        </c:ser>
        <c:ser>
          <c:idx val="3"/>
          <c:order val="3"/>
          <c:tx>
            <c:strRef>
              <c:f>'Fig3'!$E$7</c:f>
              <c:strCache>
                <c:ptCount val="1"/>
                <c:pt idx="0">
                  <c:v>FCC-related personnel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'Fig3'!$F$3:$AI$3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'Fig3'!$F$7:$AI$7</c:f>
              <c:numCache>
                <c:formatCode>_-* #,##0_-;\-* #,##0_-;_-* "-"??_-;_-@_-</c:formatCode>
                <c:ptCount val="30"/>
                <c:pt idx="0">
                  <c:v>1164.633892044385</c:v>
                </c:pt>
                <c:pt idx="1">
                  <c:v>1354.1697284061631</c:v>
                </c:pt>
                <c:pt idx="2">
                  <c:v>1762.6106510369891</c:v>
                </c:pt>
                <c:pt idx="3">
                  <c:v>1908.2744851029929</c:v>
                </c:pt>
                <c:pt idx="4">
                  <c:v>2280.7707328025385</c:v>
                </c:pt>
                <c:pt idx="5">
                  <c:v>2483.0898510348093</c:v>
                </c:pt>
                <c:pt idx="6">
                  <c:v>3038.9470205977873</c:v>
                </c:pt>
                <c:pt idx="7">
                  <c:v>3589.733212473524</c:v>
                </c:pt>
                <c:pt idx="8">
                  <c:v>3632.6414852117186</c:v>
                </c:pt>
                <c:pt idx="9">
                  <c:v>3693.1031422519027</c:v>
                </c:pt>
                <c:pt idx="10">
                  <c:v>3840.7511864063608</c:v>
                </c:pt>
                <c:pt idx="11">
                  <c:v>4133.5660162639533</c:v>
                </c:pt>
                <c:pt idx="12">
                  <c:v>4989.4614771217966</c:v>
                </c:pt>
                <c:pt idx="13">
                  <c:v>6830.8205108895736</c:v>
                </c:pt>
                <c:pt idx="14">
                  <c:v>7070.3266878100439</c:v>
                </c:pt>
                <c:pt idx="15">
                  <c:v>7150.2806467265746</c:v>
                </c:pt>
                <c:pt idx="16">
                  <c:v>7308.2496469852758</c:v>
                </c:pt>
                <c:pt idx="17">
                  <c:v>7411.6081183044562</c:v>
                </c:pt>
                <c:pt idx="18">
                  <c:v>7570.9134065398675</c:v>
                </c:pt>
                <c:pt idx="19">
                  <c:v>7845.526352064313</c:v>
                </c:pt>
                <c:pt idx="20">
                  <c:v>8001.556434748657</c:v>
                </c:pt>
                <c:pt idx="21">
                  <c:v>8118.5789967619166</c:v>
                </c:pt>
                <c:pt idx="22">
                  <c:v>8275.3892298596838</c:v>
                </c:pt>
                <c:pt idx="23">
                  <c:v>8589.7898464686386</c:v>
                </c:pt>
                <c:pt idx="24">
                  <c:v>8745.8199291529836</c:v>
                </c:pt>
                <c:pt idx="25">
                  <c:v>8958.8946100667254</c:v>
                </c:pt>
                <c:pt idx="26">
                  <c:v>8910.1352092278667</c:v>
                </c:pt>
                <c:pt idx="27">
                  <c:v>8566.7894598145303</c:v>
                </c:pt>
                <c:pt idx="28">
                  <c:v>6777.5862918074108</c:v>
                </c:pt>
                <c:pt idx="29">
                  <c:v>5975.9817420165873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0E7-44E2-A876-508C3C228201}"/>
            </c:ext>
          </c:extLst>
        </c:ser>
        <c:ser>
          <c:idx val="4"/>
          <c:order val="4"/>
          <c:tx>
            <c:strRef>
              <c:f>Chronologie!#REF!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dk1">
                <a:tint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'Fig3'!$F$3:$AI$3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Chronologie!#REF!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0E7-44E2-A876-508C3C228201}"/>
            </c:ext>
          </c:extLst>
        </c:ser>
        <c:ser>
          <c:idx val="5"/>
          <c:order val="5"/>
          <c:tx>
            <c:strRef>
              <c:f>'Fig3'!$E$8</c:f>
              <c:strCache>
                <c:ptCount val="1"/>
                <c:pt idx="0">
                  <c:v>FCC-OPEX</c:v>
                </c:pt>
              </c:strCache>
            </c:strRef>
          </c:tx>
          <c:spPr>
            <a:solidFill>
              <a:srgbClr val="C7DF71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'Fig3'!$F$3:$AI$3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'Fig3'!$F$8:$AI$8</c:f>
              <c:numCache>
                <c:formatCode>_-* #,##0_-;\-* #,##0_-;_-* "-"??_-;_-@_-</c:formatCode>
                <c:ptCount val="30"/>
                <c:pt idx="0">
                  <c:v>159.63903192299065</c:v>
                </c:pt>
                <c:pt idx="1">
                  <c:v>256.03299409497225</c:v>
                </c:pt>
                <c:pt idx="2">
                  <c:v>428.34416143808266</c:v>
                </c:pt>
                <c:pt idx="3">
                  <c:v>476.43751147255665</c:v>
                </c:pt>
                <c:pt idx="4">
                  <c:v>539.92045452023444</c:v>
                </c:pt>
                <c:pt idx="5">
                  <c:v>560.0226876126269</c:v>
                </c:pt>
                <c:pt idx="6">
                  <c:v>606.19636692950178</c:v>
                </c:pt>
                <c:pt idx="7">
                  <c:v>681.80576681088451</c:v>
                </c:pt>
                <c:pt idx="8">
                  <c:v>713.55017134123591</c:v>
                </c:pt>
                <c:pt idx="9">
                  <c:v>733.75115604236873</c:v>
                </c:pt>
                <c:pt idx="10">
                  <c:v>760.79390219729328</c:v>
                </c:pt>
                <c:pt idx="11">
                  <c:v>967.39918464263292</c:v>
                </c:pt>
                <c:pt idx="12">
                  <c:v>1183.5360419922561</c:v>
                </c:pt>
                <c:pt idx="13">
                  <c:v>1549.9056601828327</c:v>
                </c:pt>
                <c:pt idx="14">
                  <c:v>1718.4395896894262</c:v>
                </c:pt>
                <c:pt idx="15">
                  <c:v>1805.6992437505469</c:v>
                </c:pt>
                <c:pt idx="16">
                  <c:v>1950.6759969577615</c:v>
                </c:pt>
                <c:pt idx="17">
                  <c:v>2055.2507807627103</c:v>
                </c:pt>
                <c:pt idx="18">
                  <c:v>2197.7549555695382</c:v>
                </c:pt>
                <c:pt idx="19">
                  <c:v>2400.919144563788</c:v>
                </c:pt>
                <c:pt idx="20">
                  <c:v>2516.3533428559754</c:v>
                </c:pt>
                <c:pt idx="21">
                  <c:v>2602.928991575116</c:v>
                </c:pt>
                <c:pt idx="22">
                  <c:v>2718.9403608587645</c:v>
                </c:pt>
                <c:pt idx="23">
                  <c:v>2951.5402704175222</c:v>
                </c:pt>
                <c:pt idx="24">
                  <c:v>3066.9744687097091</c:v>
                </c:pt>
                <c:pt idx="25">
                  <c:v>3224.6114098975199</c:v>
                </c:pt>
                <c:pt idx="26">
                  <c:v>3213.0679900683008</c:v>
                </c:pt>
                <c:pt idx="27">
                  <c:v>3128.7678116665929</c:v>
                </c:pt>
                <c:pt idx="28">
                  <c:v>2980.3020122674889</c:v>
                </c:pt>
                <c:pt idx="29">
                  <c:v>2850.4385391887781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0E7-44E2-A876-508C3C228201}"/>
            </c:ext>
          </c:extLst>
        </c:ser>
        <c:ser>
          <c:idx val="6"/>
          <c:order val="6"/>
          <c:tx>
            <c:strRef>
              <c:f>'Fig3'!$E$9</c:f>
              <c:strCache>
                <c:ptCount val="1"/>
                <c:pt idx="0">
                  <c:v>Renewables capacity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'Fig3'!$F$3:$AI$3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'Fig3'!$F$9:$AI$9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1160</c:v>
                </c:pt>
                <c:pt idx="4">
                  <c:v>1160</c:v>
                </c:pt>
                <c:pt idx="5">
                  <c:v>1160</c:v>
                </c:pt>
                <c:pt idx="6">
                  <c:v>1160</c:v>
                </c:pt>
                <c:pt idx="7">
                  <c:v>1160</c:v>
                </c:pt>
                <c:pt idx="8">
                  <c:v>1160</c:v>
                </c:pt>
                <c:pt idx="9">
                  <c:v>1160</c:v>
                </c:pt>
                <c:pt idx="10">
                  <c:v>1160</c:v>
                </c:pt>
                <c:pt idx="11">
                  <c:v>1160</c:v>
                </c:pt>
                <c:pt idx="12">
                  <c:v>1160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0E7-44E2-A876-508C3C228201}"/>
            </c:ext>
          </c:extLst>
        </c:ser>
        <c:ser>
          <c:idx val="7"/>
          <c:order val="7"/>
          <c:tx>
            <c:strRef>
              <c:f>'Fig3'!$E$10</c:f>
              <c:strCache>
                <c:ptCount val="1"/>
                <c:pt idx="0">
                  <c:v>FCC-construction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'Fig3'!$F$3:$AI$3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'Fig3'!$F$10:$AI$10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11090.904080901601</c:v>
                </c:pt>
                <c:pt idx="4">
                  <c:v>13871.552175470504</c:v>
                </c:pt>
                <c:pt idx="5">
                  <c:v>16928.839106114465</c:v>
                </c:pt>
                <c:pt idx="6">
                  <c:v>25300.887272326472</c:v>
                </c:pt>
                <c:pt idx="7">
                  <c:v>27570.561571739552</c:v>
                </c:pt>
                <c:pt idx="8">
                  <c:v>28968.015485933152</c:v>
                </c:pt>
                <c:pt idx="9">
                  <c:v>28968.015485933152</c:v>
                </c:pt>
                <c:pt idx="10">
                  <c:v>25910.728555289188</c:v>
                </c:pt>
                <c:pt idx="11">
                  <c:v>20092.757157421947</c:v>
                </c:pt>
                <c:pt idx="12">
                  <c:v>2269.6742994130777</c:v>
                </c:pt>
                <c:pt idx="13">
                  <c:v>2269.6742994130777</c:v>
                </c:pt>
                <c:pt idx="14">
                  <c:v>3743.1801273042897</c:v>
                </c:pt>
                <c:pt idx="15">
                  <c:v>4306.4396131272215</c:v>
                </c:pt>
                <c:pt idx="16">
                  <c:v>4306.4396131272215</c:v>
                </c:pt>
                <c:pt idx="17">
                  <c:v>3374.8036703314874</c:v>
                </c:pt>
                <c:pt idx="18">
                  <c:v>3374.8036703314874</c:v>
                </c:pt>
                <c:pt idx="19">
                  <c:v>3374.8036703314874</c:v>
                </c:pt>
                <c:pt idx="20">
                  <c:v>2138.9600727453089</c:v>
                </c:pt>
                <c:pt idx="21">
                  <c:v>2138.9600727453089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0E7-44E2-A876-508C3C2282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"/>
        <c:overlap val="100"/>
        <c:axId val="622258592"/>
        <c:axId val="622242784"/>
      </c:barChart>
      <c:catAx>
        <c:axId val="622258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54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622242784"/>
        <c:crosses val="autoZero"/>
        <c:auto val="1"/>
        <c:lblAlgn val="ctr"/>
        <c:lblOffset val="100"/>
        <c:tickLblSkip val="1"/>
        <c:noMultiLvlLbl val="0"/>
      </c:catAx>
      <c:valAx>
        <c:axId val="622242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F2F2F2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rgbClr val="000000"/>
                    </a:solidFill>
                    <a:latin typeface="Century Gothic" panose="020B0502020202020204" pitchFamily="34" charset="0"/>
                    <a:ea typeface="+mn-ea"/>
                    <a:cs typeface="+mn-cs"/>
                  </a:defRPr>
                </a:pPr>
                <a: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Number of jobs </a:t>
                </a:r>
                <a:b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</a:br>
                <a: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directly and indirectly linked to</a:t>
                </a:r>
                <a:r>
                  <a:rPr lang="en-US" sz="800" b="0" baseline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 </a:t>
                </a:r>
                <a: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the FCC</a:t>
                </a:r>
              </a:p>
            </c:rich>
          </c:tx>
          <c:layout>
            <c:manualLayout>
              <c:xMode val="edge"/>
              <c:yMode val="edge"/>
              <c:x val="3.7974237569121183E-4"/>
              <c:y val="0.1127349295585429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rgbClr val="000000"/>
                  </a:solidFill>
                  <a:latin typeface="Century Gothic" panose="020B0502020202020204" pitchFamily="34" charset="0"/>
                  <a:ea typeface="+mn-ea"/>
                  <a:cs typeface="+mn-cs"/>
                </a:defRPr>
              </a:pPr>
              <a:endParaRPr lang="de-DE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 w="3175">
            <a:solidFill>
              <a:prstClr val="black"/>
            </a:solidFill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622258592"/>
        <c:crosses val="autoZero"/>
        <c:crossBetween val="between"/>
      </c:valAx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legend>
      <c:legendPos val="b"/>
      <c:legendEntry>
        <c:idx val="0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66452049198823071"/>
          <c:y val="0.44124891338319105"/>
          <c:w val="0.33222270470227372"/>
          <c:h val="0.409265098374622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rgbClr val="000000"/>
              </a:solidFill>
              <a:latin typeface="Century Gothic"/>
              <a:ea typeface="Century Gothic"/>
              <a:cs typeface="Century Gothic"/>
            </a:defRPr>
          </a:pPr>
          <a:endParaRPr lang="de-D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  <a:extLst>
      <a:ext uri="{909E8E84-426E-40DD-AFC4-6F175D3DCCD1}">
        <a14:hiddenFill xmlns:a14="http://schemas.microsoft.com/office/drawing/2010/main">
          <a:solidFill>
            <a:srgbClr val="FFFFFF"/>
          </a:solidFill>
        </a14:hiddenFill>
      </a:ex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800" b="0">
          <a:solidFill>
            <a:srgbClr val="000000"/>
          </a:solidFill>
          <a:latin typeface="Century Gothic" panose="020B0502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279942726439878"/>
          <c:y val="3.279320346185028E-2"/>
          <c:w val="0.5349584532671845"/>
          <c:h val="0.8203130518680600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'Fig4'!$E$4</c:f>
              <c:strCache>
                <c:ptCount val="1"/>
                <c:pt idx="0">
                  <c:v>CERN-FCC</c:v>
                </c:pt>
              </c:strCache>
            </c:strRef>
          </c:tx>
          <c:spPr>
            <a:solidFill>
              <a:srgbClr val="E3F1E2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'Fig4'!$F$3:$AI$3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'Fig4'!$F$4:$AI$4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56-45CA-B304-150601882E06}"/>
            </c:ext>
          </c:extLst>
        </c:ser>
        <c:ser>
          <c:idx val="1"/>
          <c:order val="1"/>
          <c:tx>
            <c:strRef>
              <c:f>'Fig4'!$E$5</c:f>
              <c:strCache>
                <c:ptCount val="1"/>
                <c:pt idx="0">
                  <c:v>Visitors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'Fig4'!$F$3:$AI$3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'Fig4'!$F$5:$AI$5</c:f>
              <c:numCache>
                <c:formatCode>_-* #,##0_-;\-* #,##0_-;_-* "-"??_-;_-@_-</c:formatCode>
                <c:ptCount val="30"/>
                <c:pt idx="0">
                  <c:v>1382.0033333333336</c:v>
                </c:pt>
                <c:pt idx="1">
                  <c:v>1382.0033333333336</c:v>
                </c:pt>
                <c:pt idx="2">
                  <c:v>1382.0033333333336</c:v>
                </c:pt>
                <c:pt idx="3">
                  <c:v>1382.0033333333336</c:v>
                </c:pt>
                <c:pt idx="4">
                  <c:v>1382.0033333333336</c:v>
                </c:pt>
                <c:pt idx="5">
                  <c:v>1382.0033333333336</c:v>
                </c:pt>
                <c:pt idx="6">
                  <c:v>1382.0033333333336</c:v>
                </c:pt>
                <c:pt idx="7">
                  <c:v>1382.0033333333336</c:v>
                </c:pt>
                <c:pt idx="8">
                  <c:v>1382.0033333333336</c:v>
                </c:pt>
                <c:pt idx="9">
                  <c:v>1382.0033333333336</c:v>
                </c:pt>
                <c:pt idx="10">
                  <c:v>1382.0033333333336</c:v>
                </c:pt>
                <c:pt idx="11">
                  <c:v>1437.2834666666668</c:v>
                </c:pt>
                <c:pt idx="12">
                  <c:v>1492.5636</c:v>
                </c:pt>
                <c:pt idx="13">
                  <c:v>1547.8437333333331</c:v>
                </c:pt>
                <c:pt idx="14">
                  <c:v>1603.1238666666668</c:v>
                </c:pt>
                <c:pt idx="15">
                  <c:v>1658.404</c:v>
                </c:pt>
                <c:pt idx="16">
                  <c:v>1658.404</c:v>
                </c:pt>
                <c:pt idx="17">
                  <c:v>1658.404</c:v>
                </c:pt>
                <c:pt idx="18">
                  <c:v>1658.404</c:v>
                </c:pt>
                <c:pt idx="19">
                  <c:v>1658.404</c:v>
                </c:pt>
                <c:pt idx="20">
                  <c:v>1658.404</c:v>
                </c:pt>
                <c:pt idx="21">
                  <c:v>1658.404</c:v>
                </c:pt>
                <c:pt idx="22">
                  <c:v>1658.404</c:v>
                </c:pt>
                <c:pt idx="23">
                  <c:v>1658.404</c:v>
                </c:pt>
                <c:pt idx="24">
                  <c:v>1658.404</c:v>
                </c:pt>
                <c:pt idx="25">
                  <c:v>1658.404</c:v>
                </c:pt>
                <c:pt idx="26">
                  <c:v>1658.404</c:v>
                </c:pt>
                <c:pt idx="27">
                  <c:v>1658.404</c:v>
                </c:pt>
                <c:pt idx="28">
                  <c:v>1658.404</c:v>
                </c:pt>
                <c:pt idx="29">
                  <c:v>1658.404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56-45CA-B304-150601882E06}"/>
            </c:ext>
          </c:extLst>
        </c:ser>
        <c:ser>
          <c:idx val="2"/>
          <c:order val="2"/>
          <c:tx>
            <c:strRef>
              <c:f>'Fig4'!$E$6</c:f>
              <c:strCache>
                <c:ptCount val="1"/>
                <c:pt idx="0">
                  <c:v>Cost-of-living - resident personnel</c:v>
                </c:pt>
              </c:strCache>
            </c:strRef>
          </c:tx>
          <c:spPr>
            <a:solidFill>
              <a:srgbClr val="3F766B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'Fig4'!$F$3:$AI$3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'Fig4'!$F$6:$AI$6</c:f>
              <c:numCache>
                <c:formatCode>_-* #,##0_-;\-* #,##0_-;_-* "-"??_-;_-@_-</c:formatCode>
                <c:ptCount val="30"/>
                <c:pt idx="0">
                  <c:v>792.9211461362728</c:v>
                </c:pt>
                <c:pt idx="1">
                  <c:v>1169.142504438337</c:v>
                </c:pt>
                <c:pt idx="2">
                  <c:v>1855.5678950429269</c:v>
                </c:pt>
                <c:pt idx="3">
                  <c:v>2053.4765496884888</c:v>
                </c:pt>
                <c:pt idx="4">
                  <c:v>2350.6972953002905</c:v>
                </c:pt>
                <c:pt idx="5">
                  <c:v>2461.6582589332188</c:v>
                </c:pt>
                <c:pt idx="6">
                  <c:v>2734.7263886421283</c:v>
                </c:pt>
                <c:pt idx="7">
                  <c:v>3110.1125135622742</c:v>
                </c:pt>
                <c:pt idx="8">
                  <c:v>3230.1142830424433</c:v>
                </c:pt>
                <c:pt idx="9">
                  <c:v>3313.0989731992304</c:v>
                </c:pt>
                <c:pt idx="10">
                  <c:v>3437.5082504098264</c:v>
                </c:pt>
                <c:pt idx="11">
                  <c:v>4221.2332534886955</c:v>
                </c:pt>
                <c:pt idx="12">
                  <c:v>5150.8410321326537</c:v>
                </c:pt>
                <c:pt idx="13">
                  <c:v>4356.2392618345129</c:v>
                </c:pt>
                <c:pt idx="14">
                  <c:v>4729.4481328133188</c:v>
                </c:pt>
                <c:pt idx="15">
                  <c:v>4913.884373250824</c:v>
                </c:pt>
                <c:pt idx="16">
                  <c:v>5225.3317184441257</c:v>
                </c:pt>
                <c:pt idx="17">
                  <c:v>5447.8712903083697</c:v>
                </c:pt>
                <c:pt idx="18">
                  <c:v>5754.8116113437318</c:v>
                </c:pt>
                <c:pt idx="19">
                  <c:v>6201.8907000841409</c:v>
                </c:pt>
                <c:pt idx="20">
                  <c:v>6455.912909595736</c:v>
                </c:pt>
                <c:pt idx="21">
                  <c:v>6646.4295667294336</c:v>
                </c:pt>
                <c:pt idx="22">
                  <c:v>6901.721887288586</c:v>
                </c:pt>
                <c:pt idx="23">
                  <c:v>7413.5766394544517</c:v>
                </c:pt>
                <c:pt idx="24">
                  <c:v>7667.5988489660476</c:v>
                </c:pt>
                <c:pt idx="25">
                  <c:v>8014.4915782750822</c:v>
                </c:pt>
                <c:pt idx="26">
                  <c:v>7982.4694295636064</c:v>
                </c:pt>
                <c:pt idx="27">
                  <c:v>7751.1588807352937</c:v>
                </c:pt>
                <c:pt idx="28">
                  <c:v>7107.2868127059319</c:v>
                </c:pt>
                <c:pt idx="29">
                  <c:v>6696.5120145900037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F56-45CA-B304-150601882E06}"/>
            </c:ext>
          </c:extLst>
        </c:ser>
        <c:ser>
          <c:idx val="3"/>
          <c:order val="3"/>
          <c:tx>
            <c:strRef>
              <c:f>'Fig4'!$E$7</c:f>
              <c:strCache>
                <c:ptCount val="1"/>
                <c:pt idx="0">
                  <c:v>FCC-related personnel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'Fig4'!$F$3:$AI$3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'Fig4'!$F$7:$AI$7</c:f>
              <c:numCache>
                <c:formatCode>_-* #,##0_-;\-* #,##0_-;_-* "-"??_-;_-@_-</c:formatCode>
                <c:ptCount val="30"/>
                <c:pt idx="0">
                  <c:v>1164.7709239177873</c:v>
                </c:pt>
                <c:pt idx="1">
                  <c:v>1354.3290612368969</c:v>
                </c:pt>
                <c:pt idx="2">
                  <c:v>1762.8180413948003</c:v>
                </c:pt>
                <c:pt idx="3">
                  <c:v>1908.4990143988045</c:v>
                </c:pt>
                <c:pt idx="4">
                  <c:v>2281.0390903425791</c:v>
                </c:pt>
                <c:pt idx="5">
                  <c:v>2483.3820136246472</c:v>
                </c:pt>
                <c:pt idx="6">
                  <c:v>3039.3045858431806</c:v>
                </c:pt>
                <c:pt idx="7">
                  <c:v>3590.1555837186675</c:v>
                </c:pt>
                <c:pt idx="8">
                  <c:v>3633.0689050829051</c:v>
                </c:pt>
                <c:pt idx="9">
                  <c:v>3693.5376760961494</c:v>
                </c:pt>
                <c:pt idx="10">
                  <c:v>3841.2030926525554</c:v>
                </c:pt>
                <c:pt idx="11">
                  <c:v>4134.0523753669368</c:v>
                </c:pt>
                <c:pt idx="12">
                  <c:v>4990.0485416561087</c:v>
                </c:pt>
                <c:pt idx="13">
                  <c:v>6831.6242313873845</c:v>
                </c:pt>
                <c:pt idx="14">
                  <c:v>7071.1585888204936</c:v>
                </c:pt>
                <c:pt idx="15">
                  <c:v>7151.1219551918921</c:v>
                </c:pt>
                <c:pt idx="16">
                  <c:v>7309.1095422255376</c:v>
                </c:pt>
                <c:pt idx="17">
                  <c:v>7412.4801747956089</c:v>
                </c:pt>
                <c:pt idx="18">
                  <c:v>7571.8042070348129</c:v>
                </c:pt>
                <c:pt idx="19">
                  <c:v>7846.4494637659327</c:v>
                </c:pt>
                <c:pt idx="20">
                  <c:v>8002.4979050904331</c:v>
                </c:pt>
                <c:pt idx="21">
                  <c:v>8119.5342360838085</c:v>
                </c:pt>
                <c:pt idx="22">
                  <c:v>8276.3629196149323</c:v>
                </c:pt>
                <c:pt idx="23">
                  <c:v>8590.8005288838031</c:v>
                </c:pt>
                <c:pt idx="24">
                  <c:v>8746.8489702083025</c:v>
                </c:pt>
                <c:pt idx="25">
                  <c:v>8959.9487216810412</c:v>
                </c:pt>
                <c:pt idx="26">
                  <c:v>8911.1835837671333</c:v>
                </c:pt>
                <c:pt idx="27">
                  <c:v>8567.7974359834698</c:v>
                </c:pt>
                <c:pt idx="28">
                  <c:v>6778.3837487190249</c:v>
                </c:pt>
                <c:pt idx="29">
                  <c:v>5976.6848814144014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F56-45CA-B304-150601882E06}"/>
            </c:ext>
          </c:extLst>
        </c:ser>
        <c:ser>
          <c:idx val="4"/>
          <c:order val="4"/>
          <c:tx>
            <c:strRef>
              <c:f>Chronologie!#REF!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dk1">
                <a:tint val="30000"/>
              </a:schemeClr>
            </a:solidFill>
            <a:ln>
              <a:noFill/>
            </a:ln>
            <a:effectLst/>
          </c:spPr>
          <c:invertIfNegative val="0"/>
          <c:cat>
            <c:numRef>
              <c:f>'Fig4'!$F$3:$AI$3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Chronologie!#REF!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F56-45CA-B304-150601882E06}"/>
            </c:ext>
          </c:extLst>
        </c:ser>
        <c:ser>
          <c:idx val="5"/>
          <c:order val="5"/>
          <c:tx>
            <c:strRef>
              <c:f>'Fig4'!$E$8</c:f>
              <c:strCache>
                <c:ptCount val="1"/>
                <c:pt idx="0">
                  <c:v>FCC-OPEX</c:v>
                </c:pt>
              </c:strCache>
            </c:strRef>
          </c:tx>
          <c:spPr>
            <a:solidFill>
              <a:srgbClr val="C7DF71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'Fig4'!$F$3:$AI$3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'Fig4'!$F$8:$AI$8</c:f>
              <c:numCache>
                <c:formatCode>_-* #,##0_-;\-* #,##0_-;_-* "-"??_-;_-@_-</c:formatCode>
                <c:ptCount val="30"/>
                <c:pt idx="0">
                  <c:v>24.718789418894566</c:v>
                </c:pt>
                <c:pt idx="1">
                  <c:v>39.644600628596272</c:v>
                </c:pt>
                <c:pt idx="2">
                  <c:v>66.325565858534091</c:v>
                </c:pt>
                <c:pt idx="3">
                  <c:v>73.772425048489751</c:v>
                </c:pt>
                <c:pt idx="4">
                  <c:v>83.602235978715214</c:v>
                </c:pt>
                <c:pt idx="5">
                  <c:v>86.714901225270239</c:v>
                </c:pt>
                <c:pt idx="6">
                  <c:v>93.864515213658649</c:v>
                </c:pt>
                <c:pt idx="7">
                  <c:v>105.57200811964468</c:v>
                </c:pt>
                <c:pt idx="8">
                  <c:v>110.48736773666172</c:v>
                </c:pt>
                <c:pt idx="9">
                  <c:v>113.61532385658164</c:v>
                </c:pt>
                <c:pt idx="10">
                  <c:v>117.80267039370338</c:v>
                </c:pt>
                <c:pt idx="11">
                  <c:v>149.79379692509704</c:v>
                </c:pt>
                <c:pt idx="12">
                  <c:v>183.26080933509621</c:v>
                </c:pt>
                <c:pt idx="13">
                  <c:v>239.99012755034545</c:v>
                </c:pt>
                <c:pt idx="14">
                  <c:v>266.08621860796319</c:v>
                </c:pt>
                <c:pt idx="15">
                  <c:v>279.59765743041191</c:v>
                </c:pt>
                <c:pt idx="16">
                  <c:v>302.04611373834621</c:v>
                </c:pt>
                <c:pt idx="17">
                  <c:v>318.23865780644064</c:v>
                </c:pt>
                <c:pt idx="18">
                  <c:v>340.30425571148544</c:v>
                </c:pt>
                <c:pt idx="19">
                  <c:v>371.76255726039449</c:v>
                </c:pt>
                <c:pt idx="20">
                  <c:v>389.63659223136557</c:v>
                </c:pt>
                <c:pt idx="21">
                  <c:v>403.04211845959384</c:v>
                </c:pt>
                <c:pt idx="22">
                  <c:v>421.00552360541968</c:v>
                </c:pt>
                <c:pt idx="23">
                  <c:v>457.02170407192642</c:v>
                </c:pt>
                <c:pt idx="24">
                  <c:v>474.89573904289745</c:v>
                </c:pt>
                <c:pt idx="25">
                  <c:v>499.30452119925542</c:v>
                </c:pt>
                <c:pt idx="26">
                  <c:v>497.51711770215826</c:v>
                </c:pt>
                <c:pt idx="27">
                  <c:v>484.46392931341711</c:v>
                </c:pt>
                <c:pt idx="28">
                  <c:v>461.4752229359903</c:v>
                </c:pt>
                <c:pt idx="29">
                  <c:v>441.36693359364784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F56-45CA-B304-150601882E06}"/>
            </c:ext>
          </c:extLst>
        </c:ser>
        <c:ser>
          <c:idx val="6"/>
          <c:order val="6"/>
          <c:tx>
            <c:strRef>
              <c:f>'Fig4'!$E$9</c:f>
              <c:strCache>
                <c:ptCount val="1"/>
                <c:pt idx="0">
                  <c:v>Renewables capacity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'Fig4'!$F$3:$AI$3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'Fig4'!$F$9:$AI$9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124.81649999999999</c:v>
                </c:pt>
                <c:pt idx="4">
                  <c:v>124.81649999999999</c:v>
                </c:pt>
                <c:pt idx="5">
                  <c:v>124.81649999999999</c:v>
                </c:pt>
                <c:pt idx="6">
                  <c:v>124.81649999999999</c:v>
                </c:pt>
                <c:pt idx="7">
                  <c:v>124.81649999999999</c:v>
                </c:pt>
                <c:pt idx="8">
                  <c:v>124.81649999999999</c:v>
                </c:pt>
                <c:pt idx="9">
                  <c:v>124.81649999999999</c:v>
                </c:pt>
                <c:pt idx="10">
                  <c:v>124.81649999999999</c:v>
                </c:pt>
                <c:pt idx="11">
                  <c:v>124.81649999999999</c:v>
                </c:pt>
                <c:pt idx="12">
                  <c:v>124.81649999999999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F56-45CA-B304-150601882E06}"/>
            </c:ext>
          </c:extLst>
        </c:ser>
        <c:ser>
          <c:idx val="7"/>
          <c:order val="7"/>
          <c:tx>
            <c:strRef>
              <c:f>'Fig4'!$E$10</c:f>
              <c:strCache>
                <c:ptCount val="1"/>
                <c:pt idx="0">
                  <c:v>FCC-construction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'Fig4'!$F$3:$AI$3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'Fig4'!$F$10:$AI$10</c:f>
              <c:numCache>
                <c:formatCode>_-* #,##0_-;\-* #,##0_-;_-* "-"??_-;_-@_-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1280.9837011931334</c:v>
                </c:pt>
                <c:pt idx="4">
                  <c:v>1602.1446148494119</c:v>
                </c:pt>
                <c:pt idx="5">
                  <c:v>1955.256921966879</c:v>
                </c:pt>
                <c:pt idx="6">
                  <c:v>2922.2166186960953</c:v>
                </c:pt>
                <c:pt idx="7">
                  <c:v>3184.3607832616904</c:v>
                </c:pt>
                <c:pt idx="8">
                  <c:v>3345.7647296120249</c:v>
                </c:pt>
                <c:pt idx="9">
                  <c:v>3345.7647296120249</c:v>
                </c:pt>
                <c:pt idx="10">
                  <c:v>2992.6524224945579</c:v>
                </c:pt>
                <c:pt idx="11">
                  <c:v>2320.6849723829596</c:v>
                </c:pt>
                <c:pt idx="12">
                  <c:v>262.14416456559479</c:v>
                </c:pt>
                <c:pt idx="13">
                  <c:v>262.14416456559479</c:v>
                </c:pt>
                <c:pt idx="14">
                  <c:v>432.33199915268244</c:v>
                </c:pt>
                <c:pt idx="15">
                  <c:v>497.38767140613379</c:v>
                </c:pt>
                <c:pt idx="16">
                  <c:v>497.38767140613379</c:v>
                </c:pt>
                <c:pt idx="17">
                  <c:v>389.78504050591056</c:v>
                </c:pt>
                <c:pt idx="18">
                  <c:v>389.78504050591056</c:v>
                </c:pt>
                <c:pt idx="19">
                  <c:v>389.78504050591056</c:v>
                </c:pt>
                <c:pt idx="20">
                  <c:v>247.04685665867569</c:v>
                </c:pt>
                <c:pt idx="21">
                  <c:v>247.04685665867569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F56-45CA-B304-150601882E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"/>
        <c:overlap val="100"/>
        <c:axId val="622258592"/>
        <c:axId val="622242784"/>
      </c:barChart>
      <c:catAx>
        <c:axId val="622258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54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622242784"/>
        <c:crosses val="autoZero"/>
        <c:auto val="1"/>
        <c:lblAlgn val="ctr"/>
        <c:lblOffset val="100"/>
        <c:tickLblSkip val="1"/>
        <c:noMultiLvlLbl val="0"/>
      </c:catAx>
      <c:valAx>
        <c:axId val="622242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F2F2F2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rgbClr val="000000"/>
                    </a:solidFill>
                    <a:latin typeface="Century Gothic" panose="020B0502020202020204" pitchFamily="34" charset="0"/>
                    <a:ea typeface="+mn-ea"/>
                    <a:cs typeface="+mn-cs"/>
                  </a:defRPr>
                </a:pPr>
                <a: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Number of jobs </a:t>
                </a:r>
                <a:b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</a:br>
                <a: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directly and indirectly linked to</a:t>
                </a:r>
                <a:r>
                  <a:rPr lang="en-US" sz="800" b="0" baseline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 </a:t>
                </a:r>
                <a:r>
                  <a:rPr lang="en-US" sz="800" b="0">
                    <a:solidFill>
                      <a:srgbClr val="000000"/>
                    </a:solidFill>
                    <a:latin typeface="Century Gothic" panose="020B0502020202020204" pitchFamily="34" charset="0"/>
                  </a:rPr>
                  <a:t>the FCC</a:t>
                </a:r>
              </a:p>
            </c:rich>
          </c:tx>
          <c:layout>
            <c:manualLayout>
              <c:xMode val="edge"/>
              <c:yMode val="edge"/>
              <c:x val="3.7974237569121183E-4"/>
              <c:y val="0.1127349295585429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rgbClr val="000000"/>
                  </a:solidFill>
                  <a:latin typeface="Century Gothic" panose="020B0502020202020204" pitchFamily="34" charset="0"/>
                  <a:ea typeface="+mn-ea"/>
                  <a:cs typeface="+mn-cs"/>
                </a:defRPr>
              </a:pPr>
              <a:endParaRPr lang="de-DE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 w="3175">
            <a:solidFill>
              <a:prstClr val="black"/>
            </a:solidFill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622258592"/>
        <c:crosses val="autoZero"/>
        <c:crossBetween val="between"/>
      </c:valAx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legend>
      <c:legendPos val="b"/>
      <c:legendEntry>
        <c:idx val="0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66452049198823071"/>
          <c:y val="0.44124891338319105"/>
          <c:w val="0.33222270470227372"/>
          <c:h val="0.409265098374622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rgbClr val="000000"/>
              </a:solidFill>
              <a:latin typeface="Century Gothic"/>
              <a:ea typeface="Century Gothic"/>
              <a:cs typeface="Century Gothic"/>
            </a:defRPr>
          </a:pPr>
          <a:endParaRPr lang="de-D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  <a:extLst>
      <a:ext uri="{909E8E84-426E-40DD-AFC4-6F175D3DCCD1}">
        <a14:hiddenFill xmlns:a14="http://schemas.microsoft.com/office/drawing/2010/main">
          <a:solidFill>
            <a:srgbClr val="FFFFFF"/>
          </a:solidFill>
        </a14:hiddenFill>
      </a:ex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800" b="0">
          <a:solidFill>
            <a:srgbClr val="000000"/>
          </a:solidFill>
          <a:latin typeface="Century Gothic" panose="020B0502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FCC-ee</a:t>
            </a:r>
            <a:r>
              <a:rPr lang="en-GB" baseline="0"/>
              <a:t> total capital expenditure  [m CHF]</a:t>
            </a:r>
            <a:endParaRPr lang="en-GB"/>
          </a:p>
        </c:rich>
      </c:tx>
      <c:layout>
        <c:manualLayout>
          <c:xMode val="edge"/>
          <c:yMode val="edge"/>
          <c:x val="0.31505623765847479"/>
          <c:y val="3.238271193009705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'Fig5'!$D$25</c:f>
              <c:strCache>
                <c:ptCount val="1"/>
                <c:pt idx="0">
                  <c:v>Optimistic scenario [MIN]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'Fig5'!$E$24:$AH$24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'Fig5'!$E$25:$AH$25</c:f>
              <c:numCache>
                <c:formatCode>General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555.55555555555554</c:v>
                </c:pt>
                <c:pt idx="4">
                  <c:v>699.1269841269841</c:v>
                </c:pt>
                <c:pt idx="5">
                  <c:v>853.1269841269841</c:v>
                </c:pt>
                <c:pt idx="6">
                  <c:v>1288.2936507936508</c:v>
                </c:pt>
                <c:pt idx="7">
                  <c:v>1407.0436507936508</c:v>
                </c:pt>
                <c:pt idx="8">
                  <c:v>1479.5436507936508</c:v>
                </c:pt>
                <c:pt idx="9">
                  <c:v>1479.5436507936508</c:v>
                </c:pt>
                <c:pt idx="10">
                  <c:v>1325.5436507936506</c:v>
                </c:pt>
                <c:pt idx="11">
                  <c:v>1022.9722222222222</c:v>
                </c:pt>
                <c:pt idx="12">
                  <c:v>118.75</c:v>
                </c:pt>
                <c:pt idx="13">
                  <c:v>118.75</c:v>
                </c:pt>
                <c:pt idx="14">
                  <c:v>194.58333333333334</c:v>
                </c:pt>
                <c:pt idx="15">
                  <c:v>223.33333333333334</c:v>
                </c:pt>
                <c:pt idx="16">
                  <c:v>223.33333333333334</c:v>
                </c:pt>
                <c:pt idx="17">
                  <c:v>175.83333333333334</c:v>
                </c:pt>
                <c:pt idx="18">
                  <c:v>175.83333333333334</c:v>
                </c:pt>
                <c:pt idx="19">
                  <c:v>175.83333333333334</c:v>
                </c:pt>
                <c:pt idx="20">
                  <c:v>112.5</c:v>
                </c:pt>
                <c:pt idx="21">
                  <c:v>112.5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0DF-4BFC-821B-28C50224D329}"/>
            </c:ext>
          </c:extLst>
        </c:ser>
        <c:ser>
          <c:idx val="1"/>
          <c:order val="1"/>
          <c:tx>
            <c:strRef>
              <c:f>'Fig5'!$D$26</c:f>
              <c:strCache>
                <c:ptCount val="1"/>
                <c:pt idx="0">
                  <c:v>Baseline scenario [Average]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'Fig5'!$E$24:$AH$24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'Fig5'!$E$26:$AH$26</c:f>
              <c:numCache>
                <c:formatCode>General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583.33333333333337</c:v>
                </c:pt>
                <c:pt idx="4">
                  <c:v>729.58333333333337</c:v>
                </c:pt>
                <c:pt idx="5">
                  <c:v>890.38333333333344</c:v>
                </c:pt>
                <c:pt idx="6">
                  <c:v>1330.7166666666667</c:v>
                </c:pt>
                <c:pt idx="7">
                  <c:v>1450.0916666666667</c:v>
                </c:pt>
                <c:pt idx="8">
                  <c:v>1523.5916666666667</c:v>
                </c:pt>
                <c:pt idx="9">
                  <c:v>1523.5916666666667</c:v>
                </c:pt>
                <c:pt idx="10">
                  <c:v>1362.7916666666665</c:v>
                </c:pt>
                <c:pt idx="11">
                  <c:v>1056.7916666666665</c:v>
                </c:pt>
                <c:pt idx="12">
                  <c:v>119.375</c:v>
                </c:pt>
                <c:pt idx="13">
                  <c:v>119.375</c:v>
                </c:pt>
                <c:pt idx="14">
                  <c:v>196.875</c:v>
                </c:pt>
                <c:pt idx="15">
                  <c:v>226.5</c:v>
                </c:pt>
                <c:pt idx="16">
                  <c:v>226.5</c:v>
                </c:pt>
                <c:pt idx="17">
                  <c:v>177.5</c:v>
                </c:pt>
                <c:pt idx="18">
                  <c:v>177.5</c:v>
                </c:pt>
                <c:pt idx="19">
                  <c:v>177.5</c:v>
                </c:pt>
                <c:pt idx="20">
                  <c:v>112.5</c:v>
                </c:pt>
                <c:pt idx="21">
                  <c:v>112.5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0DF-4BFC-821B-28C50224D329}"/>
            </c:ext>
          </c:extLst>
        </c:ser>
        <c:ser>
          <c:idx val="2"/>
          <c:order val="2"/>
          <c:tx>
            <c:strRef>
              <c:f>'Fig5'!$D$27</c:f>
              <c:strCache>
                <c:ptCount val="1"/>
                <c:pt idx="0">
                  <c:v>Pessimistic scenario [MAX]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'Fig5'!$E$24:$AH$24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'Fig5'!$E$27:$AH$27</c:f>
              <c:numCache>
                <c:formatCode>General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611.11111111111109</c:v>
                </c:pt>
                <c:pt idx="4">
                  <c:v>761.46825396825398</c:v>
                </c:pt>
                <c:pt idx="5">
                  <c:v>929.068253968254</c:v>
                </c:pt>
                <c:pt idx="6">
                  <c:v>1382.7349206349204</c:v>
                </c:pt>
                <c:pt idx="7">
                  <c:v>1502.7349206349204</c:v>
                </c:pt>
                <c:pt idx="8">
                  <c:v>1577.7349206349206</c:v>
                </c:pt>
                <c:pt idx="9">
                  <c:v>1577.7349206349206</c:v>
                </c:pt>
                <c:pt idx="10">
                  <c:v>1410.1349206349205</c:v>
                </c:pt>
                <c:pt idx="11">
                  <c:v>1094.2777777777778</c:v>
                </c:pt>
                <c:pt idx="12">
                  <c:v>120</c:v>
                </c:pt>
                <c:pt idx="13">
                  <c:v>120</c:v>
                </c:pt>
                <c:pt idx="14">
                  <c:v>199.16666666666669</c:v>
                </c:pt>
                <c:pt idx="15">
                  <c:v>229.16666666666669</c:v>
                </c:pt>
                <c:pt idx="16">
                  <c:v>229.16666666666669</c:v>
                </c:pt>
                <c:pt idx="17">
                  <c:v>179.16666666666669</c:v>
                </c:pt>
                <c:pt idx="18">
                  <c:v>179.16666666666669</c:v>
                </c:pt>
                <c:pt idx="19">
                  <c:v>179.16666666666669</c:v>
                </c:pt>
                <c:pt idx="20">
                  <c:v>112.5</c:v>
                </c:pt>
                <c:pt idx="21">
                  <c:v>112.5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0DF-4BFC-821B-28C50224D3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24029919"/>
        <c:axId val="1824027839"/>
      </c:lineChart>
      <c:catAx>
        <c:axId val="18240299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824027839"/>
        <c:crosses val="autoZero"/>
        <c:auto val="1"/>
        <c:lblAlgn val="ctr"/>
        <c:lblOffset val="100"/>
        <c:noMultiLvlLbl val="0"/>
      </c:catAx>
      <c:valAx>
        <c:axId val="1824027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8240299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783789228012169"/>
          <c:y val="3.5052589020195715E-2"/>
          <c:w val="0.56906075045496851"/>
          <c:h val="0.77611581516746353"/>
        </c:manualLayout>
      </c:layout>
      <c:lineChart>
        <c:grouping val="standard"/>
        <c:varyColors val="0"/>
        <c:ser>
          <c:idx val="0"/>
          <c:order val="0"/>
          <c:tx>
            <c:strRef>
              <c:f>'Fig5'!$D$25</c:f>
              <c:strCache>
                <c:ptCount val="1"/>
                <c:pt idx="0">
                  <c:v>Optimistic scenario [MIN]</c:v>
                </c:pt>
              </c:strCache>
            </c:strRef>
          </c:tx>
          <c:spPr>
            <a:ln w="19050" cap="rnd" cmpd="sng" algn="ctr">
              <a:solidFill>
                <a:srgbClr val="12A7E7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none"/>
          </c:marker>
          <c:cat>
            <c:numRef>
              <c:f>'Fig5'!$E$24:$AH$24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'Fig5'!$E$25:$AH$25</c:f>
              <c:numCache>
                <c:formatCode>General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555.55555555555554</c:v>
                </c:pt>
                <c:pt idx="4">
                  <c:v>699.1269841269841</c:v>
                </c:pt>
                <c:pt idx="5">
                  <c:v>853.1269841269841</c:v>
                </c:pt>
                <c:pt idx="6">
                  <c:v>1288.2936507936508</c:v>
                </c:pt>
                <c:pt idx="7">
                  <c:v>1407.0436507936508</c:v>
                </c:pt>
                <c:pt idx="8">
                  <c:v>1479.5436507936508</c:v>
                </c:pt>
                <c:pt idx="9">
                  <c:v>1479.5436507936508</c:v>
                </c:pt>
                <c:pt idx="10">
                  <c:v>1325.5436507936506</c:v>
                </c:pt>
                <c:pt idx="11">
                  <c:v>1022.9722222222222</c:v>
                </c:pt>
                <c:pt idx="12">
                  <c:v>118.75</c:v>
                </c:pt>
                <c:pt idx="13">
                  <c:v>118.75</c:v>
                </c:pt>
                <c:pt idx="14">
                  <c:v>194.58333333333334</c:v>
                </c:pt>
                <c:pt idx="15">
                  <c:v>223.33333333333334</c:v>
                </c:pt>
                <c:pt idx="16">
                  <c:v>223.33333333333334</c:v>
                </c:pt>
                <c:pt idx="17">
                  <c:v>175.83333333333334</c:v>
                </c:pt>
                <c:pt idx="18">
                  <c:v>175.83333333333334</c:v>
                </c:pt>
                <c:pt idx="19">
                  <c:v>175.83333333333334</c:v>
                </c:pt>
                <c:pt idx="20">
                  <c:v>112.5</c:v>
                </c:pt>
                <c:pt idx="21">
                  <c:v>112.5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C1F-4A07-89BE-2859896052F6}"/>
            </c:ext>
          </c:extLst>
        </c:ser>
        <c:ser>
          <c:idx val="1"/>
          <c:order val="1"/>
          <c:tx>
            <c:strRef>
              <c:f>'Fig5'!$D$26</c:f>
              <c:strCache>
                <c:ptCount val="1"/>
                <c:pt idx="0">
                  <c:v>Baseline scenario [Average]</c:v>
                </c:pt>
              </c:strCache>
            </c:strRef>
          </c:tx>
          <c:spPr>
            <a:ln w="19050" cap="rnd" cmpd="sng" algn="ctr">
              <a:solidFill>
                <a:srgbClr val="C7DF71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none"/>
          </c:marker>
          <c:cat>
            <c:numRef>
              <c:f>'Fig5'!$E$24:$AH$24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'Fig5'!$E$26:$AH$26</c:f>
              <c:numCache>
                <c:formatCode>General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583.33333333333337</c:v>
                </c:pt>
                <c:pt idx="4">
                  <c:v>729.58333333333337</c:v>
                </c:pt>
                <c:pt idx="5">
                  <c:v>890.38333333333344</c:v>
                </c:pt>
                <c:pt idx="6">
                  <c:v>1330.7166666666667</c:v>
                </c:pt>
                <c:pt idx="7">
                  <c:v>1450.0916666666667</c:v>
                </c:pt>
                <c:pt idx="8">
                  <c:v>1523.5916666666667</c:v>
                </c:pt>
                <c:pt idx="9">
                  <c:v>1523.5916666666667</c:v>
                </c:pt>
                <c:pt idx="10">
                  <c:v>1362.7916666666665</c:v>
                </c:pt>
                <c:pt idx="11">
                  <c:v>1056.7916666666665</c:v>
                </c:pt>
                <c:pt idx="12">
                  <c:v>119.375</c:v>
                </c:pt>
                <c:pt idx="13">
                  <c:v>119.375</c:v>
                </c:pt>
                <c:pt idx="14">
                  <c:v>196.875</c:v>
                </c:pt>
                <c:pt idx="15">
                  <c:v>226.5</c:v>
                </c:pt>
                <c:pt idx="16">
                  <c:v>226.5</c:v>
                </c:pt>
                <c:pt idx="17">
                  <c:v>177.5</c:v>
                </c:pt>
                <c:pt idx="18">
                  <c:v>177.5</c:v>
                </c:pt>
                <c:pt idx="19">
                  <c:v>177.5</c:v>
                </c:pt>
                <c:pt idx="20">
                  <c:v>112.5</c:v>
                </c:pt>
                <c:pt idx="21">
                  <c:v>112.5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C1F-4A07-89BE-2859896052F6}"/>
            </c:ext>
          </c:extLst>
        </c:ser>
        <c:ser>
          <c:idx val="2"/>
          <c:order val="2"/>
          <c:tx>
            <c:strRef>
              <c:f>'Fig5'!$D$27</c:f>
              <c:strCache>
                <c:ptCount val="1"/>
                <c:pt idx="0">
                  <c:v>Pessimistic scenario [MAX]</c:v>
                </c:pt>
              </c:strCache>
            </c:strRef>
          </c:tx>
          <c:spPr>
            <a:ln w="19050" cap="rnd" cmpd="sng" algn="ctr">
              <a:solidFill>
                <a:srgbClr val="3F766B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none"/>
          </c:marker>
          <c:cat>
            <c:numRef>
              <c:f>'Fig5'!$E$24:$AH$24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'Fig5'!$E$27:$AH$27</c:f>
              <c:numCache>
                <c:formatCode>General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611.11111111111109</c:v>
                </c:pt>
                <c:pt idx="4">
                  <c:v>761.46825396825398</c:v>
                </c:pt>
                <c:pt idx="5">
                  <c:v>929.068253968254</c:v>
                </c:pt>
                <c:pt idx="6">
                  <c:v>1382.7349206349204</c:v>
                </c:pt>
                <c:pt idx="7">
                  <c:v>1502.7349206349204</c:v>
                </c:pt>
                <c:pt idx="8">
                  <c:v>1577.7349206349206</c:v>
                </c:pt>
                <c:pt idx="9">
                  <c:v>1577.7349206349206</c:v>
                </c:pt>
                <c:pt idx="10">
                  <c:v>1410.1349206349205</c:v>
                </c:pt>
                <c:pt idx="11">
                  <c:v>1094.2777777777778</c:v>
                </c:pt>
                <c:pt idx="12">
                  <c:v>120</c:v>
                </c:pt>
                <c:pt idx="13">
                  <c:v>120</c:v>
                </c:pt>
                <c:pt idx="14">
                  <c:v>199.16666666666669</c:v>
                </c:pt>
                <c:pt idx="15">
                  <c:v>229.16666666666669</c:v>
                </c:pt>
                <c:pt idx="16">
                  <c:v>229.16666666666669</c:v>
                </c:pt>
                <c:pt idx="17">
                  <c:v>179.16666666666669</c:v>
                </c:pt>
                <c:pt idx="18">
                  <c:v>179.16666666666669</c:v>
                </c:pt>
                <c:pt idx="19">
                  <c:v>179.16666666666669</c:v>
                </c:pt>
                <c:pt idx="20">
                  <c:v>112.5</c:v>
                </c:pt>
                <c:pt idx="21">
                  <c:v>112.5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C1F-4A07-89BE-2859896052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24029919"/>
        <c:axId val="1824027839"/>
      </c:lineChart>
      <c:catAx>
        <c:axId val="182402991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" cap="flat" cmpd="sng" algn="ctr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1824027839"/>
        <c:crosses val="autoZero"/>
        <c:auto val="1"/>
        <c:lblAlgn val="ctr"/>
        <c:lblOffset val="100"/>
        <c:noMultiLvlLbl val="0"/>
      </c:catAx>
      <c:valAx>
        <c:axId val="1824027839"/>
        <c:scaling>
          <c:orientation val="minMax"/>
          <c:max val="1800"/>
          <c:min val="0"/>
        </c:scaling>
        <c:delete val="0"/>
        <c:axPos val="l"/>
        <c:majorGridlines>
          <c:spPr>
            <a:ln w="9525" cap="flat" cmpd="sng" algn="ctr">
              <a:solidFill>
                <a:srgbClr val="F2F2F2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rgbClr val="000000"/>
                    </a:solidFill>
                    <a:latin typeface="Century Gothic" panose="020B0502020202020204" pitchFamily="34" charset="0"/>
                    <a:ea typeface="+mn-ea"/>
                    <a:cs typeface="+mn-cs"/>
                  </a:defRPr>
                </a:pPr>
                <a:r>
                  <a:rPr lang="de-AT"/>
                  <a:t>Annual</a:t>
                </a:r>
                <a:r>
                  <a:rPr lang="de-AT" baseline="0"/>
                  <a:t> investement volume in mn CHF</a:t>
                </a:r>
                <a:endParaRPr lang="de-AT"/>
              </a:p>
            </c:rich>
          </c:tx>
          <c:layout>
            <c:manualLayout>
              <c:xMode val="edge"/>
              <c:yMode val="edge"/>
              <c:x val="2.6047816845644063E-5"/>
              <c:y val="0.103864328553074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rgbClr val="000000"/>
                  </a:solidFill>
                  <a:latin typeface="Century Gothic" panose="020B0502020202020204" pitchFamily="34" charset="0"/>
                  <a:ea typeface="+mn-ea"/>
                  <a:cs typeface="+mn-cs"/>
                </a:defRPr>
              </a:pPr>
              <a:endParaRPr lang="de-DE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 w="3175" cap="flat" cmpd="sng" algn="ctr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1824029919"/>
        <c:crosses val="autoZero"/>
        <c:crossBetween val="between"/>
        <c:majorUnit val="200"/>
      </c:valAx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legend>
      <c:legendPos val="b"/>
      <c:layout>
        <c:manualLayout>
          <c:xMode val="edge"/>
          <c:yMode val="edge"/>
          <c:x val="0.68448314185293746"/>
          <c:y val="0.34005905910892337"/>
          <c:w val="0.31249652695775387"/>
          <c:h val="0.33090478137819263"/>
        </c:manualLayout>
      </c:layout>
      <c:overlay val="0"/>
      <c:spPr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rgbClr val="000000"/>
              </a:solidFill>
              <a:latin typeface="Century Gothic"/>
              <a:ea typeface="Century Gothic"/>
              <a:cs typeface="Century Gothic"/>
            </a:defRPr>
          </a:pPr>
          <a:endParaRPr lang="de-D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  <a:extLst>
      <a:ext uri="{909E8E84-426E-40DD-AFC4-6F175D3DCCD1}">
        <a14:hiddenFill xmlns:a14="http://schemas.microsoft.com/office/drawing/2010/main">
          <a:solidFill>
            <a:srgbClr val="FFFFFF"/>
          </a:solidFill>
        </a14:hiddenFill>
      </a:ex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800" b="0">
          <a:solidFill>
            <a:srgbClr val="000000"/>
          </a:solidFill>
          <a:latin typeface="Century Gothic" panose="020B0502020202020204" pitchFamily="34" charset="0"/>
        </a:defRPr>
      </a:pPr>
      <a:endParaRPr lang="de-DE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2110385838301902E-2"/>
          <c:y val="1.7933098119206965E-2"/>
          <c:w val="0.82865811282351243"/>
          <c:h val="0.91660544552580758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'Fig6'!$C$4</c:f>
              <c:strCache>
                <c:ptCount val="1"/>
                <c:pt idx="0">
                  <c:v>AUS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'Fig6'!$D$4:$AH$4</c:f>
              <c:numCache>
                <c:formatCode>0</c:formatCode>
                <c:ptCount val="31"/>
                <c:pt idx="0">
                  <c:v>0.17195201539615673</c:v>
                </c:pt>
                <c:pt idx="1">
                  <c:v>0.12918616895656093</c:v>
                </c:pt>
                <c:pt idx="2">
                  <c:v>0.79991998574954137</c:v>
                </c:pt>
                <c:pt idx="3">
                  <c:v>0</c:v>
                </c:pt>
                <c:pt idx="4">
                  <c:v>7.5934936735806892E-5</c:v>
                </c:pt>
                <c:pt idx="5">
                  <c:v>1.9356460439356554E-4</c:v>
                </c:pt>
                <c:pt idx="6">
                  <c:v>0.12382013859089115</c:v>
                </c:pt>
                <c:pt idx="7">
                  <c:v>0.84260285694683079</c:v>
                </c:pt>
                <c:pt idx="8">
                  <c:v>0.40721582997504563</c:v>
                </c:pt>
                <c:pt idx="9">
                  <c:v>3.1349736610833731E-5</c:v>
                </c:pt>
                <c:pt idx="10">
                  <c:v>0.10933223528005573</c:v>
                </c:pt>
                <c:pt idx="11">
                  <c:v>2.269248567846174E-2</c:v>
                </c:pt>
                <c:pt idx="12">
                  <c:v>9.1031319456825986E-3</c:v>
                </c:pt>
                <c:pt idx="13">
                  <c:v>2.776261243679252E-3</c:v>
                </c:pt>
                <c:pt idx="14">
                  <c:v>5.7935005337592894E-3</c:v>
                </c:pt>
                <c:pt idx="15">
                  <c:v>3.7754702467308653E-3</c:v>
                </c:pt>
                <c:pt idx="16">
                  <c:v>2.6270838659923825E-4</c:v>
                </c:pt>
                <c:pt idx="17">
                  <c:v>6.1286726101966914E-2</c:v>
                </c:pt>
                <c:pt idx="18">
                  <c:v>0.11437730223579637</c:v>
                </c:pt>
                <c:pt idx="19">
                  <c:v>8.2230154834603039E-2</c:v>
                </c:pt>
                <c:pt idx="20">
                  <c:v>1.83449428226077E-2</c:v>
                </c:pt>
                <c:pt idx="21">
                  <c:v>1.3549456040462593</c:v>
                </c:pt>
                <c:pt idx="22">
                  <c:v>1.9932769070391175E-2</c:v>
                </c:pt>
                <c:pt idx="23">
                  <c:v>0.14489495228021465</c:v>
                </c:pt>
                <c:pt idx="24">
                  <c:v>3.7718431161928113E-2</c:v>
                </c:pt>
                <c:pt idx="25">
                  <c:v>0.11376531557324455</c:v>
                </c:pt>
                <c:pt idx="26">
                  <c:v>1.8826640110174611E-2</c:v>
                </c:pt>
                <c:pt idx="27">
                  <c:v>0.15811176288053594</c:v>
                </c:pt>
                <c:pt idx="28">
                  <c:v>5.8973687687494227E-3</c:v>
                </c:pt>
                <c:pt idx="29">
                  <c:v>9.085666980177573E-2</c:v>
                </c:pt>
                <c:pt idx="30">
                  <c:v>0.46793334040691936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FF-4E6A-ABAB-A851F2D978C3}"/>
            </c:ext>
          </c:extLst>
        </c:ser>
        <c:ser>
          <c:idx val="1"/>
          <c:order val="1"/>
          <c:tx>
            <c:strRef>
              <c:f>'Fig6'!$C$5</c:f>
              <c:strCache>
                <c:ptCount val="1"/>
                <c:pt idx="0">
                  <c:v>AUT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'Fig6'!$D$5:$AH$5</c:f>
              <c:numCache>
                <c:formatCode>0</c:formatCode>
                <c:ptCount val="31"/>
                <c:pt idx="0">
                  <c:v>1.4521734408924796</c:v>
                </c:pt>
                <c:pt idx="1">
                  <c:v>1.7695468650459025</c:v>
                </c:pt>
                <c:pt idx="2">
                  <c:v>0.28262646854242612</c:v>
                </c:pt>
                <c:pt idx="3">
                  <c:v>2.6551064050006612E-4</c:v>
                </c:pt>
                <c:pt idx="4">
                  <c:v>0.46490282622139323</c:v>
                </c:pt>
                <c:pt idx="5">
                  <c:v>1.2762501388586739E-6</c:v>
                </c:pt>
                <c:pt idx="6">
                  <c:v>2.3131569822230058</c:v>
                </c:pt>
                <c:pt idx="7">
                  <c:v>5.0223660499043108</c:v>
                </c:pt>
                <c:pt idx="8">
                  <c:v>3.2804597768367834</c:v>
                </c:pt>
                <c:pt idx="9">
                  <c:v>4.0661769485607312E-3</c:v>
                </c:pt>
                <c:pt idx="10">
                  <c:v>5.1806933857502093</c:v>
                </c:pt>
                <c:pt idx="11">
                  <c:v>0.39175987092029951</c:v>
                </c:pt>
                <c:pt idx="12">
                  <c:v>0.82785838353186159</c:v>
                </c:pt>
                <c:pt idx="13">
                  <c:v>17.23612415083905</c:v>
                </c:pt>
                <c:pt idx="14">
                  <c:v>14.042905865365594</c:v>
                </c:pt>
                <c:pt idx="15">
                  <c:v>7.0017468153079836</c:v>
                </c:pt>
                <c:pt idx="16">
                  <c:v>1.8583504587087074</c:v>
                </c:pt>
                <c:pt idx="17">
                  <c:v>1.9602380178382248</c:v>
                </c:pt>
                <c:pt idx="18">
                  <c:v>6.6020961109334131</c:v>
                </c:pt>
                <c:pt idx="19">
                  <c:v>5.3742666458665518</c:v>
                </c:pt>
                <c:pt idx="20">
                  <c:v>6.835937204483078</c:v>
                </c:pt>
                <c:pt idx="21">
                  <c:v>0.63946878413026098</c:v>
                </c:pt>
                <c:pt idx="22">
                  <c:v>7.8859632167268368</c:v>
                </c:pt>
                <c:pt idx="23">
                  <c:v>1.5616150006180709</c:v>
                </c:pt>
                <c:pt idx="24">
                  <c:v>5.0894714374465559</c:v>
                </c:pt>
                <c:pt idx="25">
                  <c:v>6.0597467026506679</c:v>
                </c:pt>
                <c:pt idx="26">
                  <c:v>2.7875116658662047</c:v>
                </c:pt>
                <c:pt idx="27">
                  <c:v>3.192633124283077</c:v>
                </c:pt>
                <c:pt idx="28">
                  <c:v>4.7012031538873238</c:v>
                </c:pt>
                <c:pt idx="29">
                  <c:v>0.59937519932485805</c:v>
                </c:pt>
                <c:pt idx="30">
                  <c:v>2.8117142106716049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6FF-4E6A-ABAB-A851F2D978C3}"/>
            </c:ext>
          </c:extLst>
        </c:ser>
        <c:ser>
          <c:idx val="2"/>
          <c:order val="2"/>
          <c:tx>
            <c:strRef>
              <c:f>'Fig6'!$C$6</c:f>
              <c:strCache>
                <c:ptCount val="1"/>
                <c:pt idx="0">
                  <c:v>BEL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'Fig6'!$D$6:$AH$6</c:f>
              <c:numCache>
                <c:formatCode>0</c:formatCode>
                <c:ptCount val="31"/>
                <c:pt idx="0">
                  <c:v>1.1378672237941139</c:v>
                </c:pt>
                <c:pt idx="1">
                  <c:v>0.83437100641099438</c:v>
                </c:pt>
                <c:pt idx="2">
                  <c:v>0.76923276478245417</c:v>
                </c:pt>
                <c:pt idx="3">
                  <c:v>0.10056714300605685</c:v>
                </c:pt>
                <c:pt idx="4">
                  <c:v>8.0093254710464876</c:v>
                </c:pt>
                <c:pt idx="5">
                  <c:v>0.21449872271290787</c:v>
                </c:pt>
                <c:pt idx="6">
                  <c:v>0.64907162877736813</c:v>
                </c:pt>
                <c:pt idx="7">
                  <c:v>1.9577803395850828</c:v>
                </c:pt>
                <c:pt idx="8">
                  <c:v>1.177275790154082</c:v>
                </c:pt>
                <c:pt idx="9">
                  <c:v>2.8784817271470917</c:v>
                </c:pt>
                <c:pt idx="10">
                  <c:v>3.2186191129191855</c:v>
                </c:pt>
                <c:pt idx="11">
                  <c:v>0.11819372117049989</c:v>
                </c:pt>
                <c:pt idx="12">
                  <c:v>0.14196284737212772</c:v>
                </c:pt>
                <c:pt idx="13">
                  <c:v>1.0147117042172198</c:v>
                </c:pt>
                <c:pt idx="14">
                  <c:v>1.492675299010805</c:v>
                </c:pt>
                <c:pt idx="15">
                  <c:v>6.1344917794961727E-2</c:v>
                </c:pt>
                <c:pt idx="16">
                  <c:v>9.663675856666222</c:v>
                </c:pt>
                <c:pt idx="17">
                  <c:v>4.0468015752885593</c:v>
                </c:pt>
                <c:pt idx="18">
                  <c:v>1.6560052524306097</c:v>
                </c:pt>
                <c:pt idx="19">
                  <c:v>2.0150159529280649</c:v>
                </c:pt>
                <c:pt idx="20">
                  <c:v>1.3731590528301671</c:v>
                </c:pt>
                <c:pt idx="21">
                  <c:v>1.5672247641676331</c:v>
                </c:pt>
                <c:pt idx="22">
                  <c:v>0.74757309088781132</c:v>
                </c:pt>
                <c:pt idx="23">
                  <c:v>0.61294538138652488</c:v>
                </c:pt>
                <c:pt idx="24">
                  <c:v>0.6481662634382378</c:v>
                </c:pt>
                <c:pt idx="25">
                  <c:v>1.3522208238461999</c:v>
                </c:pt>
                <c:pt idx="26">
                  <c:v>2.1934813263120296</c:v>
                </c:pt>
                <c:pt idx="27">
                  <c:v>1.1062942459888989</c:v>
                </c:pt>
                <c:pt idx="28">
                  <c:v>0.84299552398626221</c:v>
                </c:pt>
                <c:pt idx="29">
                  <c:v>2.1776833224680128</c:v>
                </c:pt>
                <c:pt idx="30">
                  <c:v>1.7996681826342245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6FF-4E6A-ABAB-A851F2D978C3}"/>
            </c:ext>
          </c:extLst>
        </c:ser>
        <c:ser>
          <c:idx val="3"/>
          <c:order val="3"/>
          <c:tx>
            <c:strRef>
              <c:f>'Fig6'!$C$7</c:f>
              <c:strCache>
                <c:ptCount val="1"/>
                <c:pt idx="0">
                  <c:v>BGR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'Fig6'!$D$7:$AH$7</c:f>
              <c:numCache>
                <c:formatCode>0</c:formatCode>
                <c:ptCount val="31"/>
                <c:pt idx="0">
                  <c:v>0.20175104168437827</c:v>
                </c:pt>
                <c:pt idx="1">
                  <c:v>6.7304125913782457E-3</c:v>
                </c:pt>
                <c:pt idx="2">
                  <c:v>5.094800214404618E-4</c:v>
                </c:pt>
                <c:pt idx="3">
                  <c:v>0</c:v>
                </c:pt>
                <c:pt idx="4">
                  <c:v>7.0346439132267855E-5</c:v>
                </c:pt>
                <c:pt idx="5">
                  <c:v>0</c:v>
                </c:pt>
                <c:pt idx="6">
                  <c:v>9.3325624428401699E-3</c:v>
                </c:pt>
                <c:pt idx="7">
                  <c:v>7.7246106772809284E-2</c:v>
                </c:pt>
                <c:pt idx="8">
                  <c:v>1.8525284856957442E-2</c:v>
                </c:pt>
                <c:pt idx="9">
                  <c:v>3.1930287288812139E-5</c:v>
                </c:pt>
                <c:pt idx="10">
                  <c:v>0.31797401436267053</c:v>
                </c:pt>
                <c:pt idx="11">
                  <c:v>0.84289640385261633</c:v>
                </c:pt>
                <c:pt idx="12">
                  <c:v>0.28289114492980805</c:v>
                </c:pt>
                <c:pt idx="13">
                  <c:v>3.2219016493484652E-2</c:v>
                </c:pt>
                <c:pt idx="14">
                  <c:v>0.17506482438891607</c:v>
                </c:pt>
                <c:pt idx="15">
                  <c:v>8.270817536391209E-3</c:v>
                </c:pt>
                <c:pt idx="16">
                  <c:v>0</c:v>
                </c:pt>
                <c:pt idx="17">
                  <c:v>2.6058463947227377E-2</c:v>
                </c:pt>
                <c:pt idx="18">
                  <c:v>3.5653970919247095E-2</c:v>
                </c:pt>
                <c:pt idx="19">
                  <c:v>9.0079362748337888E-2</c:v>
                </c:pt>
                <c:pt idx="20">
                  <c:v>0.12225623626473839</c:v>
                </c:pt>
                <c:pt idx="21">
                  <c:v>1.532226467465727E-2</c:v>
                </c:pt>
                <c:pt idx="22">
                  <c:v>0.1846165862064448</c:v>
                </c:pt>
                <c:pt idx="23">
                  <c:v>5.5420684196753445E-2</c:v>
                </c:pt>
                <c:pt idx="24">
                  <c:v>0.85695346104275316</c:v>
                </c:pt>
                <c:pt idx="25">
                  <c:v>7.0757290320179647E-2</c:v>
                </c:pt>
                <c:pt idx="26">
                  <c:v>2.9636705075862763E-2</c:v>
                </c:pt>
                <c:pt idx="27">
                  <c:v>0.22917217960867334</c:v>
                </c:pt>
                <c:pt idx="28">
                  <c:v>0.18386759876447412</c:v>
                </c:pt>
                <c:pt idx="29">
                  <c:v>0.12377727814257015</c:v>
                </c:pt>
                <c:pt idx="30">
                  <c:v>0.1138081128125468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6FF-4E6A-ABAB-A851F2D978C3}"/>
            </c:ext>
          </c:extLst>
        </c:ser>
        <c:ser>
          <c:idx val="4"/>
          <c:order val="4"/>
          <c:tx>
            <c:strRef>
              <c:f>'Fig6'!$C$8</c:f>
              <c:strCache>
                <c:ptCount val="1"/>
                <c:pt idx="0">
                  <c:v>BRA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'Fig6'!$D$8:$AH$8</c:f>
              <c:numCache>
                <c:formatCode>0</c:formatCode>
                <c:ptCount val="31"/>
                <c:pt idx="0">
                  <c:v>4.4029448007469965</c:v>
                </c:pt>
                <c:pt idx="1">
                  <c:v>8.5456387146090079E-2</c:v>
                </c:pt>
                <c:pt idx="2">
                  <c:v>1.0428642946976976E-2</c:v>
                </c:pt>
                <c:pt idx="3">
                  <c:v>0</c:v>
                </c:pt>
                <c:pt idx="4">
                  <c:v>0.47221414978790399</c:v>
                </c:pt>
                <c:pt idx="5">
                  <c:v>10.83158470224898</c:v>
                </c:pt>
                <c:pt idx="6">
                  <c:v>0.2233956006346334</c:v>
                </c:pt>
                <c:pt idx="7">
                  <c:v>2.1933935651080745</c:v>
                </c:pt>
                <c:pt idx="8">
                  <c:v>3.5103166037335876E-2</c:v>
                </c:pt>
                <c:pt idx="9">
                  <c:v>0.12212870447428259</c:v>
                </c:pt>
                <c:pt idx="10">
                  <c:v>2.7457718286143653E-2</c:v>
                </c:pt>
                <c:pt idx="11">
                  <c:v>3.3618562242175598E-3</c:v>
                </c:pt>
                <c:pt idx="12">
                  <c:v>4.0628580203045647E-2</c:v>
                </c:pt>
                <c:pt idx="13">
                  <c:v>3.7747666223563153E-2</c:v>
                </c:pt>
                <c:pt idx="14">
                  <c:v>0.50231790170985957</c:v>
                </c:pt>
                <c:pt idx="15">
                  <c:v>0</c:v>
                </c:pt>
                <c:pt idx="16">
                  <c:v>1.5308102111382836E-2</c:v>
                </c:pt>
                <c:pt idx="17">
                  <c:v>0.16121134811509757</c:v>
                </c:pt>
                <c:pt idx="18">
                  <c:v>4.8534984759183317E-2</c:v>
                </c:pt>
                <c:pt idx="19">
                  <c:v>0.10507629393165507</c:v>
                </c:pt>
                <c:pt idx="20">
                  <c:v>5.8699265069924116E-2</c:v>
                </c:pt>
                <c:pt idx="21">
                  <c:v>1.031702743956282</c:v>
                </c:pt>
                <c:pt idx="22">
                  <c:v>2.6646744297718239E-2</c:v>
                </c:pt>
                <c:pt idx="23">
                  <c:v>3.8525093346460274E-2</c:v>
                </c:pt>
                <c:pt idx="24">
                  <c:v>3.2432511928097527E-2</c:v>
                </c:pt>
                <c:pt idx="25">
                  <c:v>6.2686303142452549E-2</c:v>
                </c:pt>
                <c:pt idx="26">
                  <c:v>4.9771042504547485E-3</c:v>
                </c:pt>
                <c:pt idx="27">
                  <c:v>1.2184300207995877</c:v>
                </c:pt>
                <c:pt idx="28">
                  <c:v>2.2420909719494512E-2</c:v>
                </c:pt>
                <c:pt idx="29">
                  <c:v>0.11722687472583285</c:v>
                </c:pt>
                <c:pt idx="30">
                  <c:v>0.50646132963690027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6FF-4E6A-ABAB-A851F2D978C3}"/>
            </c:ext>
          </c:extLst>
        </c:ser>
        <c:ser>
          <c:idx val="5"/>
          <c:order val="5"/>
          <c:tx>
            <c:strRef>
              <c:f>'Fig6'!$C$9</c:f>
              <c:strCache>
                <c:ptCount val="1"/>
                <c:pt idx="0">
                  <c:v>CAN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'Fig6'!$D$9:$AH$9</c:f>
              <c:numCache>
                <c:formatCode>0</c:formatCode>
                <c:ptCount val="31"/>
                <c:pt idx="0">
                  <c:v>0.60474181418110506</c:v>
                </c:pt>
                <c:pt idx="1">
                  <c:v>2.0438583691419431E-3</c:v>
                </c:pt>
                <c:pt idx="2">
                  <c:v>0.14903860376388756</c:v>
                </c:pt>
                <c:pt idx="3">
                  <c:v>0</c:v>
                </c:pt>
                <c:pt idx="4">
                  <c:v>1.9202727306051808E-2</c:v>
                </c:pt>
                <c:pt idx="5">
                  <c:v>0</c:v>
                </c:pt>
                <c:pt idx="6">
                  <c:v>4.1767533461357059E-2</c:v>
                </c:pt>
                <c:pt idx="7">
                  <c:v>0.33855010253596807</c:v>
                </c:pt>
                <c:pt idx="8">
                  <c:v>4.4538720792262496E-2</c:v>
                </c:pt>
                <c:pt idx="9">
                  <c:v>9.9854136061607229E-2</c:v>
                </c:pt>
                <c:pt idx="10">
                  <c:v>3.7437767074137533E-2</c:v>
                </c:pt>
                <c:pt idx="11">
                  <c:v>6.2239397377928732E-2</c:v>
                </c:pt>
                <c:pt idx="12">
                  <c:v>8.5496754096149832E-2</c:v>
                </c:pt>
                <c:pt idx="13">
                  <c:v>8.9563095822055835E-2</c:v>
                </c:pt>
                <c:pt idx="14">
                  <c:v>0.20356690541924435</c:v>
                </c:pt>
                <c:pt idx="15">
                  <c:v>0</c:v>
                </c:pt>
                <c:pt idx="16">
                  <c:v>0</c:v>
                </c:pt>
                <c:pt idx="17">
                  <c:v>0.3348252912324805</c:v>
                </c:pt>
                <c:pt idx="18">
                  <c:v>0.15510225974495814</c:v>
                </c:pt>
                <c:pt idx="19">
                  <c:v>0.14266131230062207</c:v>
                </c:pt>
                <c:pt idx="20">
                  <c:v>6.3439432259072961E-2</c:v>
                </c:pt>
                <c:pt idx="21">
                  <c:v>0.6350564416248865</c:v>
                </c:pt>
                <c:pt idx="22">
                  <c:v>7.9730082093442067E-2</c:v>
                </c:pt>
                <c:pt idx="23">
                  <c:v>0.25571903788618894</c:v>
                </c:pt>
                <c:pt idx="24">
                  <c:v>0.12791326436023209</c:v>
                </c:pt>
                <c:pt idx="25">
                  <c:v>0.27840704352941859</c:v>
                </c:pt>
                <c:pt idx="26">
                  <c:v>0.25949190408051359</c:v>
                </c:pt>
                <c:pt idx="27">
                  <c:v>3.7078057868008725</c:v>
                </c:pt>
                <c:pt idx="28">
                  <c:v>9.5931315400727326E-3</c:v>
                </c:pt>
                <c:pt idx="29">
                  <c:v>6.0282949944420308E-2</c:v>
                </c:pt>
                <c:pt idx="30">
                  <c:v>0.38360420380520382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6FF-4E6A-ABAB-A851F2D978C3}"/>
            </c:ext>
          </c:extLst>
        </c:ser>
        <c:ser>
          <c:idx val="6"/>
          <c:order val="6"/>
          <c:tx>
            <c:strRef>
              <c:f>'Fig6'!$C$10</c:f>
              <c:strCache>
                <c:ptCount val="1"/>
                <c:pt idx="0">
                  <c:v>CHE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'Fig6'!$D$10:$AH$10</c:f>
              <c:numCache>
                <c:formatCode>0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6FF-4E6A-ABAB-A851F2D978C3}"/>
            </c:ext>
          </c:extLst>
        </c:ser>
        <c:ser>
          <c:idx val="7"/>
          <c:order val="7"/>
          <c:tx>
            <c:strRef>
              <c:f>'Fig6'!$C$11</c:f>
              <c:strCache>
                <c:ptCount val="1"/>
                <c:pt idx="0">
                  <c:v>CHN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'Fig6'!$D$11:$AH$11</c:f>
              <c:numCache>
                <c:formatCode>0</c:formatCode>
                <c:ptCount val="31"/>
                <c:pt idx="0">
                  <c:v>0.47837641340378473</c:v>
                </c:pt>
                <c:pt idx="1">
                  <c:v>0.99436638755144424</c:v>
                </c:pt>
                <c:pt idx="2">
                  <c:v>0.40661572971702631</c:v>
                </c:pt>
                <c:pt idx="3">
                  <c:v>0.10064388018539212</c:v>
                </c:pt>
                <c:pt idx="4">
                  <c:v>1.2248123914423081E-3</c:v>
                </c:pt>
                <c:pt idx="5">
                  <c:v>1.0768360546620061E-2</c:v>
                </c:pt>
                <c:pt idx="6">
                  <c:v>0.38213370553386605</c:v>
                </c:pt>
                <c:pt idx="7">
                  <c:v>1.5184391638172134</c:v>
                </c:pt>
                <c:pt idx="8">
                  <c:v>0.10376889661521094</c:v>
                </c:pt>
                <c:pt idx="9">
                  <c:v>4.8333746695091911E-2</c:v>
                </c:pt>
                <c:pt idx="10">
                  <c:v>10.964352741628979</c:v>
                </c:pt>
                <c:pt idx="11">
                  <c:v>17.329156349240041</c:v>
                </c:pt>
                <c:pt idx="12">
                  <c:v>12.038730723036311</c:v>
                </c:pt>
                <c:pt idx="13">
                  <c:v>4.725972683389962</c:v>
                </c:pt>
                <c:pt idx="14">
                  <c:v>2.7354188479608395</c:v>
                </c:pt>
                <c:pt idx="15">
                  <c:v>0.23701045318435024</c:v>
                </c:pt>
                <c:pt idx="16">
                  <c:v>0.75276679605956875</c:v>
                </c:pt>
                <c:pt idx="17">
                  <c:v>5.6945591896468679</c:v>
                </c:pt>
                <c:pt idx="18">
                  <c:v>0.68435940006292251</c:v>
                </c:pt>
                <c:pt idx="19">
                  <c:v>4.351020736496654</c:v>
                </c:pt>
                <c:pt idx="20">
                  <c:v>5.0498233372699231</c:v>
                </c:pt>
                <c:pt idx="21">
                  <c:v>0.26544673470907759</c:v>
                </c:pt>
                <c:pt idx="22">
                  <c:v>7.5949058846894149</c:v>
                </c:pt>
                <c:pt idx="23">
                  <c:v>25.935772785726414</c:v>
                </c:pt>
                <c:pt idx="24">
                  <c:v>13.889603063140315</c:v>
                </c:pt>
                <c:pt idx="25">
                  <c:v>5.2606304731768407</c:v>
                </c:pt>
                <c:pt idx="26">
                  <c:v>0.5205501884066599</c:v>
                </c:pt>
                <c:pt idx="27">
                  <c:v>2.4350385489571571</c:v>
                </c:pt>
                <c:pt idx="28">
                  <c:v>8.0202393463071839</c:v>
                </c:pt>
                <c:pt idx="29">
                  <c:v>4.0574987465827155</c:v>
                </c:pt>
                <c:pt idx="30">
                  <c:v>4.7016974509558018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6FF-4E6A-ABAB-A851F2D978C3}"/>
            </c:ext>
          </c:extLst>
        </c:ser>
        <c:ser>
          <c:idx val="8"/>
          <c:order val="8"/>
          <c:tx>
            <c:strRef>
              <c:f>'Fig6'!$C$12</c:f>
              <c:strCache>
                <c:ptCount val="1"/>
                <c:pt idx="0">
                  <c:v>CYP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'Fig6'!$D$12:$AH$12</c:f>
              <c:numCache>
                <c:formatCode>0</c:formatCode>
                <c:ptCount val="31"/>
                <c:pt idx="0">
                  <c:v>5.068159749016898E-3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2.4510954401487055E-7</c:v>
                </c:pt>
                <c:pt idx="5">
                  <c:v>0</c:v>
                </c:pt>
                <c:pt idx="6">
                  <c:v>6.8085387524075844E-3</c:v>
                </c:pt>
                <c:pt idx="7">
                  <c:v>2.9344182495234128E-2</c:v>
                </c:pt>
                <c:pt idx="8">
                  <c:v>7.7378014320251438E-3</c:v>
                </c:pt>
                <c:pt idx="9">
                  <c:v>1.42875205447451</c:v>
                </c:pt>
                <c:pt idx="10">
                  <c:v>1.8781892133704731E-4</c:v>
                </c:pt>
                <c:pt idx="11">
                  <c:v>1.5760593047268062E-3</c:v>
                </c:pt>
                <c:pt idx="12">
                  <c:v>9.4071501049784463E-4</c:v>
                </c:pt>
                <c:pt idx="13">
                  <c:v>3.9035338826478366E-3</c:v>
                </c:pt>
                <c:pt idx="14">
                  <c:v>4.7673110361009247E-5</c:v>
                </c:pt>
                <c:pt idx="15">
                  <c:v>0</c:v>
                </c:pt>
                <c:pt idx="16">
                  <c:v>0</c:v>
                </c:pt>
                <c:pt idx="17">
                  <c:v>7.4941641651556903E-4</c:v>
                </c:pt>
                <c:pt idx="18">
                  <c:v>3.00864819936628E-3</c:v>
                </c:pt>
                <c:pt idx="19">
                  <c:v>9.8836159558038914E-5</c:v>
                </c:pt>
                <c:pt idx="20">
                  <c:v>5.9374971478999181E-4</c:v>
                </c:pt>
                <c:pt idx="21">
                  <c:v>3.936922568304628E-3</c:v>
                </c:pt>
                <c:pt idx="22">
                  <c:v>5.158190803647213E-3</c:v>
                </c:pt>
                <c:pt idx="23">
                  <c:v>8.3361199650666528E-3</c:v>
                </c:pt>
                <c:pt idx="24">
                  <c:v>1.7535812492678047E-3</c:v>
                </c:pt>
                <c:pt idx="25">
                  <c:v>2.4655462752834582E-3</c:v>
                </c:pt>
                <c:pt idx="26">
                  <c:v>3.9341922716729501E-4</c:v>
                </c:pt>
                <c:pt idx="27">
                  <c:v>2.1135267880626018E-3</c:v>
                </c:pt>
                <c:pt idx="28">
                  <c:v>1.3515428787865939E-3</c:v>
                </c:pt>
                <c:pt idx="29">
                  <c:v>2.3411563453791325E-3</c:v>
                </c:pt>
                <c:pt idx="30">
                  <c:v>4.43715219849386E-3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6FF-4E6A-ABAB-A851F2D978C3}"/>
            </c:ext>
          </c:extLst>
        </c:ser>
        <c:ser>
          <c:idx val="9"/>
          <c:order val="9"/>
          <c:tx>
            <c:strRef>
              <c:f>'Fig6'!$C$13</c:f>
              <c:strCache>
                <c:ptCount val="1"/>
                <c:pt idx="0">
                  <c:v>CZE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'Fig6'!$D$13:$AH$13</c:f>
              <c:numCache>
                <c:formatCode>0</c:formatCode>
                <c:ptCount val="31"/>
                <c:pt idx="0">
                  <c:v>0.13046931237368531</c:v>
                </c:pt>
                <c:pt idx="1">
                  <c:v>1.1174632905706412</c:v>
                </c:pt>
                <c:pt idx="2">
                  <c:v>0.216636413008608</c:v>
                </c:pt>
                <c:pt idx="3">
                  <c:v>9.0497690333681519E-2</c:v>
                </c:pt>
                <c:pt idx="4">
                  <c:v>2.5295010810881823E-2</c:v>
                </c:pt>
                <c:pt idx="5">
                  <c:v>0</c:v>
                </c:pt>
                <c:pt idx="6">
                  <c:v>0.40487027753745497</c:v>
                </c:pt>
                <c:pt idx="7">
                  <c:v>0.22899482880583971</c:v>
                </c:pt>
                <c:pt idx="8">
                  <c:v>0.45511470958167061</c:v>
                </c:pt>
                <c:pt idx="9">
                  <c:v>1.4690556241918047</c:v>
                </c:pt>
                <c:pt idx="10">
                  <c:v>1.374621592456813</c:v>
                </c:pt>
                <c:pt idx="11">
                  <c:v>0.19475620185473314</c:v>
                </c:pt>
                <c:pt idx="12">
                  <c:v>0.13588679611013102</c:v>
                </c:pt>
                <c:pt idx="13">
                  <c:v>1.8696596352657004</c:v>
                </c:pt>
                <c:pt idx="14">
                  <c:v>1.2915419923680842</c:v>
                </c:pt>
                <c:pt idx="15">
                  <c:v>2.3448725825402472</c:v>
                </c:pt>
                <c:pt idx="16">
                  <c:v>2.0725312925417496</c:v>
                </c:pt>
                <c:pt idx="17">
                  <c:v>0.92774457787813813</c:v>
                </c:pt>
                <c:pt idx="18">
                  <c:v>9.4603733193241946E-2</c:v>
                </c:pt>
                <c:pt idx="19">
                  <c:v>1.6279263854319628</c:v>
                </c:pt>
                <c:pt idx="20">
                  <c:v>1.3163223880952899</c:v>
                </c:pt>
                <c:pt idx="21">
                  <c:v>0.12236102626530761</c:v>
                </c:pt>
                <c:pt idx="22">
                  <c:v>3.1834967467608886</c:v>
                </c:pt>
                <c:pt idx="23">
                  <c:v>2.7158588382032289</c:v>
                </c:pt>
                <c:pt idx="24">
                  <c:v>3.1042582124132632</c:v>
                </c:pt>
                <c:pt idx="25">
                  <c:v>1.8405654046512521</c:v>
                </c:pt>
                <c:pt idx="26">
                  <c:v>5.4313447329765872</c:v>
                </c:pt>
                <c:pt idx="27">
                  <c:v>0.49691910135552508</c:v>
                </c:pt>
                <c:pt idx="28">
                  <c:v>1.1491792222104296</c:v>
                </c:pt>
                <c:pt idx="29">
                  <c:v>0.35164394979572811</c:v>
                </c:pt>
                <c:pt idx="30">
                  <c:v>0.9626905103559017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C6FF-4E6A-ABAB-A851F2D978C3}"/>
            </c:ext>
          </c:extLst>
        </c:ser>
        <c:ser>
          <c:idx val="10"/>
          <c:order val="10"/>
          <c:tx>
            <c:strRef>
              <c:f>'Fig6'!$C$14</c:f>
              <c:strCache>
                <c:ptCount val="1"/>
                <c:pt idx="0">
                  <c:v>DEU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'Fig6'!$D$14:$AH$14</c:f>
              <c:numCache>
                <c:formatCode>0</c:formatCode>
                <c:ptCount val="31"/>
                <c:pt idx="0">
                  <c:v>11.29402658659148</c:v>
                </c:pt>
                <c:pt idx="1">
                  <c:v>24.407574389406665</c:v>
                </c:pt>
                <c:pt idx="2">
                  <c:v>5.4070106731217571</c:v>
                </c:pt>
                <c:pt idx="3">
                  <c:v>13.117880094289735</c:v>
                </c:pt>
                <c:pt idx="4">
                  <c:v>37.812179743278342</c:v>
                </c:pt>
                <c:pt idx="5">
                  <c:v>0.40872655176196698</c:v>
                </c:pt>
                <c:pt idx="6">
                  <c:v>16.351456913377032</c:v>
                </c:pt>
                <c:pt idx="7">
                  <c:v>24.771679432931386</c:v>
                </c:pt>
                <c:pt idx="8">
                  <c:v>12.353234249209361</c:v>
                </c:pt>
                <c:pt idx="9">
                  <c:v>20.420079387866902</c:v>
                </c:pt>
                <c:pt idx="10">
                  <c:v>30.395485304212084</c:v>
                </c:pt>
                <c:pt idx="11">
                  <c:v>31.56998224423549</c:v>
                </c:pt>
                <c:pt idx="12">
                  <c:v>17.778996487722189</c:v>
                </c:pt>
                <c:pt idx="13">
                  <c:v>41.143970847329449</c:v>
                </c:pt>
                <c:pt idx="14">
                  <c:v>37.181208806898461</c:v>
                </c:pt>
                <c:pt idx="15">
                  <c:v>69.74859666703145</c:v>
                </c:pt>
                <c:pt idx="16">
                  <c:v>38.238881739093372</c:v>
                </c:pt>
                <c:pt idx="17">
                  <c:v>26.333988381247813</c:v>
                </c:pt>
                <c:pt idx="18">
                  <c:v>23.163266603543654</c:v>
                </c:pt>
                <c:pt idx="19">
                  <c:v>43.579030225249163</c:v>
                </c:pt>
                <c:pt idx="20">
                  <c:v>41.123055986855384</c:v>
                </c:pt>
                <c:pt idx="21">
                  <c:v>6.9636087879832438</c:v>
                </c:pt>
                <c:pt idx="22">
                  <c:v>44.504671553373079</c:v>
                </c:pt>
                <c:pt idx="23">
                  <c:v>21.740261362188345</c:v>
                </c:pt>
                <c:pt idx="24">
                  <c:v>36.644449833608057</c:v>
                </c:pt>
                <c:pt idx="25">
                  <c:v>42.459771695454847</c:v>
                </c:pt>
                <c:pt idx="26">
                  <c:v>36.982723072541354</c:v>
                </c:pt>
                <c:pt idx="27">
                  <c:v>21.121985720687693</c:v>
                </c:pt>
                <c:pt idx="28">
                  <c:v>39.877511658975742</c:v>
                </c:pt>
                <c:pt idx="29">
                  <c:v>6.9425540375439452</c:v>
                </c:pt>
                <c:pt idx="30">
                  <c:v>20.858304041019064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6FF-4E6A-ABAB-A851F2D978C3}"/>
            </c:ext>
          </c:extLst>
        </c:ser>
        <c:ser>
          <c:idx val="11"/>
          <c:order val="11"/>
          <c:tx>
            <c:strRef>
              <c:f>'Fig6'!$C$15</c:f>
              <c:strCache>
                <c:ptCount val="1"/>
                <c:pt idx="0">
                  <c:v>DNK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'Fig6'!$D$15:$AH$15</c:f>
              <c:numCache>
                <c:formatCode>0</c:formatCode>
                <c:ptCount val="31"/>
                <c:pt idx="0">
                  <c:v>0.4633369211710166</c:v>
                </c:pt>
                <c:pt idx="1">
                  <c:v>7.8522711538080037</c:v>
                </c:pt>
                <c:pt idx="2">
                  <c:v>3.0102238760414948</c:v>
                </c:pt>
                <c:pt idx="3">
                  <c:v>0</c:v>
                </c:pt>
                <c:pt idx="4">
                  <c:v>2.9770269887414132E-3</c:v>
                </c:pt>
                <c:pt idx="5">
                  <c:v>1.2179680491841277E-3</c:v>
                </c:pt>
                <c:pt idx="6">
                  <c:v>0.19408547071848262</c:v>
                </c:pt>
                <c:pt idx="7">
                  <c:v>1.5024974383716549</c:v>
                </c:pt>
                <c:pt idx="8">
                  <c:v>0.5912634786222174</c:v>
                </c:pt>
                <c:pt idx="9">
                  <c:v>3.6091465550317254</c:v>
                </c:pt>
                <c:pt idx="10">
                  <c:v>0.44031056021067472</c:v>
                </c:pt>
                <c:pt idx="11">
                  <c:v>0.17172303050362472</c:v>
                </c:pt>
                <c:pt idx="12">
                  <c:v>7.1326065673272127E-2</c:v>
                </c:pt>
                <c:pt idx="13">
                  <c:v>1.908147304954579</c:v>
                </c:pt>
                <c:pt idx="14">
                  <c:v>0.23415384920060742</c:v>
                </c:pt>
                <c:pt idx="15">
                  <c:v>5.5938071515692828E-2</c:v>
                </c:pt>
                <c:pt idx="16">
                  <c:v>8.3917699749601667E-3</c:v>
                </c:pt>
                <c:pt idx="17">
                  <c:v>0.45632863461705842</c:v>
                </c:pt>
                <c:pt idx="18">
                  <c:v>0.43851968457656293</c:v>
                </c:pt>
                <c:pt idx="19">
                  <c:v>0.60385861471276314</c:v>
                </c:pt>
                <c:pt idx="20">
                  <c:v>0.2336044674962344</c:v>
                </c:pt>
                <c:pt idx="21">
                  <c:v>1.4601170031643972E-2</c:v>
                </c:pt>
                <c:pt idx="22">
                  <c:v>0.537059155392835</c:v>
                </c:pt>
                <c:pt idx="23">
                  <c:v>0.36359840156014961</c:v>
                </c:pt>
                <c:pt idx="24">
                  <c:v>0.3781666713754922</c:v>
                </c:pt>
                <c:pt idx="25">
                  <c:v>0.85912513779854205</c:v>
                </c:pt>
                <c:pt idx="26">
                  <c:v>0.15166110669871399</c:v>
                </c:pt>
                <c:pt idx="27">
                  <c:v>0.20212305499264388</c:v>
                </c:pt>
                <c:pt idx="28">
                  <c:v>1.3683129124951443</c:v>
                </c:pt>
                <c:pt idx="29">
                  <c:v>9.7394079665880803E-2</c:v>
                </c:pt>
                <c:pt idx="30">
                  <c:v>0.30054790249958396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C6FF-4E6A-ABAB-A851F2D978C3}"/>
            </c:ext>
          </c:extLst>
        </c:ser>
        <c:ser>
          <c:idx val="12"/>
          <c:order val="12"/>
          <c:tx>
            <c:strRef>
              <c:f>'Fig6'!$C$16</c:f>
              <c:strCache>
                <c:ptCount val="1"/>
                <c:pt idx="0">
                  <c:v>ESP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'Fig6'!$D$16:$AH$16</c:f>
              <c:numCache>
                <c:formatCode>0</c:formatCode>
                <c:ptCount val="31"/>
                <c:pt idx="0">
                  <c:v>13.740644564732692</c:v>
                </c:pt>
                <c:pt idx="1">
                  <c:v>0.48659451032985696</c:v>
                </c:pt>
                <c:pt idx="2">
                  <c:v>6.609455677108067</c:v>
                </c:pt>
                <c:pt idx="3">
                  <c:v>0</c:v>
                </c:pt>
                <c:pt idx="4">
                  <c:v>2.5552988605957474E-2</c:v>
                </c:pt>
                <c:pt idx="5">
                  <c:v>2.6843794587327443E-3</c:v>
                </c:pt>
                <c:pt idx="6">
                  <c:v>0.512265690572835</c:v>
                </c:pt>
                <c:pt idx="7">
                  <c:v>3.2584836006183386</c:v>
                </c:pt>
                <c:pt idx="8">
                  <c:v>7.4705232860085928</c:v>
                </c:pt>
                <c:pt idx="9">
                  <c:v>0.24418077625907203</c:v>
                </c:pt>
                <c:pt idx="10">
                  <c:v>1.0886898883637659</c:v>
                </c:pt>
                <c:pt idx="11">
                  <c:v>0.50990521887155971</c:v>
                </c:pt>
                <c:pt idx="12">
                  <c:v>0.98399434134370767</c:v>
                </c:pt>
                <c:pt idx="13">
                  <c:v>0.33115997640766187</c:v>
                </c:pt>
                <c:pt idx="14">
                  <c:v>1.1476901360590983</c:v>
                </c:pt>
                <c:pt idx="15">
                  <c:v>0.1617962496270493</c:v>
                </c:pt>
                <c:pt idx="16">
                  <c:v>4.1117090488627467E-2</c:v>
                </c:pt>
                <c:pt idx="17">
                  <c:v>1.4772983492040279</c:v>
                </c:pt>
                <c:pt idx="18">
                  <c:v>8.4209026255325554</c:v>
                </c:pt>
                <c:pt idx="19">
                  <c:v>1.0898216856667684</c:v>
                </c:pt>
                <c:pt idx="20">
                  <c:v>1.5658477893805529</c:v>
                </c:pt>
                <c:pt idx="21">
                  <c:v>0.29851917872055816</c:v>
                </c:pt>
                <c:pt idx="22">
                  <c:v>0.93622227553135184</c:v>
                </c:pt>
                <c:pt idx="23">
                  <c:v>0.32395362932875277</c:v>
                </c:pt>
                <c:pt idx="24">
                  <c:v>0.72605075587244738</c:v>
                </c:pt>
                <c:pt idx="25">
                  <c:v>0.97890129230821554</c:v>
                </c:pt>
                <c:pt idx="26">
                  <c:v>5.7481270944646692</c:v>
                </c:pt>
                <c:pt idx="27">
                  <c:v>0.77497825817795607</c:v>
                </c:pt>
                <c:pt idx="28">
                  <c:v>0.76909629905136467</c:v>
                </c:pt>
                <c:pt idx="29">
                  <c:v>0.29726026346443268</c:v>
                </c:pt>
                <c:pt idx="30">
                  <c:v>2.0806267843159301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6FF-4E6A-ABAB-A851F2D978C3}"/>
            </c:ext>
          </c:extLst>
        </c:ser>
        <c:ser>
          <c:idx val="13"/>
          <c:order val="13"/>
          <c:tx>
            <c:strRef>
              <c:f>'Fig6'!$C$17</c:f>
              <c:strCache>
                <c:ptCount val="1"/>
                <c:pt idx="0">
                  <c:v>EST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'Fig6'!$D$17:$AH$17</c:f>
              <c:numCache>
                <c:formatCode>0</c:formatCode>
                <c:ptCount val="31"/>
                <c:pt idx="0">
                  <c:v>6.3075081425172505E-3</c:v>
                </c:pt>
                <c:pt idx="1">
                  <c:v>8.4453985270778423E-2</c:v>
                </c:pt>
                <c:pt idx="2">
                  <c:v>7.4550972261654927E-2</c:v>
                </c:pt>
                <c:pt idx="3">
                  <c:v>0</c:v>
                </c:pt>
                <c:pt idx="4">
                  <c:v>1.9461697794780724E-5</c:v>
                </c:pt>
                <c:pt idx="5">
                  <c:v>0</c:v>
                </c:pt>
                <c:pt idx="6">
                  <c:v>5.7138730502771733E-2</c:v>
                </c:pt>
                <c:pt idx="7">
                  <c:v>0.14424453904877405</c:v>
                </c:pt>
                <c:pt idx="8">
                  <c:v>7.1685603573328188E-3</c:v>
                </c:pt>
                <c:pt idx="9">
                  <c:v>1.7947143659024334E-2</c:v>
                </c:pt>
                <c:pt idx="10">
                  <c:v>0.11495780169207637</c:v>
                </c:pt>
                <c:pt idx="11">
                  <c:v>2.2191858958746345E-2</c:v>
                </c:pt>
                <c:pt idx="12">
                  <c:v>2.220494030026287E-3</c:v>
                </c:pt>
                <c:pt idx="13">
                  <c:v>0.33138200865347511</c:v>
                </c:pt>
                <c:pt idx="14">
                  <c:v>1.4498032629796414E-2</c:v>
                </c:pt>
                <c:pt idx="15">
                  <c:v>5.8315219448819662E-3</c:v>
                </c:pt>
                <c:pt idx="16">
                  <c:v>1.3121017546953634E-2</c:v>
                </c:pt>
                <c:pt idx="17">
                  <c:v>0.34076720263128291</c:v>
                </c:pt>
                <c:pt idx="18">
                  <c:v>3.4191006751723508E-3</c:v>
                </c:pt>
                <c:pt idx="19">
                  <c:v>1.7316529790274482E-2</c:v>
                </c:pt>
                <c:pt idx="20">
                  <c:v>6.7680700092789094E-3</c:v>
                </c:pt>
                <c:pt idx="21">
                  <c:v>3.8025173254644965E-3</c:v>
                </c:pt>
                <c:pt idx="22">
                  <c:v>1.1003571294119727E-2</c:v>
                </c:pt>
                <c:pt idx="23">
                  <c:v>0.10456290352305457</c:v>
                </c:pt>
                <c:pt idx="24">
                  <c:v>8.8803421179368291E-2</c:v>
                </c:pt>
                <c:pt idx="25">
                  <c:v>4.8583031441584046E-2</c:v>
                </c:pt>
                <c:pt idx="26">
                  <c:v>1.8865532635763911E-2</c:v>
                </c:pt>
                <c:pt idx="27">
                  <c:v>2.9098781532053954E-2</c:v>
                </c:pt>
                <c:pt idx="28">
                  <c:v>0.22316963796974462</c:v>
                </c:pt>
                <c:pt idx="29">
                  <c:v>7.2578545014502791E-3</c:v>
                </c:pt>
                <c:pt idx="30">
                  <c:v>4.6117734384972145E-2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C6FF-4E6A-ABAB-A851F2D978C3}"/>
            </c:ext>
          </c:extLst>
        </c:ser>
        <c:ser>
          <c:idx val="14"/>
          <c:order val="14"/>
          <c:tx>
            <c:strRef>
              <c:f>'Fig6'!$C$18</c:f>
              <c:strCache>
                <c:ptCount val="1"/>
                <c:pt idx="0">
                  <c:v>FIN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'Fig6'!$D$18:$AH$18</c:f>
              <c:numCache>
                <c:formatCode>0</c:formatCode>
                <c:ptCount val="31"/>
                <c:pt idx="0">
                  <c:v>0.10374930367716417</c:v>
                </c:pt>
                <c:pt idx="1">
                  <c:v>0.11799213892365694</c:v>
                </c:pt>
                <c:pt idx="2">
                  <c:v>1.0531089740477436E-3</c:v>
                </c:pt>
                <c:pt idx="3">
                  <c:v>0</c:v>
                </c:pt>
                <c:pt idx="4">
                  <c:v>1.5994721338507982E-2</c:v>
                </c:pt>
                <c:pt idx="5">
                  <c:v>7.4447924766755991E-6</c:v>
                </c:pt>
                <c:pt idx="6">
                  <c:v>2.9472223180673968E-2</c:v>
                </c:pt>
                <c:pt idx="7">
                  <c:v>6.0479572876199705E-2</c:v>
                </c:pt>
                <c:pt idx="8">
                  <c:v>1.4438984906979001E-2</c:v>
                </c:pt>
                <c:pt idx="9">
                  <c:v>1.7242355135958554E-4</c:v>
                </c:pt>
                <c:pt idx="10">
                  <c:v>0.22713487762455534</c:v>
                </c:pt>
                <c:pt idx="11">
                  <c:v>1.7534724697897335E-2</c:v>
                </c:pt>
                <c:pt idx="12">
                  <c:v>2.2578536397880267E-2</c:v>
                </c:pt>
                <c:pt idx="13">
                  <c:v>1.5044752585939585</c:v>
                </c:pt>
                <c:pt idx="14">
                  <c:v>3.6157228493556839</c:v>
                </c:pt>
                <c:pt idx="15">
                  <c:v>1.0632428554922449E-2</c:v>
                </c:pt>
                <c:pt idx="16">
                  <c:v>3.6252764124280513E-4</c:v>
                </c:pt>
                <c:pt idx="17">
                  <c:v>0.20863223782198606</c:v>
                </c:pt>
                <c:pt idx="18">
                  <c:v>0.18167139231990739</c:v>
                </c:pt>
                <c:pt idx="19">
                  <c:v>0.3777899628458169</c:v>
                </c:pt>
                <c:pt idx="20">
                  <c:v>0.149604056061519</c:v>
                </c:pt>
                <c:pt idx="21">
                  <c:v>0.53418456040353635</c:v>
                </c:pt>
                <c:pt idx="22">
                  <c:v>0.21429812403081211</c:v>
                </c:pt>
                <c:pt idx="23">
                  <c:v>0.20866093171886846</c:v>
                </c:pt>
                <c:pt idx="24">
                  <c:v>0.69885399877249987</c:v>
                </c:pt>
                <c:pt idx="25">
                  <c:v>0.49843297521070956</c:v>
                </c:pt>
                <c:pt idx="26">
                  <c:v>0.34461044676995323</c:v>
                </c:pt>
                <c:pt idx="27">
                  <c:v>0.53286490731664227</c:v>
                </c:pt>
                <c:pt idx="28">
                  <c:v>0.19482060776161914</c:v>
                </c:pt>
                <c:pt idx="29">
                  <c:v>4.3557146771902984E-2</c:v>
                </c:pt>
                <c:pt idx="30">
                  <c:v>0.34460512026963869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C6FF-4E6A-ABAB-A851F2D978C3}"/>
            </c:ext>
          </c:extLst>
        </c:ser>
        <c:ser>
          <c:idx val="15"/>
          <c:order val="15"/>
          <c:tx>
            <c:strRef>
              <c:f>'Fig6'!$C$19</c:f>
              <c:strCache>
                <c:ptCount val="1"/>
                <c:pt idx="0">
                  <c:v>FRA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'Fig6'!$D$19:$AH$19</c:f>
              <c:numCache>
                <c:formatCode>0</c:formatCode>
                <c:ptCount val="31"/>
                <c:pt idx="0">
                  <c:v>8.7731701718514827</c:v>
                </c:pt>
                <c:pt idx="1">
                  <c:v>19.295604716749946</c:v>
                </c:pt>
                <c:pt idx="2">
                  <c:v>22.786072054387958</c:v>
                </c:pt>
                <c:pt idx="3">
                  <c:v>0.22846346506058005</c:v>
                </c:pt>
                <c:pt idx="4">
                  <c:v>11.910234758223591</c:v>
                </c:pt>
                <c:pt idx="5">
                  <c:v>0.97956622491217926</c:v>
                </c:pt>
                <c:pt idx="6">
                  <c:v>10.892414833720011</c:v>
                </c:pt>
                <c:pt idx="7">
                  <c:v>11.222767676671893</c:v>
                </c:pt>
                <c:pt idx="8">
                  <c:v>28.95628112180496</c:v>
                </c:pt>
                <c:pt idx="9">
                  <c:v>0.21112015680023599</c:v>
                </c:pt>
                <c:pt idx="10">
                  <c:v>7.2145673876043368</c:v>
                </c:pt>
                <c:pt idx="11">
                  <c:v>2.9415638895351601</c:v>
                </c:pt>
                <c:pt idx="12">
                  <c:v>5.6399223225878234</c:v>
                </c:pt>
                <c:pt idx="13">
                  <c:v>5.616124089664476</c:v>
                </c:pt>
                <c:pt idx="14">
                  <c:v>8.3228817296461557</c:v>
                </c:pt>
                <c:pt idx="15">
                  <c:v>3.6989820161767253</c:v>
                </c:pt>
                <c:pt idx="16">
                  <c:v>14.939372267795534</c:v>
                </c:pt>
                <c:pt idx="17">
                  <c:v>7.697193286575958</c:v>
                </c:pt>
                <c:pt idx="18">
                  <c:v>3.7500528845264287</c:v>
                </c:pt>
                <c:pt idx="19">
                  <c:v>7.086491061124554</c:v>
                </c:pt>
                <c:pt idx="20">
                  <c:v>9.5553013526349435</c:v>
                </c:pt>
                <c:pt idx="21">
                  <c:v>1.0076983185694082</c:v>
                </c:pt>
                <c:pt idx="22">
                  <c:v>6.223897305868566</c:v>
                </c:pt>
                <c:pt idx="23">
                  <c:v>4.0698140800434253</c:v>
                </c:pt>
                <c:pt idx="24">
                  <c:v>4.3803002194092295</c:v>
                </c:pt>
                <c:pt idx="25">
                  <c:v>5.468713308474717</c:v>
                </c:pt>
                <c:pt idx="26">
                  <c:v>5.8045358015729738</c:v>
                </c:pt>
                <c:pt idx="27">
                  <c:v>7.500636143764253</c:v>
                </c:pt>
                <c:pt idx="28">
                  <c:v>5.3732992039228833</c:v>
                </c:pt>
                <c:pt idx="29">
                  <c:v>12.111399619339993</c:v>
                </c:pt>
                <c:pt idx="30">
                  <c:v>5.2582927096812764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C6FF-4E6A-ABAB-A851F2D978C3}"/>
            </c:ext>
          </c:extLst>
        </c:ser>
        <c:ser>
          <c:idx val="16"/>
          <c:order val="16"/>
          <c:tx>
            <c:strRef>
              <c:f>'Fig6'!$C$20</c:f>
              <c:strCache>
                <c:ptCount val="1"/>
                <c:pt idx="0">
                  <c:v>GBR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'Fig6'!$D$20:$AH$20</c:f>
              <c:numCache>
                <c:formatCode>0</c:formatCode>
                <c:ptCount val="31"/>
                <c:pt idx="0">
                  <c:v>0.32359581916470376</c:v>
                </c:pt>
                <c:pt idx="1">
                  <c:v>2.0611156286998651</c:v>
                </c:pt>
                <c:pt idx="2">
                  <c:v>5.9361511154976982</c:v>
                </c:pt>
                <c:pt idx="3">
                  <c:v>0.16733616274568333</c:v>
                </c:pt>
                <c:pt idx="4">
                  <c:v>8.9199701505940449E-2</c:v>
                </c:pt>
                <c:pt idx="5">
                  <c:v>3.2144486830720459E-3</c:v>
                </c:pt>
                <c:pt idx="6">
                  <c:v>0.32609481590648332</c:v>
                </c:pt>
                <c:pt idx="7">
                  <c:v>1.9737338153197412</c:v>
                </c:pt>
                <c:pt idx="8">
                  <c:v>3.6093295553698654</c:v>
                </c:pt>
                <c:pt idx="9">
                  <c:v>0.54479340062035675</c:v>
                </c:pt>
                <c:pt idx="10">
                  <c:v>1.5242296971139107</c:v>
                </c:pt>
                <c:pt idx="11">
                  <c:v>0.8573531168878058</c:v>
                </c:pt>
                <c:pt idx="12">
                  <c:v>0.50284898960193192</c:v>
                </c:pt>
                <c:pt idx="13">
                  <c:v>0.18959150913616224</c:v>
                </c:pt>
                <c:pt idx="14">
                  <c:v>1.3575437420083822</c:v>
                </c:pt>
                <c:pt idx="15">
                  <c:v>0.46112008828282042</c:v>
                </c:pt>
                <c:pt idx="16">
                  <c:v>5.8443925287204823E-2</c:v>
                </c:pt>
                <c:pt idx="17">
                  <c:v>10.28244164026259</c:v>
                </c:pt>
                <c:pt idx="18">
                  <c:v>7.2805907949934472</c:v>
                </c:pt>
                <c:pt idx="19">
                  <c:v>1.9593493068427323</c:v>
                </c:pt>
                <c:pt idx="20">
                  <c:v>0.77573161597655005</c:v>
                </c:pt>
                <c:pt idx="21">
                  <c:v>14.569891540060596</c:v>
                </c:pt>
                <c:pt idx="22">
                  <c:v>0.77298563633716755</c:v>
                </c:pt>
                <c:pt idx="23">
                  <c:v>3.1097039422696007</c:v>
                </c:pt>
                <c:pt idx="24">
                  <c:v>1.6195232348062496</c:v>
                </c:pt>
                <c:pt idx="25">
                  <c:v>2.9954957379652543</c:v>
                </c:pt>
                <c:pt idx="26">
                  <c:v>5.304110306850192</c:v>
                </c:pt>
                <c:pt idx="27">
                  <c:v>8.9755223731803273</c:v>
                </c:pt>
                <c:pt idx="28">
                  <c:v>0.90891957936576406</c:v>
                </c:pt>
                <c:pt idx="29">
                  <c:v>4.6933448491381817</c:v>
                </c:pt>
                <c:pt idx="30">
                  <c:v>7.2536283206500203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C6FF-4E6A-ABAB-A851F2D978C3}"/>
            </c:ext>
          </c:extLst>
        </c:ser>
        <c:ser>
          <c:idx val="17"/>
          <c:order val="17"/>
          <c:tx>
            <c:strRef>
              <c:f>'Fig6'!$C$21</c:f>
              <c:strCache>
                <c:ptCount val="1"/>
                <c:pt idx="0">
                  <c:v>GRC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'Fig6'!$D$21:$AH$21</c:f>
              <c:numCache>
                <c:formatCode>0</c:formatCode>
                <c:ptCount val="31"/>
                <c:pt idx="0">
                  <c:v>0.15401429393845503</c:v>
                </c:pt>
                <c:pt idx="1">
                  <c:v>5.6813079014213889E-2</c:v>
                </c:pt>
                <c:pt idx="2">
                  <c:v>5.6463842156061315</c:v>
                </c:pt>
                <c:pt idx="3">
                  <c:v>0</c:v>
                </c:pt>
                <c:pt idx="4">
                  <c:v>3.0461883232283687E-2</c:v>
                </c:pt>
                <c:pt idx="5">
                  <c:v>0</c:v>
                </c:pt>
                <c:pt idx="6">
                  <c:v>4.9238743047826855E-2</c:v>
                </c:pt>
                <c:pt idx="7">
                  <c:v>0.61816462018320906</c:v>
                </c:pt>
                <c:pt idx="8">
                  <c:v>0.11176853383568366</c:v>
                </c:pt>
                <c:pt idx="9">
                  <c:v>3.4972372841418964E-2</c:v>
                </c:pt>
                <c:pt idx="10">
                  <c:v>0.54815864886573973</c:v>
                </c:pt>
                <c:pt idx="11">
                  <c:v>0.12933646643710764</c:v>
                </c:pt>
                <c:pt idx="12">
                  <c:v>1.3906945467858187E-2</c:v>
                </c:pt>
                <c:pt idx="13">
                  <c:v>5.8851235669441913E-2</c:v>
                </c:pt>
                <c:pt idx="14">
                  <c:v>3.3759702783293641E-2</c:v>
                </c:pt>
                <c:pt idx="15">
                  <c:v>0</c:v>
                </c:pt>
                <c:pt idx="16">
                  <c:v>3.928210468809026E-4</c:v>
                </c:pt>
                <c:pt idx="17">
                  <c:v>6.7234107606601978E-2</c:v>
                </c:pt>
                <c:pt idx="18">
                  <c:v>0.17313614476524578</c:v>
                </c:pt>
                <c:pt idx="19">
                  <c:v>6.9997489356399129E-2</c:v>
                </c:pt>
                <c:pt idx="20">
                  <c:v>3.2443168279023993E-2</c:v>
                </c:pt>
                <c:pt idx="21">
                  <c:v>1.2318104012375118E-2</c:v>
                </c:pt>
                <c:pt idx="22">
                  <c:v>7.3216007243459932E-2</c:v>
                </c:pt>
                <c:pt idx="23">
                  <c:v>0.10727456805783733</c:v>
                </c:pt>
                <c:pt idx="24">
                  <c:v>2.8922386316559613E-2</c:v>
                </c:pt>
                <c:pt idx="25">
                  <c:v>2.3964562667101223E-2</c:v>
                </c:pt>
                <c:pt idx="26">
                  <c:v>2.8235600806030508E-3</c:v>
                </c:pt>
                <c:pt idx="27">
                  <c:v>1.0550880393974322E-2</c:v>
                </c:pt>
                <c:pt idx="28">
                  <c:v>7.1191540789304647E-2</c:v>
                </c:pt>
                <c:pt idx="29">
                  <c:v>1.1403200418207965E-2</c:v>
                </c:pt>
                <c:pt idx="30">
                  <c:v>7.3765550699288668E-2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C6FF-4E6A-ABAB-A851F2D978C3}"/>
            </c:ext>
          </c:extLst>
        </c:ser>
        <c:ser>
          <c:idx val="18"/>
          <c:order val="18"/>
          <c:tx>
            <c:strRef>
              <c:f>'Fig6'!$C$22</c:f>
              <c:strCache>
                <c:ptCount val="1"/>
                <c:pt idx="0">
                  <c:v>HRV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'Fig6'!$D$22:$AH$22</c:f>
              <c:numCache>
                <c:formatCode>0</c:formatCode>
                <c:ptCount val="31"/>
                <c:pt idx="0">
                  <c:v>7.3955997217362526E-2</c:v>
                </c:pt>
                <c:pt idx="1">
                  <c:v>2.1216421510248926E-2</c:v>
                </c:pt>
                <c:pt idx="2">
                  <c:v>0.29279403740274051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1.24530520481721E-3</c:v>
                </c:pt>
                <c:pt idx="7">
                  <c:v>0.12388850828542937</c:v>
                </c:pt>
                <c:pt idx="8">
                  <c:v>4.2389552499470115E-2</c:v>
                </c:pt>
                <c:pt idx="9">
                  <c:v>0.37285402852620514</c:v>
                </c:pt>
                <c:pt idx="10">
                  <c:v>8.4834613594850575E-2</c:v>
                </c:pt>
                <c:pt idx="11">
                  <c:v>0.14486278457993748</c:v>
                </c:pt>
                <c:pt idx="12">
                  <c:v>0.15380828953663581</c:v>
                </c:pt>
                <c:pt idx="13">
                  <c:v>1.7388507081179134</c:v>
                </c:pt>
                <c:pt idx="14">
                  <c:v>0.10736521033762224</c:v>
                </c:pt>
                <c:pt idx="15">
                  <c:v>6.6808732761081157E-4</c:v>
                </c:pt>
                <c:pt idx="16">
                  <c:v>8.7463518048880601E-3</c:v>
                </c:pt>
                <c:pt idx="17">
                  <c:v>2.1732831771392527E-2</c:v>
                </c:pt>
                <c:pt idx="18">
                  <c:v>3.1625317334669202E-2</c:v>
                </c:pt>
                <c:pt idx="19">
                  <c:v>0.10403822739672955</c:v>
                </c:pt>
                <c:pt idx="20">
                  <c:v>0.53999663060749747</c:v>
                </c:pt>
                <c:pt idx="21">
                  <c:v>4.881123526373405E-2</c:v>
                </c:pt>
                <c:pt idx="22">
                  <c:v>0.49624929280613411</c:v>
                </c:pt>
                <c:pt idx="23">
                  <c:v>1.8269065404367953E-2</c:v>
                </c:pt>
                <c:pt idx="24">
                  <c:v>9.222608008487472E-2</c:v>
                </c:pt>
                <c:pt idx="25">
                  <c:v>0.28886816933061549</c:v>
                </c:pt>
                <c:pt idx="26">
                  <c:v>1.5613070974154538E-2</c:v>
                </c:pt>
                <c:pt idx="27">
                  <c:v>3.3675337626842335E-2</c:v>
                </c:pt>
                <c:pt idx="28">
                  <c:v>0.38927478147791933</c:v>
                </c:pt>
                <c:pt idx="29">
                  <c:v>5.2160513845452344E-3</c:v>
                </c:pt>
                <c:pt idx="30">
                  <c:v>8.6876492915437087E-2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C6FF-4E6A-ABAB-A851F2D978C3}"/>
            </c:ext>
          </c:extLst>
        </c:ser>
        <c:ser>
          <c:idx val="19"/>
          <c:order val="19"/>
          <c:tx>
            <c:strRef>
              <c:f>'Fig6'!$C$23</c:f>
              <c:strCache>
                <c:ptCount val="1"/>
                <c:pt idx="0">
                  <c:v>HUN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'Fig6'!$D$23:$AH$23</c:f>
              <c:numCache>
                <c:formatCode>0</c:formatCode>
                <c:ptCount val="31"/>
                <c:pt idx="0">
                  <c:v>0.26109750016416383</c:v>
                </c:pt>
                <c:pt idx="1">
                  <c:v>0.90029520247045181</c:v>
                </c:pt>
                <c:pt idx="2">
                  <c:v>2.1978141941122964E-2</c:v>
                </c:pt>
                <c:pt idx="3">
                  <c:v>0</c:v>
                </c:pt>
                <c:pt idx="4">
                  <c:v>8.6707378640488459E-3</c:v>
                </c:pt>
                <c:pt idx="5">
                  <c:v>0</c:v>
                </c:pt>
                <c:pt idx="6">
                  <c:v>2.2097368171389568E-2</c:v>
                </c:pt>
                <c:pt idx="7">
                  <c:v>1.1531282571487327</c:v>
                </c:pt>
                <c:pt idx="8">
                  <c:v>0.19092078774088506</c:v>
                </c:pt>
                <c:pt idx="9">
                  <c:v>2.7627431439853174</c:v>
                </c:pt>
                <c:pt idx="10">
                  <c:v>0.99039848905928407</c:v>
                </c:pt>
                <c:pt idx="11">
                  <c:v>0.30650238143359232</c:v>
                </c:pt>
                <c:pt idx="12">
                  <c:v>0.24432083867432547</c:v>
                </c:pt>
                <c:pt idx="13">
                  <c:v>0.40363407879457558</c:v>
                </c:pt>
                <c:pt idx="14">
                  <c:v>0.60925405405423261</c:v>
                </c:pt>
                <c:pt idx="15">
                  <c:v>7.6700568386946664E-3</c:v>
                </c:pt>
                <c:pt idx="16">
                  <c:v>0.23255949540443074</c:v>
                </c:pt>
                <c:pt idx="17">
                  <c:v>0.24305298603094183</c:v>
                </c:pt>
                <c:pt idx="18">
                  <c:v>0.15039846898872772</c:v>
                </c:pt>
                <c:pt idx="19">
                  <c:v>0.92304269881830192</c:v>
                </c:pt>
                <c:pt idx="20">
                  <c:v>0.79221566812135813</c:v>
                </c:pt>
                <c:pt idx="21">
                  <c:v>3.1764321425084799E-2</c:v>
                </c:pt>
                <c:pt idx="22">
                  <c:v>1.4136043975227977</c:v>
                </c:pt>
                <c:pt idx="23">
                  <c:v>1.1830101172227725</c:v>
                </c:pt>
                <c:pt idx="24">
                  <c:v>1.9291111469527797</c:v>
                </c:pt>
                <c:pt idx="25">
                  <c:v>0.564955963435671</c:v>
                </c:pt>
                <c:pt idx="26">
                  <c:v>2.3925511653250506</c:v>
                </c:pt>
                <c:pt idx="27">
                  <c:v>0.74141719618432078</c:v>
                </c:pt>
                <c:pt idx="28">
                  <c:v>0.50812101397775622</c:v>
                </c:pt>
                <c:pt idx="29">
                  <c:v>0.11604361380035658</c:v>
                </c:pt>
                <c:pt idx="30">
                  <c:v>0.47738561620682457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C6FF-4E6A-ABAB-A851F2D978C3}"/>
            </c:ext>
          </c:extLst>
        </c:ser>
        <c:ser>
          <c:idx val="20"/>
          <c:order val="20"/>
          <c:tx>
            <c:strRef>
              <c:f>'Fig6'!$C$24</c:f>
              <c:strCache>
                <c:ptCount val="1"/>
                <c:pt idx="0">
                  <c:v>IDN</c:v>
                </c:pt>
              </c:strCache>
            </c:strRef>
          </c:tx>
          <c:spPr>
            <a:solidFill>
              <a:schemeClr val="accent3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'Fig6'!$D$24:$AH$24</c:f>
              <c:numCache>
                <c:formatCode>0</c:formatCode>
                <c:ptCount val="31"/>
                <c:pt idx="0">
                  <c:v>0.62186619693186085</c:v>
                </c:pt>
                <c:pt idx="1">
                  <c:v>0.12389264087151421</c:v>
                </c:pt>
                <c:pt idx="2">
                  <c:v>0.14632817004982426</c:v>
                </c:pt>
                <c:pt idx="3">
                  <c:v>2.9253194998503935</c:v>
                </c:pt>
                <c:pt idx="4">
                  <c:v>1.9510719703583697E-5</c:v>
                </c:pt>
                <c:pt idx="5">
                  <c:v>0</c:v>
                </c:pt>
                <c:pt idx="6">
                  <c:v>6.4868387930950146E-4</c:v>
                </c:pt>
                <c:pt idx="7">
                  <c:v>0.26771263435900344</c:v>
                </c:pt>
                <c:pt idx="8">
                  <c:v>1.4527354485580068E-3</c:v>
                </c:pt>
                <c:pt idx="9">
                  <c:v>0.43821532660640361</c:v>
                </c:pt>
                <c:pt idx="10">
                  <c:v>0.12997924221761362</c:v>
                </c:pt>
                <c:pt idx="11">
                  <c:v>0.71127493712475742</c:v>
                </c:pt>
                <c:pt idx="12">
                  <c:v>1.5292913412082909</c:v>
                </c:pt>
                <c:pt idx="13">
                  <c:v>0.1599686419942857</c:v>
                </c:pt>
                <c:pt idx="14">
                  <c:v>5.0663390730120959E-2</c:v>
                </c:pt>
                <c:pt idx="15">
                  <c:v>0</c:v>
                </c:pt>
                <c:pt idx="16">
                  <c:v>0</c:v>
                </c:pt>
                <c:pt idx="17">
                  <c:v>0.28508700727813469</c:v>
                </c:pt>
                <c:pt idx="18">
                  <c:v>2.2546789331928034E-3</c:v>
                </c:pt>
                <c:pt idx="19">
                  <c:v>0.21896430524082877</c:v>
                </c:pt>
                <c:pt idx="20">
                  <c:v>4.9478941064629869E-2</c:v>
                </c:pt>
                <c:pt idx="21">
                  <c:v>0.28028509074485519</c:v>
                </c:pt>
                <c:pt idx="22">
                  <c:v>5.7628954445265911E-2</c:v>
                </c:pt>
                <c:pt idx="23">
                  <c:v>8.7052966183677166E-2</c:v>
                </c:pt>
                <c:pt idx="24">
                  <c:v>0.2513509440713208</c:v>
                </c:pt>
                <c:pt idx="25">
                  <c:v>0.25203437763533793</c:v>
                </c:pt>
                <c:pt idx="26">
                  <c:v>7.1755191012312803E-3</c:v>
                </c:pt>
                <c:pt idx="27">
                  <c:v>5.2307506361809336E-2</c:v>
                </c:pt>
                <c:pt idx="28">
                  <c:v>0.35325308539294342</c:v>
                </c:pt>
                <c:pt idx="29">
                  <c:v>0.25780825994290701</c:v>
                </c:pt>
                <c:pt idx="30">
                  <c:v>0.23110087147583872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C6FF-4E6A-ABAB-A851F2D978C3}"/>
            </c:ext>
          </c:extLst>
        </c:ser>
        <c:ser>
          <c:idx val="21"/>
          <c:order val="21"/>
          <c:tx>
            <c:strRef>
              <c:f>'Fig6'!$C$25</c:f>
              <c:strCache>
                <c:ptCount val="1"/>
                <c:pt idx="0">
                  <c:v>IND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'Fig6'!$D$25:$AH$25</c:f>
              <c:numCache>
                <c:formatCode>0</c:formatCode>
                <c:ptCount val="31"/>
                <c:pt idx="0">
                  <c:v>1.7656561594060234</c:v>
                </c:pt>
                <c:pt idx="1">
                  <c:v>0.80642254503359556</c:v>
                </c:pt>
                <c:pt idx="2">
                  <c:v>0.75494419103520194</c:v>
                </c:pt>
                <c:pt idx="3">
                  <c:v>0</c:v>
                </c:pt>
                <c:pt idx="4">
                  <c:v>4.9960678356551064E-4</c:v>
                </c:pt>
                <c:pt idx="5">
                  <c:v>0</c:v>
                </c:pt>
                <c:pt idx="6">
                  <c:v>0.12311783805169622</c:v>
                </c:pt>
                <c:pt idx="7">
                  <c:v>0.61624272125307666</c:v>
                </c:pt>
                <c:pt idx="8">
                  <c:v>6.9289806109032693E-3</c:v>
                </c:pt>
                <c:pt idx="9">
                  <c:v>0.1717019268668584</c:v>
                </c:pt>
                <c:pt idx="10">
                  <c:v>2.9297001073961644</c:v>
                </c:pt>
                <c:pt idx="11">
                  <c:v>2.4147983140240328</c:v>
                </c:pt>
                <c:pt idx="12">
                  <c:v>2.071193829425348</c:v>
                </c:pt>
                <c:pt idx="13">
                  <c:v>0.20517745504922469</c:v>
                </c:pt>
                <c:pt idx="14">
                  <c:v>0.11963449410147624</c:v>
                </c:pt>
                <c:pt idx="15">
                  <c:v>3.6418527812087029E-2</c:v>
                </c:pt>
                <c:pt idx="16">
                  <c:v>4.6681641475100932E-5</c:v>
                </c:pt>
                <c:pt idx="17">
                  <c:v>4.142921482470082</c:v>
                </c:pt>
                <c:pt idx="18">
                  <c:v>0.47075043395115129</c:v>
                </c:pt>
                <c:pt idx="19">
                  <c:v>0.28604641474983167</c:v>
                </c:pt>
                <c:pt idx="20">
                  <c:v>0.61973760910024622</c:v>
                </c:pt>
                <c:pt idx="21">
                  <c:v>0.13105551928121154</c:v>
                </c:pt>
                <c:pt idx="22">
                  <c:v>0.49936327855910195</c:v>
                </c:pt>
                <c:pt idx="23">
                  <c:v>0.2266643111538271</c:v>
                </c:pt>
                <c:pt idx="24">
                  <c:v>0.45370242485217732</c:v>
                </c:pt>
                <c:pt idx="25">
                  <c:v>0.4384590132271643</c:v>
                </c:pt>
                <c:pt idx="26">
                  <c:v>0.11597166431244789</c:v>
                </c:pt>
                <c:pt idx="27">
                  <c:v>0.51127300451901392</c:v>
                </c:pt>
                <c:pt idx="28">
                  <c:v>0.39812396408955691</c:v>
                </c:pt>
                <c:pt idx="29">
                  <c:v>0.68451926907527028</c:v>
                </c:pt>
                <c:pt idx="30">
                  <c:v>0.67898408468181903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C6FF-4E6A-ABAB-A851F2D978C3}"/>
            </c:ext>
          </c:extLst>
        </c:ser>
        <c:ser>
          <c:idx val="22"/>
          <c:order val="22"/>
          <c:tx>
            <c:strRef>
              <c:f>'Fig6'!$C$26</c:f>
              <c:strCache>
                <c:ptCount val="1"/>
                <c:pt idx="0">
                  <c:v>IRL</c:v>
                </c:pt>
              </c:strCache>
            </c:strRef>
          </c:tx>
          <c:spPr>
            <a:solidFill>
              <a:schemeClr val="accent5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'Fig6'!$D$26:$AH$26</c:f>
              <c:numCache>
                <c:formatCode>0</c:formatCode>
                <c:ptCount val="31"/>
                <c:pt idx="0">
                  <c:v>9.6900161736610799E-2</c:v>
                </c:pt>
                <c:pt idx="1">
                  <c:v>0</c:v>
                </c:pt>
                <c:pt idx="2">
                  <c:v>2.3217180829589799</c:v>
                </c:pt>
                <c:pt idx="3">
                  <c:v>0</c:v>
                </c:pt>
                <c:pt idx="4">
                  <c:v>2.365307099743501E-6</c:v>
                </c:pt>
                <c:pt idx="5">
                  <c:v>0</c:v>
                </c:pt>
                <c:pt idx="6">
                  <c:v>9.8685736310860882E-3</c:v>
                </c:pt>
                <c:pt idx="7">
                  <c:v>1.3241261790948</c:v>
                </c:pt>
                <c:pt idx="8">
                  <c:v>0.64622628497686863</c:v>
                </c:pt>
                <c:pt idx="9">
                  <c:v>9.8113064578350033E-5</c:v>
                </c:pt>
                <c:pt idx="10">
                  <c:v>8.2012351441940204E-2</c:v>
                </c:pt>
                <c:pt idx="11">
                  <c:v>1.5221143982729874E-2</c:v>
                </c:pt>
                <c:pt idx="12">
                  <c:v>1.4879036605605456E-2</c:v>
                </c:pt>
                <c:pt idx="13">
                  <c:v>8.5950403897381275E-2</c:v>
                </c:pt>
                <c:pt idx="14">
                  <c:v>7.339454888155357E-2</c:v>
                </c:pt>
                <c:pt idx="15">
                  <c:v>0</c:v>
                </c:pt>
                <c:pt idx="16">
                  <c:v>2.9647808468760911E-4</c:v>
                </c:pt>
                <c:pt idx="17">
                  <c:v>5.899240992116388</c:v>
                </c:pt>
                <c:pt idx="18">
                  <c:v>16.186412361144399</c:v>
                </c:pt>
                <c:pt idx="19">
                  <c:v>0.33147288713153739</c:v>
                </c:pt>
                <c:pt idx="20">
                  <c:v>7.5252772040397611E-2</c:v>
                </c:pt>
                <c:pt idx="21">
                  <c:v>4.0252763645707733E-3</c:v>
                </c:pt>
                <c:pt idx="22">
                  <c:v>0.11528655179316807</c:v>
                </c:pt>
                <c:pt idx="23">
                  <c:v>1.3182217184218536</c:v>
                </c:pt>
                <c:pt idx="24">
                  <c:v>0.17018646113542107</c:v>
                </c:pt>
                <c:pt idx="25">
                  <c:v>0.33343553172394885</c:v>
                </c:pt>
                <c:pt idx="26">
                  <c:v>7.6044137790559204E-3</c:v>
                </c:pt>
                <c:pt idx="27">
                  <c:v>0.47200056344288682</c:v>
                </c:pt>
                <c:pt idx="28">
                  <c:v>1.9622407410512802E-2</c:v>
                </c:pt>
                <c:pt idx="29">
                  <c:v>0.27259533606092001</c:v>
                </c:pt>
                <c:pt idx="30">
                  <c:v>2.5551358448992105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C6FF-4E6A-ABAB-A851F2D978C3}"/>
            </c:ext>
          </c:extLst>
        </c:ser>
        <c:ser>
          <c:idx val="23"/>
          <c:order val="23"/>
          <c:tx>
            <c:strRef>
              <c:f>'Fig6'!$C$27</c:f>
              <c:strCache>
                <c:ptCount val="1"/>
                <c:pt idx="0">
                  <c:v>ITA</c:v>
                </c:pt>
              </c:strCache>
            </c:strRef>
          </c:tx>
          <c:spPr>
            <a:solidFill>
              <a:schemeClr val="accent6">
                <a:lumMod val="8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'Fig6'!$D$27:$AH$27</c:f>
              <c:numCache>
                <c:formatCode>0</c:formatCode>
                <c:ptCount val="31"/>
                <c:pt idx="0">
                  <c:v>9.4590230445981884</c:v>
                </c:pt>
                <c:pt idx="1">
                  <c:v>13.455049981043048</c:v>
                </c:pt>
                <c:pt idx="2">
                  <c:v>8.1790358400688596</c:v>
                </c:pt>
                <c:pt idx="3">
                  <c:v>2.5927912111496547</c:v>
                </c:pt>
                <c:pt idx="4">
                  <c:v>5.7449565404484799</c:v>
                </c:pt>
                <c:pt idx="5">
                  <c:v>9.1730478730467184E-3</c:v>
                </c:pt>
                <c:pt idx="6">
                  <c:v>4.1246491422908722</c:v>
                </c:pt>
                <c:pt idx="7">
                  <c:v>13.854565795819482</c:v>
                </c:pt>
                <c:pt idx="8">
                  <c:v>28.904605462362127</c:v>
                </c:pt>
                <c:pt idx="9">
                  <c:v>0.32363900590194211</c:v>
                </c:pt>
                <c:pt idx="10">
                  <c:v>10.946531516877672</c:v>
                </c:pt>
                <c:pt idx="11">
                  <c:v>17.685577376284094</c:v>
                </c:pt>
                <c:pt idx="12">
                  <c:v>42.421366536125134</c:v>
                </c:pt>
                <c:pt idx="13">
                  <c:v>7.0458467238155755</c:v>
                </c:pt>
                <c:pt idx="14">
                  <c:v>11.217249703096616</c:v>
                </c:pt>
                <c:pt idx="15">
                  <c:v>11.475244024075382</c:v>
                </c:pt>
                <c:pt idx="16">
                  <c:v>13.767448529864998</c:v>
                </c:pt>
                <c:pt idx="17">
                  <c:v>4.6272210801932276</c:v>
                </c:pt>
                <c:pt idx="18">
                  <c:v>9.8949941757424753</c:v>
                </c:pt>
                <c:pt idx="19">
                  <c:v>9.8476159669277852</c:v>
                </c:pt>
                <c:pt idx="20">
                  <c:v>17.471076061434232</c:v>
                </c:pt>
                <c:pt idx="21">
                  <c:v>5.2110330977687846</c:v>
                </c:pt>
                <c:pt idx="22">
                  <c:v>9.7299123135366337</c:v>
                </c:pt>
                <c:pt idx="23">
                  <c:v>4.4406512116310521</c:v>
                </c:pt>
                <c:pt idx="24">
                  <c:v>7.7779015707859482</c:v>
                </c:pt>
                <c:pt idx="25">
                  <c:v>12.085923117264192</c:v>
                </c:pt>
                <c:pt idx="26">
                  <c:v>5.5482556925107884</c:v>
                </c:pt>
                <c:pt idx="27">
                  <c:v>3.7145336014435246</c:v>
                </c:pt>
                <c:pt idx="28">
                  <c:v>15.626393787574974</c:v>
                </c:pt>
                <c:pt idx="29">
                  <c:v>6.3236747351866569</c:v>
                </c:pt>
                <c:pt idx="30">
                  <c:v>8.2948997232631054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C6FF-4E6A-ABAB-A851F2D978C3}"/>
            </c:ext>
          </c:extLst>
        </c:ser>
        <c:ser>
          <c:idx val="24"/>
          <c:order val="24"/>
          <c:tx>
            <c:strRef>
              <c:f>'Fig6'!$C$28</c:f>
              <c:strCache>
                <c:ptCount val="1"/>
                <c:pt idx="0">
                  <c:v>JPN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'Fig6'!$D$28:$AH$28</c:f>
              <c:numCache>
                <c:formatCode>0</c:formatCode>
                <c:ptCount val="31"/>
                <c:pt idx="0">
                  <c:v>2.3344395801006682E-2</c:v>
                </c:pt>
                <c:pt idx="1">
                  <c:v>3.6756905129122767E-2</c:v>
                </c:pt>
                <c:pt idx="2">
                  <c:v>0.60576733917900993</c:v>
                </c:pt>
                <c:pt idx="3">
                  <c:v>0</c:v>
                </c:pt>
                <c:pt idx="4">
                  <c:v>6.493319485269944E-3</c:v>
                </c:pt>
                <c:pt idx="5">
                  <c:v>4.1499400348554553E-4</c:v>
                </c:pt>
                <c:pt idx="6">
                  <c:v>0.14286835062618769</c:v>
                </c:pt>
                <c:pt idx="7">
                  <c:v>0.28720514256090118</c:v>
                </c:pt>
                <c:pt idx="8">
                  <c:v>7.7292514864716055E-2</c:v>
                </c:pt>
                <c:pt idx="9">
                  <c:v>7.6516579357553444E-4</c:v>
                </c:pt>
                <c:pt idx="10">
                  <c:v>0.42458697360786068</c:v>
                </c:pt>
                <c:pt idx="11">
                  <c:v>8.2292097691990737E-2</c:v>
                </c:pt>
                <c:pt idx="12">
                  <c:v>0.106197713681644</c:v>
                </c:pt>
                <c:pt idx="13">
                  <c:v>2.6556128012775064E-2</c:v>
                </c:pt>
                <c:pt idx="14">
                  <c:v>0.17353396032815463</c:v>
                </c:pt>
                <c:pt idx="15">
                  <c:v>4.8982712748395781E-2</c:v>
                </c:pt>
                <c:pt idx="16">
                  <c:v>1.3989594046314821E-3</c:v>
                </c:pt>
                <c:pt idx="17">
                  <c:v>2.4343987386482255</c:v>
                </c:pt>
                <c:pt idx="18">
                  <c:v>1.9725158566328549</c:v>
                </c:pt>
                <c:pt idx="19">
                  <c:v>1.2051650137886853</c:v>
                </c:pt>
                <c:pt idx="20">
                  <c:v>0.93641649492471057</c:v>
                </c:pt>
                <c:pt idx="21">
                  <c:v>1.3575540675103024</c:v>
                </c:pt>
                <c:pt idx="22">
                  <c:v>0.73364434387814859</c:v>
                </c:pt>
                <c:pt idx="23">
                  <c:v>2.1735072426565103</c:v>
                </c:pt>
                <c:pt idx="24">
                  <c:v>1.4358286548352546</c:v>
                </c:pt>
                <c:pt idx="25">
                  <c:v>2.8158899252894329</c:v>
                </c:pt>
                <c:pt idx="26">
                  <c:v>3.5928489489224953</c:v>
                </c:pt>
                <c:pt idx="27">
                  <c:v>1.2529779295588381</c:v>
                </c:pt>
                <c:pt idx="28">
                  <c:v>1.4779442628027779E-2</c:v>
                </c:pt>
                <c:pt idx="29">
                  <c:v>0.8153425139246131</c:v>
                </c:pt>
                <c:pt idx="30">
                  <c:v>1.4601991009413695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C6FF-4E6A-ABAB-A851F2D978C3}"/>
            </c:ext>
          </c:extLst>
        </c:ser>
        <c:ser>
          <c:idx val="25"/>
          <c:order val="25"/>
          <c:tx>
            <c:strRef>
              <c:f>'Fig6'!$C$29</c:f>
              <c:strCache>
                <c:ptCount val="1"/>
                <c:pt idx="0">
                  <c:v>KOR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'Fig6'!$D$29:$AH$29</c:f>
              <c:numCache>
                <c:formatCode>0</c:formatCode>
                <c:ptCount val="31"/>
                <c:pt idx="0">
                  <c:v>1.9175659482550598E-2</c:v>
                </c:pt>
                <c:pt idx="1">
                  <c:v>1.9397127197589138E-3</c:v>
                </c:pt>
                <c:pt idx="2">
                  <c:v>0.12997909385910297</c:v>
                </c:pt>
                <c:pt idx="3">
                  <c:v>0</c:v>
                </c:pt>
                <c:pt idx="4">
                  <c:v>1.052151100899633E-2</c:v>
                </c:pt>
                <c:pt idx="5">
                  <c:v>0</c:v>
                </c:pt>
                <c:pt idx="6">
                  <c:v>1.5416732349665197E-4</c:v>
                </c:pt>
                <c:pt idx="7">
                  <c:v>6.3850359756645478E-2</c:v>
                </c:pt>
                <c:pt idx="8">
                  <c:v>1.5789956869296125E-2</c:v>
                </c:pt>
                <c:pt idx="9">
                  <c:v>3.7536665186049568E-2</c:v>
                </c:pt>
                <c:pt idx="10">
                  <c:v>0.25371837048969625</c:v>
                </c:pt>
                <c:pt idx="11">
                  <c:v>3.0046349556039648E-2</c:v>
                </c:pt>
                <c:pt idx="12">
                  <c:v>8.3197929839674528E-2</c:v>
                </c:pt>
                <c:pt idx="13">
                  <c:v>2.1023109412083214E-3</c:v>
                </c:pt>
                <c:pt idx="14">
                  <c:v>2.7243634743058315E-2</c:v>
                </c:pt>
                <c:pt idx="15">
                  <c:v>3.2213202928211221E-3</c:v>
                </c:pt>
                <c:pt idx="16">
                  <c:v>2.3851339114533486E-2</c:v>
                </c:pt>
                <c:pt idx="17">
                  <c:v>0.41377556706402119</c:v>
                </c:pt>
                <c:pt idx="18">
                  <c:v>0.34077890410575518</c:v>
                </c:pt>
                <c:pt idx="19">
                  <c:v>1.0041306831736641</c:v>
                </c:pt>
                <c:pt idx="20">
                  <c:v>0.3555173832150304</c:v>
                </c:pt>
                <c:pt idx="21">
                  <c:v>9.8373335440105347E-2</c:v>
                </c:pt>
                <c:pt idx="22">
                  <c:v>0.25335283319289903</c:v>
                </c:pt>
                <c:pt idx="23">
                  <c:v>0.63190137991448281</c:v>
                </c:pt>
                <c:pt idx="24">
                  <c:v>0.32302925119462578</c:v>
                </c:pt>
                <c:pt idx="25">
                  <c:v>0.37222854362401431</c:v>
                </c:pt>
                <c:pt idx="26">
                  <c:v>1.2607718020102681</c:v>
                </c:pt>
                <c:pt idx="27">
                  <c:v>1.2815430969340239E-2</c:v>
                </c:pt>
                <c:pt idx="28">
                  <c:v>1.150570969051138E-2</c:v>
                </c:pt>
                <c:pt idx="29">
                  <c:v>0.11453653475402135</c:v>
                </c:pt>
                <c:pt idx="30">
                  <c:v>0.27485462235587982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C6FF-4E6A-ABAB-A851F2D978C3}"/>
            </c:ext>
          </c:extLst>
        </c:ser>
        <c:ser>
          <c:idx val="26"/>
          <c:order val="26"/>
          <c:tx>
            <c:strRef>
              <c:f>'Fig6'!$C$30</c:f>
              <c:strCache>
                <c:ptCount val="1"/>
                <c:pt idx="0">
                  <c:v>LTU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'Fig6'!$D$30:$AH$30</c:f>
              <c:numCache>
                <c:formatCode>0</c:formatCode>
                <c:ptCount val="31"/>
                <c:pt idx="0">
                  <c:v>7.792268516752815E-2</c:v>
                </c:pt>
                <c:pt idx="1">
                  <c:v>0.28304346588649854</c:v>
                </c:pt>
                <c:pt idx="2">
                  <c:v>4.7367872263653736E-4</c:v>
                </c:pt>
                <c:pt idx="3">
                  <c:v>0</c:v>
                </c:pt>
                <c:pt idx="4">
                  <c:v>5.7635058179656665E-4</c:v>
                </c:pt>
                <c:pt idx="5">
                  <c:v>0</c:v>
                </c:pt>
                <c:pt idx="6">
                  <c:v>4.1316065644060908E-2</c:v>
                </c:pt>
                <c:pt idx="7">
                  <c:v>0.10817796977787271</c:v>
                </c:pt>
                <c:pt idx="8">
                  <c:v>1.6872295383273265E-3</c:v>
                </c:pt>
                <c:pt idx="9">
                  <c:v>0.1563481030863636</c:v>
                </c:pt>
                <c:pt idx="10">
                  <c:v>0.27751776842047987</c:v>
                </c:pt>
                <c:pt idx="11">
                  <c:v>0.20041325903363064</c:v>
                </c:pt>
                <c:pt idx="12">
                  <c:v>7.7414997661192269E-3</c:v>
                </c:pt>
                <c:pt idx="13">
                  <c:v>1.5597834962270818</c:v>
                </c:pt>
                <c:pt idx="14">
                  <c:v>0.78382860900170459</c:v>
                </c:pt>
                <c:pt idx="15">
                  <c:v>2.3978638192543081E-3</c:v>
                </c:pt>
                <c:pt idx="16">
                  <c:v>2.3683483850505996E-3</c:v>
                </c:pt>
                <c:pt idx="17">
                  <c:v>4.6674977018291819E-2</c:v>
                </c:pt>
                <c:pt idx="18">
                  <c:v>2.243268425960299E-2</c:v>
                </c:pt>
                <c:pt idx="19">
                  <c:v>0.10397852583614513</c:v>
                </c:pt>
                <c:pt idx="20">
                  <c:v>2.2101451591039385E-2</c:v>
                </c:pt>
                <c:pt idx="21">
                  <c:v>1.0163379364825153E-2</c:v>
                </c:pt>
                <c:pt idx="22">
                  <c:v>0.11747931940348087</c:v>
                </c:pt>
                <c:pt idx="23">
                  <c:v>4.7882668443413497E-2</c:v>
                </c:pt>
                <c:pt idx="24">
                  <c:v>5.0384554001661266E-2</c:v>
                </c:pt>
                <c:pt idx="25">
                  <c:v>4.9510488225050657E-2</c:v>
                </c:pt>
                <c:pt idx="26">
                  <c:v>1.9154099436382386E-2</c:v>
                </c:pt>
                <c:pt idx="27">
                  <c:v>0.11136378945504792</c:v>
                </c:pt>
                <c:pt idx="28">
                  <c:v>1.1462510709058928</c:v>
                </c:pt>
                <c:pt idx="29">
                  <c:v>1.6653323235817415E-2</c:v>
                </c:pt>
                <c:pt idx="30">
                  <c:v>6.7129934308211639E-2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C6FF-4E6A-ABAB-A851F2D978C3}"/>
            </c:ext>
          </c:extLst>
        </c:ser>
        <c:ser>
          <c:idx val="27"/>
          <c:order val="27"/>
          <c:tx>
            <c:strRef>
              <c:f>'Fig6'!$C$31</c:f>
              <c:strCache>
                <c:ptCount val="1"/>
                <c:pt idx="0">
                  <c:v>LUX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'Fig6'!$D$31:$AH$31</c:f>
              <c:numCache>
                <c:formatCode>0</c:formatCode>
                <c:ptCount val="31"/>
                <c:pt idx="0">
                  <c:v>7.1130898218800765E-3</c:v>
                </c:pt>
                <c:pt idx="1">
                  <c:v>3.5800066975416189E-5</c:v>
                </c:pt>
                <c:pt idx="2">
                  <c:v>0</c:v>
                </c:pt>
                <c:pt idx="3">
                  <c:v>0</c:v>
                </c:pt>
                <c:pt idx="4">
                  <c:v>5.46226618837139E-5</c:v>
                </c:pt>
                <c:pt idx="5">
                  <c:v>0</c:v>
                </c:pt>
                <c:pt idx="6">
                  <c:v>0</c:v>
                </c:pt>
                <c:pt idx="7">
                  <c:v>6.1320615279293403E-2</c:v>
                </c:pt>
                <c:pt idx="8">
                  <c:v>2.7940899809533043E-2</c:v>
                </c:pt>
                <c:pt idx="9">
                  <c:v>0.15446886054174749</c:v>
                </c:pt>
                <c:pt idx="10">
                  <c:v>6.1340000264394727E-2</c:v>
                </c:pt>
                <c:pt idx="11">
                  <c:v>7.2165210657658954E-3</c:v>
                </c:pt>
                <c:pt idx="12">
                  <c:v>1.0827681330431112E-2</c:v>
                </c:pt>
                <c:pt idx="13">
                  <c:v>4.227537648990861E-2</c:v>
                </c:pt>
                <c:pt idx="14">
                  <c:v>0.27158533081636382</c:v>
                </c:pt>
                <c:pt idx="15">
                  <c:v>0</c:v>
                </c:pt>
                <c:pt idx="16">
                  <c:v>0</c:v>
                </c:pt>
                <c:pt idx="17">
                  <c:v>5.1166172255739169E-2</c:v>
                </c:pt>
                <c:pt idx="18">
                  <c:v>1.6111775517110044E-2</c:v>
                </c:pt>
                <c:pt idx="19">
                  <c:v>0.67286711659816512</c:v>
                </c:pt>
                <c:pt idx="20">
                  <c:v>9.7891519039211866E-2</c:v>
                </c:pt>
                <c:pt idx="21">
                  <c:v>0.14028639632968348</c:v>
                </c:pt>
                <c:pt idx="22">
                  <c:v>0.17522882772920179</c:v>
                </c:pt>
                <c:pt idx="23">
                  <c:v>3.9128456331639125E-2</c:v>
                </c:pt>
                <c:pt idx="24">
                  <c:v>5.6436745232385337E-2</c:v>
                </c:pt>
                <c:pt idx="25">
                  <c:v>0.11953273822739358</c:v>
                </c:pt>
                <c:pt idx="26">
                  <c:v>3.6874159523133693E-2</c:v>
                </c:pt>
                <c:pt idx="27">
                  <c:v>2.0259455686799471E-2</c:v>
                </c:pt>
                <c:pt idx="28">
                  <c:v>7.6406368269631786E-3</c:v>
                </c:pt>
                <c:pt idx="29">
                  <c:v>3.3147142578191666E-2</c:v>
                </c:pt>
                <c:pt idx="30">
                  <c:v>8.4570995264730428E-2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6FF-4E6A-ABAB-A851F2D978C3}"/>
            </c:ext>
          </c:extLst>
        </c:ser>
        <c:ser>
          <c:idx val="28"/>
          <c:order val="28"/>
          <c:tx>
            <c:strRef>
              <c:f>'Fig6'!$C$32</c:f>
              <c:strCache>
                <c:ptCount val="1"/>
                <c:pt idx="0">
                  <c:v>LVA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'Fig6'!$D$32:$AH$32</c:f>
              <c:numCache>
                <c:formatCode>0</c:formatCode>
                <c:ptCount val="31"/>
                <c:pt idx="0">
                  <c:v>2.2213306260474789E-4</c:v>
                </c:pt>
                <c:pt idx="1">
                  <c:v>1.7550169196811984E-2</c:v>
                </c:pt>
                <c:pt idx="2">
                  <c:v>0</c:v>
                </c:pt>
                <c:pt idx="3">
                  <c:v>0</c:v>
                </c:pt>
                <c:pt idx="4">
                  <c:v>1.0276193121869047E-2</c:v>
                </c:pt>
                <c:pt idx="5">
                  <c:v>0</c:v>
                </c:pt>
                <c:pt idx="6">
                  <c:v>5.4940447447469162E-2</c:v>
                </c:pt>
                <c:pt idx="7">
                  <c:v>7.4977357861592438E-3</c:v>
                </c:pt>
                <c:pt idx="8">
                  <c:v>3.2393165626903239E-2</c:v>
                </c:pt>
                <c:pt idx="9">
                  <c:v>7.177580252118182E-2</c:v>
                </c:pt>
                <c:pt idx="10">
                  <c:v>8.5271399445113943E-2</c:v>
                </c:pt>
                <c:pt idx="11">
                  <c:v>4.3496755233370481E-2</c:v>
                </c:pt>
                <c:pt idx="12">
                  <c:v>1.7304576379498669E-3</c:v>
                </c:pt>
                <c:pt idx="13">
                  <c:v>0.49568815901133295</c:v>
                </c:pt>
                <c:pt idx="14">
                  <c:v>1.0779612572478146E-2</c:v>
                </c:pt>
                <c:pt idx="15">
                  <c:v>0</c:v>
                </c:pt>
                <c:pt idx="16">
                  <c:v>0</c:v>
                </c:pt>
                <c:pt idx="17">
                  <c:v>2.164416600364753E-2</c:v>
                </c:pt>
                <c:pt idx="18">
                  <c:v>7.8459135020049345E-4</c:v>
                </c:pt>
                <c:pt idx="19">
                  <c:v>1.0710101829019301E-2</c:v>
                </c:pt>
                <c:pt idx="20">
                  <c:v>5.0709253161107117E-2</c:v>
                </c:pt>
                <c:pt idx="21">
                  <c:v>4.459160758298387E-3</c:v>
                </c:pt>
                <c:pt idx="22">
                  <c:v>3.0062174745934794E-2</c:v>
                </c:pt>
                <c:pt idx="23">
                  <c:v>1.4195167371046306E-2</c:v>
                </c:pt>
                <c:pt idx="24">
                  <c:v>7.0944289160166277E-2</c:v>
                </c:pt>
                <c:pt idx="25">
                  <c:v>2.3055923669301738E-2</c:v>
                </c:pt>
                <c:pt idx="26">
                  <c:v>3.9623800334299332E-2</c:v>
                </c:pt>
                <c:pt idx="27">
                  <c:v>1.4205830193298168E-2</c:v>
                </c:pt>
                <c:pt idx="28">
                  <c:v>0.13466101496379748</c:v>
                </c:pt>
                <c:pt idx="29">
                  <c:v>1.3193834878142494E-2</c:v>
                </c:pt>
                <c:pt idx="30">
                  <c:v>1.96350142094854E-2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C-C6FF-4E6A-ABAB-A851F2D978C3}"/>
            </c:ext>
          </c:extLst>
        </c:ser>
        <c:ser>
          <c:idx val="29"/>
          <c:order val="29"/>
          <c:tx>
            <c:strRef>
              <c:f>'Fig6'!$C$33</c:f>
              <c:strCache>
                <c:ptCount val="1"/>
                <c:pt idx="0">
                  <c:v>MEX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'Fig6'!$D$33:$AH$33</c:f>
              <c:numCache>
                <c:formatCode>0</c:formatCode>
                <c:ptCount val="31"/>
                <c:pt idx="0">
                  <c:v>0.86528143518980294</c:v>
                </c:pt>
                <c:pt idx="1">
                  <c:v>3.3995418144700897E-2</c:v>
                </c:pt>
                <c:pt idx="2">
                  <c:v>2.3838707900502295E-2</c:v>
                </c:pt>
                <c:pt idx="3">
                  <c:v>0</c:v>
                </c:pt>
                <c:pt idx="4">
                  <c:v>4.4855046554721312E-6</c:v>
                </c:pt>
                <c:pt idx="5">
                  <c:v>0</c:v>
                </c:pt>
                <c:pt idx="6">
                  <c:v>7.4540833374281412E-2</c:v>
                </c:pt>
                <c:pt idx="7">
                  <c:v>0.1470655206257819</c:v>
                </c:pt>
                <c:pt idx="8">
                  <c:v>0.60048931298120478</c:v>
                </c:pt>
                <c:pt idx="9">
                  <c:v>1.3088515035023085E-2</c:v>
                </c:pt>
                <c:pt idx="10">
                  <c:v>2.1281015226772625E-2</c:v>
                </c:pt>
                <c:pt idx="11">
                  <c:v>4.1328892394838633E-2</c:v>
                </c:pt>
                <c:pt idx="12">
                  <c:v>1.6871787658193152E-2</c:v>
                </c:pt>
                <c:pt idx="13">
                  <c:v>1.0416635790930526E-3</c:v>
                </c:pt>
                <c:pt idx="14">
                  <c:v>7.0559092613709518E-3</c:v>
                </c:pt>
                <c:pt idx="15">
                  <c:v>6.7896316782773162E-3</c:v>
                </c:pt>
                <c:pt idx="16">
                  <c:v>0</c:v>
                </c:pt>
                <c:pt idx="17">
                  <c:v>0.48172199804922111</c:v>
                </c:pt>
                <c:pt idx="18">
                  <c:v>3.73972596616906E-2</c:v>
                </c:pt>
                <c:pt idx="19">
                  <c:v>7.4237864846433244E-2</c:v>
                </c:pt>
                <c:pt idx="20">
                  <c:v>9.943199145460882E-2</c:v>
                </c:pt>
                <c:pt idx="21">
                  <c:v>0.35422881445267618</c:v>
                </c:pt>
                <c:pt idx="22">
                  <c:v>6.0456853995362672E-2</c:v>
                </c:pt>
                <c:pt idx="23">
                  <c:v>0.67265564701009561</c:v>
                </c:pt>
                <c:pt idx="24">
                  <c:v>0.22038280258897189</c:v>
                </c:pt>
                <c:pt idx="25">
                  <c:v>7.916030869179938E-2</c:v>
                </c:pt>
                <c:pt idx="26">
                  <c:v>1.590258309647238</c:v>
                </c:pt>
                <c:pt idx="27">
                  <c:v>5.0537612707552096E-2</c:v>
                </c:pt>
                <c:pt idx="28">
                  <c:v>9.9868685142585067E-3</c:v>
                </c:pt>
                <c:pt idx="29">
                  <c:v>0.23368002383171385</c:v>
                </c:pt>
                <c:pt idx="30">
                  <c:v>0.31781237573700855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C6FF-4E6A-ABAB-A851F2D978C3}"/>
            </c:ext>
          </c:extLst>
        </c:ser>
        <c:ser>
          <c:idx val="30"/>
          <c:order val="30"/>
          <c:tx>
            <c:strRef>
              <c:f>'Fig6'!$C$34</c:f>
              <c:strCache>
                <c:ptCount val="1"/>
                <c:pt idx="0">
                  <c:v>MLT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'Fig6'!$D$34:$AH$34</c:f>
              <c:numCache>
                <c:formatCode>0</c:formatCode>
                <c:ptCount val="31"/>
                <c:pt idx="0">
                  <c:v>1.0656118699910303E-5</c:v>
                </c:pt>
                <c:pt idx="1">
                  <c:v>0</c:v>
                </c:pt>
                <c:pt idx="2">
                  <c:v>5.4913684473096257E-4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1.5323485984647061E-4</c:v>
                </c:pt>
                <c:pt idx="7">
                  <c:v>5.6351294332509395E-3</c:v>
                </c:pt>
                <c:pt idx="8">
                  <c:v>4.1188783644256673E-4</c:v>
                </c:pt>
                <c:pt idx="9">
                  <c:v>0</c:v>
                </c:pt>
                <c:pt idx="10">
                  <c:v>0.25157658106597813</c:v>
                </c:pt>
                <c:pt idx="11">
                  <c:v>2.3217701258447477E-3</c:v>
                </c:pt>
                <c:pt idx="12">
                  <c:v>2.5192644861681343E-4</c:v>
                </c:pt>
                <c:pt idx="13">
                  <c:v>0</c:v>
                </c:pt>
                <c:pt idx="14">
                  <c:v>4.8370252208626095E-3</c:v>
                </c:pt>
                <c:pt idx="15">
                  <c:v>1.248132139179888E-3</c:v>
                </c:pt>
                <c:pt idx="16">
                  <c:v>0</c:v>
                </c:pt>
                <c:pt idx="17">
                  <c:v>3.2717906646738634E-3</c:v>
                </c:pt>
                <c:pt idx="18">
                  <c:v>1.3419535169383493E-2</c:v>
                </c:pt>
                <c:pt idx="19">
                  <c:v>2.7712407389240652E-2</c:v>
                </c:pt>
                <c:pt idx="20">
                  <c:v>1.6099236792763136E-2</c:v>
                </c:pt>
                <c:pt idx="21">
                  <c:v>1.1541811274811293E-4</c:v>
                </c:pt>
                <c:pt idx="22">
                  <c:v>7.1130731938611894E-3</c:v>
                </c:pt>
                <c:pt idx="23">
                  <c:v>1.0632992233406316E-2</c:v>
                </c:pt>
                <c:pt idx="24">
                  <c:v>4.1726996278427311E-3</c:v>
                </c:pt>
                <c:pt idx="25">
                  <c:v>1.4216785880567307E-2</c:v>
                </c:pt>
                <c:pt idx="26">
                  <c:v>1.4411082076721672E-4</c:v>
                </c:pt>
                <c:pt idx="27">
                  <c:v>7.5422401657257868E-3</c:v>
                </c:pt>
                <c:pt idx="28">
                  <c:v>4.9113338710277414E-4</c:v>
                </c:pt>
                <c:pt idx="29">
                  <c:v>8.843820199482556E-3</c:v>
                </c:pt>
                <c:pt idx="30">
                  <c:v>7.3093328332862013E-3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C6FF-4E6A-ABAB-A851F2D978C3}"/>
            </c:ext>
          </c:extLst>
        </c:ser>
        <c:ser>
          <c:idx val="31"/>
          <c:order val="31"/>
          <c:tx>
            <c:strRef>
              <c:f>'Fig6'!$C$35</c:f>
              <c:strCache>
                <c:ptCount val="1"/>
                <c:pt idx="0">
                  <c:v>NLD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'Fig6'!$D$35:$AH$35</c:f>
              <c:numCache>
                <c:formatCode>0</c:formatCode>
                <c:ptCount val="31"/>
                <c:pt idx="0">
                  <c:v>11.439594783388921</c:v>
                </c:pt>
                <c:pt idx="1">
                  <c:v>18.289753016802482</c:v>
                </c:pt>
                <c:pt idx="2">
                  <c:v>11.803195259308787</c:v>
                </c:pt>
                <c:pt idx="3">
                  <c:v>0.10290148800143605</c:v>
                </c:pt>
                <c:pt idx="4">
                  <c:v>10.961350955400501</c:v>
                </c:pt>
                <c:pt idx="5">
                  <c:v>1.4149785289526118E-2</c:v>
                </c:pt>
                <c:pt idx="6">
                  <c:v>0.9876543087082974</c:v>
                </c:pt>
                <c:pt idx="7">
                  <c:v>7.5096717916685876</c:v>
                </c:pt>
                <c:pt idx="8">
                  <c:v>2.0722518647553358</c:v>
                </c:pt>
                <c:pt idx="9">
                  <c:v>9.4448326812597792</c:v>
                </c:pt>
                <c:pt idx="10">
                  <c:v>2.1268356684050218</c:v>
                </c:pt>
                <c:pt idx="11">
                  <c:v>0.31849744425779231</c:v>
                </c:pt>
                <c:pt idx="12">
                  <c:v>0.32610429233064792</c:v>
                </c:pt>
                <c:pt idx="13">
                  <c:v>0.78547191410960127</c:v>
                </c:pt>
                <c:pt idx="14">
                  <c:v>2.2516677859803935</c:v>
                </c:pt>
                <c:pt idx="15">
                  <c:v>0.60108179393151939</c:v>
                </c:pt>
                <c:pt idx="16">
                  <c:v>5.6647357484375194</c:v>
                </c:pt>
                <c:pt idx="17">
                  <c:v>3.8012087797919634</c:v>
                </c:pt>
                <c:pt idx="18">
                  <c:v>0.97023089841092558</c:v>
                </c:pt>
                <c:pt idx="19">
                  <c:v>2.2491873617942333</c:v>
                </c:pt>
                <c:pt idx="20">
                  <c:v>1.3712693473041815</c:v>
                </c:pt>
                <c:pt idx="21">
                  <c:v>0.1624768449959734</c:v>
                </c:pt>
                <c:pt idx="22">
                  <c:v>1.8805016744436902</c:v>
                </c:pt>
                <c:pt idx="23">
                  <c:v>3.9905032446458502</c:v>
                </c:pt>
                <c:pt idx="24">
                  <c:v>1.6190469747508363</c:v>
                </c:pt>
                <c:pt idx="25">
                  <c:v>3.086909687694904</c:v>
                </c:pt>
                <c:pt idx="26">
                  <c:v>1.2425051756107617</c:v>
                </c:pt>
                <c:pt idx="27">
                  <c:v>4.2389211014400043</c:v>
                </c:pt>
                <c:pt idx="28">
                  <c:v>1.5423790152624028</c:v>
                </c:pt>
                <c:pt idx="29">
                  <c:v>1.6315511387232571</c:v>
                </c:pt>
                <c:pt idx="30">
                  <c:v>2.0010094632079198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6FF-4E6A-ABAB-A851F2D978C3}"/>
            </c:ext>
          </c:extLst>
        </c:ser>
        <c:ser>
          <c:idx val="32"/>
          <c:order val="32"/>
          <c:tx>
            <c:strRef>
              <c:f>'Fig6'!$C$36</c:f>
              <c:strCache>
                <c:ptCount val="1"/>
                <c:pt idx="0">
                  <c:v>NOR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'Fig6'!$D$36:$AH$36</c:f>
              <c:numCache>
                <c:formatCode>0</c:formatCode>
                <c:ptCount val="31"/>
                <c:pt idx="0">
                  <c:v>2.1311453861680902E-3</c:v>
                </c:pt>
                <c:pt idx="1">
                  <c:v>3.8283289802892792E-2</c:v>
                </c:pt>
                <c:pt idx="2">
                  <c:v>10.845367861897806</c:v>
                </c:pt>
                <c:pt idx="3">
                  <c:v>0</c:v>
                </c:pt>
                <c:pt idx="4">
                  <c:v>4.6808569620519834E-4</c:v>
                </c:pt>
                <c:pt idx="5">
                  <c:v>0</c:v>
                </c:pt>
                <c:pt idx="6">
                  <c:v>0.12207736402870219</c:v>
                </c:pt>
                <c:pt idx="7">
                  <c:v>1.0824464184586899</c:v>
                </c:pt>
                <c:pt idx="8">
                  <c:v>4.9094864923395647E-2</c:v>
                </c:pt>
                <c:pt idx="9">
                  <c:v>4.617467872369023E-2</c:v>
                </c:pt>
                <c:pt idx="10">
                  <c:v>4.6716373791520834E-2</c:v>
                </c:pt>
                <c:pt idx="11">
                  <c:v>1.0331292249448166E-2</c:v>
                </c:pt>
                <c:pt idx="12">
                  <c:v>9.6757187450661579E-3</c:v>
                </c:pt>
                <c:pt idx="13">
                  <c:v>7.7618967637756858E-2</c:v>
                </c:pt>
                <c:pt idx="14">
                  <c:v>5.7542022061621331E-2</c:v>
                </c:pt>
                <c:pt idx="15">
                  <c:v>0</c:v>
                </c:pt>
                <c:pt idx="16">
                  <c:v>5.283673509076273</c:v>
                </c:pt>
                <c:pt idx="17">
                  <c:v>0.26404677551899364</c:v>
                </c:pt>
                <c:pt idx="18">
                  <c:v>4.9784379662466988E-2</c:v>
                </c:pt>
                <c:pt idx="19">
                  <c:v>7.3999336770947541E-2</c:v>
                </c:pt>
                <c:pt idx="20">
                  <c:v>2.5272046573730486E-2</c:v>
                </c:pt>
                <c:pt idx="21">
                  <c:v>0.24077009649054482</c:v>
                </c:pt>
                <c:pt idx="22">
                  <c:v>8.8613015839662634E-2</c:v>
                </c:pt>
                <c:pt idx="23">
                  <c:v>6.9743768877572734E-2</c:v>
                </c:pt>
                <c:pt idx="24">
                  <c:v>0.10897657983599607</c:v>
                </c:pt>
                <c:pt idx="25">
                  <c:v>9.4724644599300467E-2</c:v>
                </c:pt>
                <c:pt idx="26">
                  <c:v>3.0371079349423701E-2</c:v>
                </c:pt>
                <c:pt idx="27">
                  <c:v>7.6916482597248287E-2</c:v>
                </c:pt>
                <c:pt idx="28">
                  <c:v>0.28560255884479951</c:v>
                </c:pt>
                <c:pt idx="29">
                  <c:v>8.7459641617599355E-3</c:v>
                </c:pt>
                <c:pt idx="30">
                  <c:v>0.15176764339486429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6FF-4E6A-ABAB-A851F2D978C3}"/>
            </c:ext>
          </c:extLst>
        </c:ser>
        <c:ser>
          <c:idx val="33"/>
          <c:order val="33"/>
          <c:tx>
            <c:strRef>
              <c:f>'Fig6'!$C$37</c:f>
              <c:strCache>
                <c:ptCount val="1"/>
                <c:pt idx="0">
                  <c:v>POL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'Fig6'!$D$37:$AH$37</c:f>
              <c:numCache>
                <c:formatCode>0</c:formatCode>
                <c:ptCount val="31"/>
                <c:pt idx="0">
                  <c:v>0.38600802732369022</c:v>
                </c:pt>
                <c:pt idx="1">
                  <c:v>2.062516713139221</c:v>
                </c:pt>
                <c:pt idx="2">
                  <c:v>0.26004025531084879</c:v>
                </c:pt>
                <c:pt idx="3">
                  <c:v>5.6889875272002607E-2</c:v>
                </c:pt>
                <c:pt idx="4">
                  <c:v>8.601163519980224E-3</c:v>
                </c:pt>
                <c:pt idx="5">
                  <c:v>1.1401167907137487E-4</c:v>
                </c:pt>
                <c:pt idx="6">
                  <c:v>1.62192369868147</c:v>
                </c:pt>
                <c:pt idx="7">
                  <c:v>2.4093978308798412</c:v>
                </c:pt>
                <c:pt idx="8">
                  <c:v>0.34276031816933539</c:v>
                </c:pt>
                <c:pt idx="9">
                  <c:v>5.2161555340781467</c:v>
                </c:pt>
                <c:pt idx="10">
                  <c:v>1.4376559356222869</c:v>
                </c:pt>
                <c:pt idx="11">
                  <c:v>0.36274056010179273</c:v>
                </c:pt>
                <c:pt idx="12">
                  <c:v>0.21107876763278199</c:v>
                </c:pt>
                <c:pt idx="13">
                  <c:v>3.6499110615746622</c:v>
                </c:pt>
                <c:pt idx="14">
                  <c:v>2.9238335053397075</c:v>
                </c:pt>
                <c:pt idx="15">
                  <c:v>1.1528753157942628</c:v>
                </c:pt>
                <c:pt idx="16">
                  <c:v>0.9822924813813253</c:v>
                </c:pt>
                <c:pt idx="17">
                  <c:v>0.70984144023027151</c:v>
                </c:pt>
                <c:pt idx="18">
                  <c:v>0.13930872635203351</c:v>
                </c:pt>
                <c:pt idx="19">
                  <c:v>1.9030760831660216</c:v>
                </c:pt>
                <c:pt idx="20">
                  <c:v>1.7506821468303981</c:v>
                </c:pt>
                <c:pt idx="21">
                  <c:v>0.47247589235045589</c:v>
                </c:pt>
                <c:pt idx="22">
                  <c:v>2.4061902317134152</c:v>
                </c:pt>
                <c:pt idx="23">
                  <c:v>0.90642153121688673</c:v>
                </c:pt>
                <c:pt idx="24">
                  <c:v>3.7556908579823642</c:v>
                </c:pt>
                <c:pt idx="25">
                  <c:v>1.076767264880701</c:v>
                </c:pt>
                <c:pt idx="26">
                  <c:v>2.1909190930771327</c:v>
                </c:pt>
                <c:pt idx="27">
                  <c:v>0.73287699934592765</c:v>
                </c:pt>
                <c:pt idx="28">
                  <c:v>7.414634645839806</c:v>
                </c:pt>
                <c:pt idx="29">
                  <c:v>0.17875886920848494</c:v>
                </c:pt>
                <c:pt idx="30">
                  <c:v>0.89790571738551717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1-C6FF-4E6A-ABAB-A851F2D978C3}"/>
            </c:ext>
          </c:extLst>
        </c:ser>
        <c:ser>
          <c:idx val="34"/>
          <c:order val="34"/>
          <c:tx>
            <c:strRef>
              <c:f>'Fig6'!$C$38</c:f>
              <c:strCache>
                <c:ptCount val="1"/>
                <c:pt idx="0">
                  <c:v>PRT</c:v>
                </c:pt>
              </c:strCache>
            </c:strRef>
          </c:tx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'Fig6'!$D$38:$AH$38</c:f>
              <c:numCache>
                <c:formatCode>0</c:formatCode>
                <c:ptCount val="31"/>
                <c:pt idx="0">
                  <c:v>0.36783205803564401</c:v>
                </c:pt>
                <c:pt idx="1">
                  <c:v>0.19154500380042114</c:v>
                </c:pt>
                <c:pt idx="2">
                  <c:v>2.2663257626603359</c:v>
                </c:pt>
                <c:pt idx="3">
                  <c:v>4.5274935807814744E-4</c:v>
                </c:pt>
                <c:pt idx="4">
                  <c:v>1.9977653384932023E-4</c:v>
                </c:pt>
                <c:pt idx="5">
                  <c:v>7.4447924766755991E-6</c:v>
                </c:pt>
                <c:pt idx="6">
                  <c:v>0.54653404053821675</c:v>
                </c:pt>
                <c:pt idx="7">
                  <c:v>0.73644763759354614</c:v>
                </c:pt>
                <c:pt idx="8">
                  <c:v>3.1517251399113122</c:v>
                </c:pt>
                <c:pt idx="9">
                  <c:v>7.6847493244001138E-3</c:v>
                </c:pt>
                <c:pt idx="10">
                  <c:v>1.6495450963118909</c:v>
                </c:pt>
                <c:pt idx="11">
                  <c:v>0.92930084402715107</c:v>
                </c:pt>
                <c:pt idx="12">
                  <c:v>1.571100507832087</c:v>
                </c:pt>
                <c:pt idx="13">
                  <c:v>0.88347941270285524</c:v>
                </c:pt>
                <c:pt idx="14">
                  <c:v>0.85716533101952186</c:v>
                </c:pt>
                <c:pt idx="15">
                  <c:v>0</c:v>
                </c:pt>
                <c:pt idx="16">
                  <c:v>1.6537219799158098E-4</c:v>
                </c:pt>
                <c:pt idx="17">
                  <c:v>0.18357802095144773</c:v>
                </c:pt>
                <c:pt idx="18">
                  <c:v>7.5088188855445256E-2</c:v>
                </c:pt>
                <c:pt idx="19">
                  <c:v>1.0200395322245801</c:v>
                </c:pt>
                <c:pt idx="20">
                  <c:v>1.0438121766901018</c:v>
                </c:pt>
                <c:pt idx="21">
                  <c:v>3.9005653005440663E-2</c:v>
                </c:pt>
                <c:pt idx="22">
                  <c:v>0.71498775239253809</c:v>
                </c:pt>
                <c:pt idx="23">
                  <c:v>0.22661602558878305</c:v>
                </c:pt>
                <c:pt idx="24">
                  <c:v>0.62058382974480675</c:v>
                </c:pt>
                <c:pt idx="25">
                  <c:v>0.26547414663591662</c:v>
                </c:pt>
                <c:pt idx="26">
                  <c:v>1.7171158910856819</c:v>
                </c:pt>
                <c:pt idx="27">
                  <c:v>0.51640681355693874</c:v>
                </c:pt>
                <c:pt idx="28">
                  <c:v>0.92447551090411673</c:v>
                </c:pt>
                <c:pt idx="29">
                  <c:v>0.10027963372702142</c:v>
                </c:pt>
                <c:pt idx="30">
                  <c:v>0.37164120543348289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2-C6FF-4E6A-ABAB-A851F2D978C3}"/>
            </c:ext>
          </c:extLst>
        </c:ser>
        <c:ser>
          <c:idx val="35"/>
          <c:order val="35"/>
          <c:tx>
            <c:strRef>
              <c:f>'Fig6'!$C$39</c:f>
              <c:strCache>
                <c:ptCount val="1"/>
                <c:pt idx="0">
                  <c:v>ROU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'Fig6'!$D$39:$AH$39</c:f>
              <c:numCache>
                <c:formatCode>0</c:formatCode>
                <c:ptCount val="31"/>
                <c:pt idx="0">
                  <c:v>0.18335709208586765</c:v>
                </c:pt>
                <c:pt idx="1">
                  <c:v>1.5743893090325079E-2</c:v>
                </c:pt>
                <c:pt idx="2">
                  <c:v>0</c:v>
                </c:pt>
                <c:pt idx="3">
                  <c:v>0</c:v>
                </c:pt>
                <c:pt idx="4">
                  <c:v>1.8667542872172541E-3</c:v>
                </c:pt>
                <c:pt idx="5">
                  <c:v>0</c:v>
                </c:pt>
                <c:pt idx="6">
                  <c:v>2.5765524760594689E-3</c:v>
                </c:pt>
                <c:pt idx="7">
                  <c:v>0.15746370704942744</c:v>
                </c:pt>
                <c:pt idx="8">
                  <c:v>9.1066487222074399E-3</c:v>
                </c:pt>
                <c:pt idx="9">
                  <c:v>1.1525759692506921</c:v>
                </c:pt>
                <c:pt idx="10">
                  <c:v>1.8452482385912867</c:v>
                </c:pt>
                <c:pt idx="11">
                  <c:v>1.1168521900849802</c:v>
                </c:pt>
                <c:pt idx="12">
                  <c:v>0.61645842343855239</c:v>
                </c:pt>
                <c:pt idx="13">
                  <c:v>0.43578553382464713</c:v>
                </c:pt>
                <c:pt idx="14">
                  <c:v>0.23784717380242812</c:v>
                </c:pt>
                <c:pt idx="15">
                  <c:v>5.9092065178599686E-3</c:v>
                </c:pt>
                <c:pt idx="16">
                  <c:v>0.62057680273226257</c:v>
                </c:pt>
                <c:pt idx="17">
                  <c:v>6.1006785391707542E-2</c:v>
                </c:pt>
                <c:pt idx="18">
                  <c:v>9.9839376962842022E-2</c:v>
                </c:pt>
                <c:pt idx="19">
                  <c:v>0.69686714395309335</c:v>
                </c:pt>
                <c:pt idx="20">
                  <c:v>0.1929116331139831</c:v>
                </c:pt>
                <c:pt idx="21">
                  <c:v>0.10168628937845738</c:v>
                </c:pt>
                <c:pt idx="22">
                  <c:v>0.28511851500459534</c:v>
                </c:pt>
                <c:pt idx="23">
                  <c:v>0.21430192947574778</c:v>
                </c:pt>
                <c:pt idx="24">
                  <c:v>1.2595525245768764</c:v>
                </c:pt>
                <c:pt idx="25">
                  <c:v>0.4719605689096818</c:v>
                </c:pt>
                <c:pt idx="26">
                  <c:v>0.55210633695521683</c:v>
                </c:pt>
                <c:pt idx="27">
                  <c:v>0.63127641561199721</c:v>
                </c:pt>
                <c:pt idx="28">
                  <c:v>1.2546299672099142</c:v>
                </c:pt>
                <c:pt idx="29">
                  <c:v>9.1442368578825955E-2</c:v>
                </c:pt>
                <c:pt idx="30">
                  <c:v>0.2819462061838639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3-C6FF-4E6A-ABAB-A851F2D978C3}"/>
            </c:ext>
          </c:extLst>
        </c:ser>
        <c:ser>
          <c:idx val="36"/>
          <c:order val="36"/>
          <c:tx>
            <c:strRef>
              <c:f>'Fig6'!$C$40</c:f>
              <c:strCache>
                <c:ptCount val="1"/>
                <c:pt idx="0">
                  <c:v>RUS</c:v>
                </c:pt>
              </c:strCache>
            </c:strRef>
          </c:tx>
          <c:spPr>
            <a:solidFill>
              <a:schemeClr val="accent1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'Fig6'!$D$40:$AH$40</c:f>
              <c:numCache>
                <c:formatCode>0</c:formatCode>
                <c:ptCount val="31"/>
                <c:pt idx="0">
                  <c:v>0.54387996682120299</c:v>
                </c:pt>
                <c:pt idx="1">
                  <c:v>0.33807142337925639</c:v>
                </c:pt>
                <c:pt idx="2">
                  <c:v>3.7622758729225533E-2</c:v>
                </c:pt>
                <c:pt idx="3">
                  <c:v>3.9047360713731898</c:v>
                </c:pt>
                <c:pt idx="4">
                  <c:v>5.4783039999677356</c:v>
                </c:pt>
                <c:pt idx="5">
                  <c:v>1.9143752082880107E-5</c:v>
                </c:pt>
                <c:pt idx="6">
                  <c:v>2.4904305995605434</c:v>
                </c:pt>
                <c:pt idx="7">
                  <c:v>0.41472226380703647</c:v>
                </c:pt>
                <c:pt idx="8">
                  <c:v>1.5241461245534649E-2</c:v>
                </c:pt>
                <c:pt idx="9">
                  <c:v>8.082030603252937</c:v>
                </c:pt>
                <c:pt idx="10">
                  <c:v>2.8682388168404013E-2</c:v>
                </c:pt>
                <c:pt idx="11">
                  <c:v>2.4835501803742253E-2</c:v>
                </c:pt>
                <c:pt idx="12">
                  <c:v>2.5415892429075434E-2</c:v>
                </c:pt>
                <c:pt idx="13">
                  <c:v>0.31897067136537188</c:v>
                </c:pt>
                <c:pt idx="14">
                  <c:v>0.46783658075475515</c:v>
                </c:pt>
                <c:pt idx="15">
                  <c:v>9.292110722475333E-2</c:v>
                </c:pt>
                <c:pt idx="16">
                  <c:v>1.6265726324923808</c:v>
                </c:pt>
                <c:pt idx="17">
                  <c:v>7.358766598029419</c:v>
                </c:pt>
                <c:pt idx="18">
                  <c:v>2.171942696395605E-2</c:v>
                </c:pt>
                <c:pt idx="19">
                  <c:v>0.19209618640332363</c:v>
                </c:pt>
                <c:pt idx="20">
                  <c:v>9.7561982604824515E-2</c:v>
                </c:pt>
                <c:pt idx="21">
                  <c:v>2.1172164895890204</c:v>
                </c:pt>
                <c:pt idx="22">
                  <c:v>9.6487260029611721E-2</c:v>
                </c:pt>
                <c:pt idx="23">
                  <c:v>6.0937193299939532E-2</c:v>
                </c:pt>
                <c:pt idx="24">
                  <c:v>7.8933247870657433E-2</c:v>
                </c:pt>
                <c:pt idx="25">
                  <c:v>7.4584474366182443E-2</c:v>
                </c:pt>
                <c:pt idx="26">
                  <c:v>1.012529005250338E-2</c:v>
                </c:pt>
                <c:pt idx="27">
                  <c:v>9.2566794203551503E-2</c:v>
                </c:pt>
                <c:pt idx="28">
                  <c:v>7.9933108347981438E-2</c:v>
                </c:pt>
                <c:pt idx="29">
                  <c:v>4.103577596155706E-2</c:v>
                </c:pt>
                <c:pt idx="30">
                  <c:v>1.2577054102087231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C6FF-4E6A-ABAB-A851F2D978C3}"/>
            </c:ext>
          </c:extLst>
        </c:ser>
        <c:ser>
          <c:idx val="37"/>
          <c:order val="37"/>
          <c:tx>
            <c:strRef>
              <c:f>'Fig6'!$C$41</c:f>
              <c:strCache>
                <c:ptCount val="1"/>
                <c:pt idx="0">
                  <c:v>SVK</c:v>
                </c:pt>
              </c:strCache>
            </c:strRef>
          </c:tx>
          <c:spPr>
            <a:solidFill>
              <a:schemeClr val="accent2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'Fig6'!$D$41:$AH$41</c:f>
              <c:numCache>
                <c:formatCode>0</c:formatCode>
                <c:ptCount val="31"/>
                <c:pt idx="0">
                  <c:v>0.14396860368524644</c:v>
                </c:pt>
                <c:pt idx="1">
                  <c:v>7.6686998012884727E-2</c:v>
                </c:pt>
                <c:pt idx="2">
                  <c:v>3.6186851252581985E-4</c:v>
                </c:pt>
                <c:pt idx="3">
                  <c:v>0</c:v>
                </c:pt>
                <c:pt idx="4">
                  <c:v>4.8281935345070422E-2</c:v>
                </c:pt>
                <c:pt idx="5">
                  <c:v>0</c:v>
                </c:pt>
                <c:pt idx="6">
                  <c:v>4.4626311602204753E-2</c:v>
                </c:pt>
                <c:pt idx="7">
                  <c:v>8.080972208171544E-2</c:v>
                </c:pt>
                <c:pt idx="8">
                  <c:v>1.1818814313198391E-2</c:v>
                </c:pt>
                <c:pt idx="9">
                  <c:v>4.9585994507491314E-2</c:v>
                </c:pt>
                <c:pt idx="10">
                  <c:v>0.3079285432408993</c:v>
                </c:pt>
                <c:pt idx="11">
                  <c:v>0.40632451089922605</c:v>
                </c:pt>
                <c:pt idx="12">
                  <c:v>0.44946979348615057</c:v>
                </c:pt>
                <c:pt idx="13">
                  <c:v>1.2067631995708747</c:v>
                </c:pt>
                <c:pt idx="14">
                  <c:v>0.39374377558923856</c:v>
                </c:pt>
                <c:pt idx="15">
                  <c:v>2.1881154722137041E-2</c:v>
                </c:pt>
                <c:pt idx="16">
                  <c:v>0.25848618111177751</c:v>
                </c:pt>
                <c:pt idx="17">
                  <c:v>0.12079030495946567</c:v>
                </c:pt>
                <c:pt idx="18">
                  <c:v>5.1604496952112298E-3</c:v>
                </c:pt>
                <c:pt idx="19">
                  <c:v>1.7620641438281848</c:v>
                </c:pt>
                <c:pt idx="20">
                  <c:v>0.1989130643193544</c:v>
                </c:pt>
                <c:pt idx="21">
                  <c:v>4.6394347779314414E-2</c:v>
                </c:pt>
                <c:pt idx="22">
                  <c:v>0.63412177608665243</c:v>
                </c:pt>
                <c:pt idx="23">
                  <c:v>1.2590332899611167</c:v>
                </c:pt>
                <c:pt idx="24">
                  <c:v>0.80463851574152578</c:v>
                </c:pt>
                <c:pt idx="25">
                  <c:v>0.60461797890322433</c:v>
                </c:pt>
                <c:pt idx="26">
                  <c:v>1.865793221760164</c:v>
                </c:pt>
                <c:pt idx="27">
                  <c:v>0.40572454998211316</c:v>
                </c:pt>
                <c:pt idx="28">
                  <c:v>0.63934428683133504</c:v>
                </c:pt>
                <c:pt idx="29">
                  <c:v>7.8612162456299206E-2</c:v>
                </c:pt>
                <c:pt idx="30">
                  <c:v>0.36590140768501944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5-C6FF-4E6A-ABAB-A851F2D978C3}"/>
            </c:ext>
          </c:extLst>
        </c:ser>
        <c:ser>
          <c:idx val="38"/>
          <c:order val="38"/>
          <c:tx>
            <c:strRef>
              <c:f>'Fig6'!$C$42</c:f>
              <c:strCache>
                <c:ptCount val="1"/>
                <c:pt idx="0">
                  <c:v>SVN</c:v>
                </c:pt>
              </c:strCache>
            </c:strRef>
          </c:tx>
          <c:spPr>
            <a:solidFill>
              <a:schemeClr val="accent3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'Fig6'!$D$42:$AH$42</c:f>
              <c:numCache>
                <c:formatCode>0</c:formatCode>
                <c:ptCount val="31"/>
                <c:pt idx="0">
                  <c:v>8.487154539532726E-3</c:v>
                </c:pt>
                <c:pt idx="1">
                  <c:v>6.1566351543086199E-2</c:v>
                </c:pt>
                <c:pt idx="2">
                  <c:v>0</c:v>
                </c:pt>
                <c:pt idx="3">
                  <c:v>0</c:v>
                </c:pt>
                <c:pt idx="4">
                  <c:v>1.4600011266631768E-2</c:v>
                </c:pt>
                <c:pt idx="5">
                  <c:v>0</c:v>
                </c:pt>
                <c:pt idx="6">
                  <c:v>2.1356525801320475E-3</c:v>
                </c:pt>
                <c:pt idx="7">
                  <c:v>0.42353368191434848</c:v>
                </c:pt>
                <c:pt idx="8">
                  <c:v>5.5056211236876304E-2</c:v>
                </c:pt>
                <c:pt idx="9">
                  <c:v>5.2719807067218728E-3</c:v>
                </c:pt>
                <c:pt idx="10">
                  <c:v>0.14631737635393774</c:v>
                </c:pt>
                <c:pt idx="11">
                  <c:v>4.5450166904645282E-2</c:v>
                </c:pt>
                <c:pt idx="12">
                  <c:v>2.6822240177122352E-2</c:v>
                </c:pt>
                <c:pt idx="13">
                  <c:v>1.0148829743473353</c:v>
                </c:pt>
                <c:pt idx="14">
                  <c:v>0.51282835726704412</c:v>
                </c:pt>
                <c:pt idx="15">
                  <c:v>3.9878080795374021E-4</c:v>
                </c:pt>
                <c:pt idx="16">
                  <c:v>4.1218896196099764E-5</c:v>
                </c:pt>
                <c:pt idx="17">
                  <c:v>0.23225721972019625</c:v>
                </c:pt>
                <c:pt idx="18">
                  <c:v>2.0686093049578278</c:v>
                </c:pt>
                <c:pt idx="19">
                  <c:v>0.34568274520746473</c:v>
                </c:pt>
                <c:pt idx="20">
                  <c:v>0.20782743091312827</c:v>
                </c:pt>
                <c:pt idx="21">
                  <c:v>3.5272208064774116E-2</c:v>
                </c:pt>
                <c:pt idx="22">
                  <c:v>0.60905789926836795</c:v>
                </c:pt>
                <c:pt idx="23">
                  <c:v>7.6330185013117294E-2</c:v>
                </c:pt>
                <c:pt idx="24">
                  <c:v>0.31380001020281012</c:v>
                </c:pt>
                <c:pt idx="25">
                  <c:v>0.35310458842057757</c:v>
                </c:pt>
                <c:pt idx="26">
                  <c:v>0.37903499846731137</c:v>
                </c:pt>
                <c:pt idx="27">
                  <c:v>2.0297463984924824</c:v>
                </c:pt>
                <c:pt idx="28">
                  <c:v>0.34268940658146529</c:v>
                </c:pt>
                <c:pt idx="29">
                  <c:v>3.1448356536238703E-2</c:v>
                </c:pt>
                <c:pt idx="30">
                  <c:v>0.4292702326226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6-C6FF-4E6A-ABAB-A851F2D978C3}"/>
            </c:ext>
          </c:extLst>
        </c:ser>
        <c:ser>
          <c:idx val="39"/>
          <c:order val="39"/>
          <c:tx>
            <c:strRef>
              <c:f>'Fig6'!$C$43</c:f>
              <c:strCache>
                <c:ptCount val="1"/>
                <c:pt idx="0">
                  <c:v>SWE</c:v>
                </c:pt>
              </c:strCache>
            </c:strRef>
          </c:tx>
          <c:spPr>
            <a:solidFill>
              <a:schemeClr val="accent4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'Fig6'!$D$43:$AH$43</c:f>
              <c:numCache>
                <c:formatCode>0</c:formatCode>
                <c:ptCount val="31"/>
                <c:pt idx="0">
                  <c:v>3.9478412461120632E-2</c:v>
                </c:pt>
                <c:pt idx="1">
                  <c:v>0.11083375280434533</c:v>
                </c:pt>
                <c:pt idx="2">
                  <c:v>0.10386948203600709</c:v>
                </c:pt>
                <c:pt idx="3">
                  <c:v>0</c:v>
                </c:pt>
                <c:pt idx="4">
                  <c:v>9.309986005935067E-2</c:v>
                </c:pt>
                <c:pt idx="5">
                  <c:v>2.7428955275994149E-2</c:v>
                </c:pt>
                <c:pt idx="6">
                  <c:v>3.5197083760962436E-2</c:v>
                </c:pt>
                <c:pt idx="7">
                  <c:v>0.2751155174825099</c:v>
                </c:pt>
                <c:pt idx="8">
                  <c:v>0.43459438707585102</c:v>
                </c:pt>
                <c:pt idx="9">
                  <c:v>12.405331705438268</c:v>
                </c:pt>
                <c:pt idx="10">
                  <c:v>0.57300681558458311</c:v>
                </c:pt>
                <c:pt idx="11">
                  <c:v>0.15572871951435754</c:v>
                </c:pt>
                <c:pt idx="12">
                  <c:v>8.5844643787757607E-2</c:v>
                </c:pt>
                <c:pt idx="13">
                  <c:v>0.48222974906623456</c:v>
                </c:pt>
                <c:pt idx="14">
                  <c:v>3.752300573256564</c:v>
                </c:pt>
                <c:pt idx="15">
                  <c:v>0.12493233026322176</c:v>
                </c:pt>
                <c:pt idx="16">
                  <c:v>0.80692941888765823</c:v>
                </c:pt>
                <c:pt idx="17">
                  <c:v>0.71449334813047682</c:v>
                </c:pt>
                <c:pt idx="18">
                  <c:v>0.23677464066561779</c:v>
                </c:pt>
                <c:pt idx="19">
                  <c:v>0.61319601528404688</c:v>
                </c:pt>
                <c:pt idx="20">
                  <c:v>0.30432914108184772</c:v>
                </c:pt>
                <c:pt idx="21">
                  <c:v>0.57858279162693227</c:v>
                </c:pt>
                <c:pt idx="22">
                  <c:v>0.44146225939172862</c:v>
                </c:pt>
                <c:pt idx="23">
                  <c:v>0.40813461581903154</c:v>
                </c:pt>
                <c:pt idx="24">
                  <c:v>0.54394710419587688</c:v>
                </c:pt>
                <c:pt idx="25">
                  <c:v>1.2875549606363244</c:v>
                </c:pt>
                <c:pt idx="26">
                  <c:v>1.8953085343861711</c:v>
                </c:pt>
                <c:pt idx="27">
                  <c:v>0.54428107048600305</c:v>
                </c:pt>
                <c:pt idx="28">
                  <c:v>0.8909721986579231</c:v>
                </c:pt>
                <c:pt idx="29">
                  <c:v>0.12614380352533916</c:v>
                </c:pt>
                <c:pt idx="30">
                  <c:v>0.56565609047560628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7-C6FF-4E6A-ABAB-A851F2D978C3}"/>
            </c:ext>
          </c:extLst>
        </c:ser>
        <c:ser>
          <c:idx val="40"/>
          <c:order val="40"/>
          <c:tx>
            <c:strRef>
              <c:f>'Fig6'!$C$44</c:f>
              <c:strCache>
                <c:ptCount val="1"/>
                <c:pt idx="0">
                  <c:v>TUR</c:v>
                </c:pt>
              </c:strCache>
            </c:strRef>
          </c:tx>
          <c:spPr>
            <a:solidFill>
              <a:schemeClr val="accent5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'Fig6'!$D$44:$AH$44</c:f>
              <c:numCache>
                <c:formatCode>0</c:formatCode>
                <c:ptCount val="31"/>
                <c:pt idx="0">
                  <c:v>1.8369103081741973</c:v>
                </c:pt>
                <c:pt idx="1">
                  <c:v>0.16025899981545061</c:v>
                </c:pt>
                <c:pt idx="2">
                  <c:v>0.13919710211729494</c:v>
                </c:pt>
                <c:pt idx="3">
                  <c:v>0</c:v>
                </c:pt>
                <c:pt idx="4">
                  <c:v>2.2524231247951724E-2</c:v>
                </c:pt>
                <c:pt idx="5">
                  <c:v>0</c:v>
                </c:pt>
                <c:pt idx="6">
                  <c:v>0.20421870861561195</c:v>
                </c:pt>
                <c:pt idx="7">
                  <c:v>0.80153216422814633</c:v>
                </c:pt>
                <c:pt idx="8">
                  <c:v>0.11668001934356199</c:v>
                </c:pt>
                <c:pt idx="9">
                  <c:v>0.82114771490231375</c:v>
                </c:pt>
                <c:pt idx="10">
                  <c:v>3.7949359667040632</c:v>
                </c:pt>
                <c:pt idx="11">
                  <c:v>2.190338892732167</c:v>
                </c:pt>
                <c:pt idx="12">
                  <c:v>0.31134749418102847</c:v>
                </c:pt>
                <c:pt idx="13">
                  <c:v>7.0695347922914265E-2</c:v>
                </c:pt>
                <c:pt idx="14">
                  <c:v>0.56412433508754856</c:v>
                </c:pt>
                <c:pt idx="15">
                  <c:v>1.3866540907427283</c:v>
                </c:pt>
                <c:pt idx="16">
                  <c:v>0</c:v>
                </c:pt>
                <c:pt idx="17">
                  <c:v>0.14544311855188755</c:v>
                </c:pt>
                <c:pt idx="18">
                  <c:v>0.13524367036616278</c:v>
                </c:pt>
                <c:pt idx="19">
                  <c:v>0.71009371697848644</c:v>
                </c:pt>
                <c:pt idx="20">
                  <c:v>0.47854734623768047</c:v>
                </c:pt>
                <c:pt idx="21">
                  <c:v>0.37208296244268957</c:v>
                </c:pt>
                <c:pt idx="22">
                  <c:v>0.67132016461206012</c:v>
                </c:pt>
                <c:pt idx="23">
                  <c:v>8.6666847998753752E-2</c:v>
                </c:pt>
                <c:pt idx="24">
                  <c:v>0.69378256502206692</c:v>
                </c:pt>
                <c:pt idx="25">
                  <c:v>0.2521160510569167</c:v>
                </c:pt>
                <c:pt idx="26">
                  <c:v>1.157427106275517</c:v>
                </c:pt>
                <c:pt idx="27">
                  <c:v>0.51293552390467712</c:v>
                </c:pt>
                <c:pt idx="28">
                  <c:v>0.45023133239940311</c:v>
                </c:pt>
                <c:pt idx="29">
                  <c:v>6.7424466412789263E-2</c:v>
                </c:pt>
                <c:pt idx="30">
                  <c:v>0.44144280115412038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8-C6FF-4E6A-ABAB-A851F2D978C3}"/>
            </c:ext>
          </c:extLst>
        </c:ser>
        <c:ser>
          <c:idx val="41"/>
          <c:order val="41"/>
          <c:tx>
            <c:strRef>
              <c:f>'Fig6'!$C$45</c:f>
              <c:strCache>
                <c:ptCount val="1"/>
                <c:pt idx="0">
                  <c:v>USA</c:v>
                </c:pt>
              </c:strCache>
            </c:strRef>
          </c:tx>
          <c:spPr>
            <a:solidFill>
              <a:schemeClr val="accent6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'Fig6'!$D$45:$AH$45</c:f>
              <c:numCache>
                <c:formatCode>0</c:formatCode>
                <c:ptCount val="31"/>
                <c:pt idx="0">
                  <c:v>3.4305419226702663</c:v>
                </c:pt>
                <c:pt idx="1">
                  <c:v>0.87407002613518803</c:v>
                </c:pt>
                <c:pt idx="2">
                  <c:v>2.5453517221215116</c:v>
                </c:pt>
                <c:pt idx="3">
                  <c:v>0</c:v>
                </c:pt>
                <c:pt idx="4">
                  <c:v>2.2304780383778189</c:v>
                </c:pt>
                <c:pt idx="5">
                  <c:v>4.0216871059012682</c:v>
                </c:pt>
                <c:pt idx="6">
                  <c:v>0.61331491141568883</c:v>
                </c:pt>
                <c:pt idx="7">
                  <c:v>2.5816019200018188</c:v>
                </c:pt>
                <c:pt idx="8">
                  <c:v>1.8860756925602296</c:v>
                </c:pt>
                <c:pt idx="9">
                  <c:v>1.144336213478145</c:v>
                </c:pt>
                <c:pt idx="10">
                  <c:v>1.8511600842855476</c:v>
                </c:pt>
                <c:pt idx="11">
                  <c:v>0.3542778871493395</c:v>
                </c:pt>
                <c:pt idx="12">
                  <c:v>0.66850971212441046</c:v>
                </c:pt>
                <c:pt idx="13">
                  <c:v>0.23583818901358983</c:v>
                </c:pt>
                <c:pt idx="14">
                  <c:v>1.0570737895670357</c:v>
                </c:pt>
                <c:pt idx="15">
                  <c:v>0.7846038291347498</c:v>
                </c:pt>
                <c:pt idx="16">
                  <c:v>1.9600275433603418</c:v>
                </c:pt>
                <c:pt idx="17">
                  <c:v>5.6566525241358754</c:v>
                </c:pt>
                <c:pt idx="18">
                  <c:v>9.6146849659770126</c:v>
                </c:pt>
                <c:pt idx="19">
                  <c:v>3.0767995847491845</c:v>
                </c:pt>
                <c:pt idx="20">
                  <c:v>3.3274722768605729</c:v>
                </c:pt>
                <c:pt idx="21">
                  <c:v>5.0562128046085606</c:v>
                </c:pt>
                <c:pt idx="22">
                  <c:v>1.9910736147476467</c:v>
                </c:pt>
                <c:pt idx="23">
                  <c:v>7.7096641656094702</c:v>
                </c:pt>
                <c:pt idx="24">
                  <c:v>3.3279406608201785</c:v>
                </c:pt>
                <c:pt idx="25">
                  <c:v>3.5917780657600193</c:v>
                </c:pt>
                <c:pt idx="26">
                  <c:v>6.7619090133836988</c:v>
                </c:pt>
                <c:pt idx="27">
                  <c:v>25.61183103876758</c:v>
                </c:pt>
                <c:pt idx="28">
                  <c:v>0.25613184129237149</c:v>
                </c:pt>
                <c:pt idx="29">
                  <c:v>11.332412203917187</c:v>
                </c:pt>
                <c:pt idx="30">
                  <c:v>6.1464292563751046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C6FF-4E6A-ABAB-A851F2D978C3}"/>
            </c:ext>
          </c:extLst>
        </c:ser>
        <c:ser>
          <c:idx val="42"/>
          <c:order val="42"/>
          <c:tx>
            <c:strRef>
              <c:f>'Fig6'!$C$46</c:f>
              <c:strCache>
                <c:ptCount val="1"/>
                <c:pt idx="0">
                  <c:v>ZROW</c:v>
                </c:pt>
              </c:strCache>
            </c:strRef>
          </c:tx>
          <c:spPr>
            <a:solidFill>
              <a:schemeClr val="accent1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'Fig6'!$D$46:$AH$46</c:f>
              <c:numCache>
                <c:formatCode>0</c:formatCode>
                <c:ptCount val="31"/>
                <c:pt idx="0">
                  <c:v>23.73676312834391</c:v>
                </c:pt>
                <c:pt idx="1">
                  <c:v>1.9672934168119285</c:v>
                </c:pt>
                <c:pt idx="2">
                  <c:v>7.1791281468329551</c:v>
                </c:pt>
                <c:pt idx="3">
                  <c:v>75.586750890120584</c:v>
                </c:pt>
                <c:pt idx="4">
                  <c:v>16.453421888316669</c:v>
                </c:pt>
                <c:pt idx="5">
                  <c:v>80.540248382738483</c:v>
                </c:pt>
                <c:pt idx="6">
                  <c:v>26.062044005265932</c:v>
                </c:pt>
                <c:pt idx="7">
                  <c:v>9.0453829373445043</c:v>
                </c:pt>
                <c:pt idx="8">
                  <c:v>2.2178260675905235</c:v>
                </c:pt>
                <c:pt idx="9">
                  <c:v>24.878873471133584</c:v>
                </c:pt>
                <c:pt idx="10">
                  <c:v>5.5022734228301502</c:v>
                </c:pt>
                <c:pt idx="11">
                  <c:v>15.907401085050928</c:v>
                </c:pt>
                <c:pt idx="12">
                  <c:v>10.271220374216135</c:v>
                </c:pt>
                <c:pt idx="13">
                  <c:v>2.6929407438600035</c:v>
                </c:pt>
                <c:pt idx="14">
                  <c:v>0.9351045513204761</c:v>
                </c:pt>
                <c:pt idx="15">
                  <c:v>0.44618393438491655</c:v>
                </c:pt>
                <c:pt idx="16">
                  <c:v>0.77699407137193865</c:v>
                </c:pt>
                <c:pt idx="17">
                  <c:v>1.6574873595322621</c:v>
                </c:pt>
                <c:pt idx="18">
                  <c:v>4.5926306487148949</c:v>
                </c:pt>
                <c:pt idx="19">
                  <c:v>3.2461760936604924</c:v>
                </c:pt>
                <c:pt idx="20">
                  <c:v>1.3807393525032776</c:v>
                </c:pt>
                <c:pt idx="21">
                  <c:v>50.646362997668483</c:v>
                </c:pt>
                <c:pt idx="22">
                  <c:v>2.9319485364222819</c:v>
                </c:pt>
                <c:pt idx="23">
                  <c:v>12.397978624014373</c:v>
                </c:pt>
                <c:pt idx="24">
                  <c:v>5.2868903337573681</c:v>
                </c:pt>
                <c:pt idx="25">
                  <c:v>2.7516001652509856</c:v>
                </c:pt>
                <c:pt idx="26">
                  <c:v>0.99328835372204194</c:v>
                </c:pt>
                <c:pt idx="27">
                  <c:v>4.5979716741700161</c:v>
                </c:pt>
                <c:pt idx="28">
                  <c:v>2.8950662859341469</c:v>
                </c:pt>
                <c:pt idx="29">
                  <c:v>43.879796108752004</c:v>
                </c:pt>
                <c:pt idx="30">
                  <c:v>23.048276789670318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C6FF-4E6A-ABAB-A851F2D978C3}"/>
            </c:ext>
          </c:extLst>
        </c:ser>
        <c:ser>
          <c:idx val="43"/>
          <c:order val="43"/>
          <c:tx>
            <c:strRef>
              <c:f>'Fig6'!$C$47</c:f>
              <c:strCache>
                <c:ptCount val="1"/>
                <c:pt idx="0">
                  <c:v>ISR</c:v>
                </c:pt>
              </c:strCache>
            </c:strRef>
          </c:tx>
          <c:spPr>
            <a:solidFill>
              <a:schemeClr val="accent2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'Fig6'!$D$47:$AH$47</c:f>
              <c:numCache>
                <c:formatCode>0</c:formatCode>
                <c:ptCount val="31"/>
                <c:pt idx="0">
                  <c:v>0.53577011201387337</c:v>
                </c:pt>
                <c:pt idx="1">
                  <c:v>0.1934277618681737</c:v>
                </c:pt>
                <c:pt idx="2">
                  <c:v>0.15993046043846607</c:v>
                </c:pt>
                <c:pt idx="3">
                  <c:v>0</c:v>
                </c:pt>
                <c:pt idx="4">
                  <c:v>2.3343375088572221E-3</c:v>
                </c:pt>
                <c:pt idx="5">
                  <c:v>1.6021193409805885E-3</c:v>
                </c:pt>
                <c:pt idx="6">
                  <c:v>16.841409681264679</c:v>
                </c:pt>
                <c:pt idx="7">
                  <c:v>0.11524352683882741</c:v>
                </c:pt>
                <c:pt idx="8">
                  <c:v>2.9045595071600708E-2</c:v>
                </c:pt>
                <c:pt idx="9">
                  <c:v>5.854273036734213E-3</c:v>
                </c:pt>
                <c:pt idx="10">
                  <c:v>4.2651690731120601E-2</c:v>
                </c:pt>
                <c:pt idx="11">
                  <c:v>2.2510400217382681E-2</c:v>
                </c:pt>
                <c:pt idx="12">
                  <c:v>8.8520311846249818E-3</c:v>
                </c:pt>
                <c:pt idx="13">
                  <c:v>4.9683420739186608E-3</c:v>
                </c:pt>
                <c:pt idx="14">
                  <c:v>7.01120798126621E-3</c:v>
                </c:pt>
                <c:pt idx="15">
                  <c:v>0</c:v>
                </c:pt>
                <c:pt idx="16">
                  <c:v>1.0428877350820423E-4</c:v>
                </c:pt>
                <c:pt idx="17">
                  <c:v>0.1816735005199368</c:v>
                </c:pt>
                <c:pt idx="18">
                  <c:v>4.0189932675036143E-2</c:v>
                </c:pt>
                <c:pt idx="19">
                  <c:v>0.22586065260345412</c:v>
                </c:pt>
                <c:pt idx="20">
                  <c:v>7.7364269976341257E-2</c:v>
                </c:pt>
                <c:pt idx="21">
                  <c:v>7.309043810988354E-3</c:v>
                </c:pt>
                <c:pt idx="22">
                  <c:v>0.20402814358296481</c:v>
                </c:pt>
                <c:pt idx="23">
                  <c:v>0.26219285566831135</c:v>
                </c:pt>
                <c:pt idx="24">
                  <c:v>0.24276106604395853</c:v>
                </c:pt>
                <c:pt idx="25">
                  <c:v>0.1922466414276873</c:v>
                </c:pt>
                <c:pt idx="26">
                  <c:v>3.6075530434488377E-2</c:v>
                </c:pt>
                <c:pt idx="27">
                  <c:v>1.1510485151507159</c:v>
                </c:pt>
                <c:pt idx="28">
                  <c:v>7.6569355578329598E-2</c:v>
                </c:pt>
                <c:pt idx="29">
                  <c:v>1.2820027109722756</c:v>
                </c:pt>
                <c:pt idx="30">
                  <c:v>0.26311558037446692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B-C6FF-4E6A-ABAB-A851F2D978C3}"/>
            </c:ext>
          </c:extLst>
        </c:ser>
        <c:ser>
          <c:idx val="44"/>
          <c:order val="44"/>
          <c:tx>
            <c:strRef>
              <c:f>'Fig6'!$C$48</c:f>
              <c:strCache>
                <c:ptCount val="1"/>
                <c:pt idx="0">
                  <c:v>PAK</c:v>
                </c:pt>
              </c:strCache>
            </c:strRef>
          </c:tx>
          <c:spPr>
            <a:solidFill>
              <a:schemeClr val="accent3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'Fig6'!$D$48:$AH$48</c:f>
              <c:numCache>
                <c:formatCode>0</c:formatCode>
                <c:ptCount val="31"/>
                <c:pt idx="0">
                  <c:v>4.5725979935950879E-2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1.0486330799331242E-2</c:v>
                </c:pt>
                <c:pt idx="7">
                  <c:v>7.8735007549682157E-2</c:v>
                </c:pt>
                <c:pt idx="8">
                  <c:v>1.5010240103120924E-4</c:v>
                </c:pt>
                <c:pt idx="9">
                  <c:v>9.6371412544414811E-5</c:v>
                </c:pt>
                <c:pt idx="10">
                  <c:v>1.2251840585577294</c:v>
                </c:pt>
                <c:pt idx="11">
                  <c:v>1.1979312751554045</c:v>
                </c:pt>
                <c:pt idx="12">
                  <c:v>7.3886816372136746E-2</c:v>
                </c:pt>
                <c:pt idx="13">
                  <c:v>1.1489089505774678E-4</c:v>
                </c:pt>
                <c:pt idx="14">
                  <c:v>1.1520795293476105E-3</c:v>
                </c:pt>
                <c:pt idx="15">
                  <c:v>0</c:v>
                </c:pt>
                <c:pt idx="16">
                  <c:v>0</c:v>
                </c:pt>
                <c:pt idx="17">
                  <c:v>1.3500531048480757E-2</c:v>
                </c:pt>
                <c:pt idx="18">
                  <c:v>2.6057215134905469E-4</c:v>
                </c:pt>
                <c:pt idx="19">
                  <c:v>9.2149202293164926E-3</c:v>
                </c:pt>
                <c:pt idx="20">
                  <c:v>1.2958845754771609E-3</c:v>
                </c:pt>
                <c:pt idx="21">
                  <c:v>2.383918400162097E-5</c:v>
                </c:pt>
                <c:pt idx="22">
                  <c:v>1.8296335420557357E-2</c:v>
                </c:pt>
                <c:pt idx="23">
                  <c:v>5.275574918591425E-3</c:v>
                </c:pt>
                <c:pt idx="24">
                  <c:v>4.3008268289617298E-3</c:v>
                </c:pt>
                <c:pt idx="25">
                  <c:v>1.7123638920483423E-3</c:v>
                </c:pt>
                <c:pt idx="26">
                  <c:v>1.7366334154248289E-4</c:v>
                </c:pt>
                <c:pt idx="27">
                  <c:v>4.7490095866962274E-3</c:v>
                </c:pt>
                <c:pt idx="28">
                  <c:v>2.8449332546805041E-3</c:v>
                </c:pt>
                <c:pt idx="29">
                  <c:v>3.0247980428360691E-2</c:v>
                </c:pt>
                <c:pt idx="30">
                  <c:v>5.7456487899956311E-2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C6FF-4E6A-ABAB-A851F2D978C3}"/>
            </c:ext>
          </c:extLst>
        </c:ser>
        <c:ser>
          <c:idx val="45"/>
          <c:order val="45"/>
          <c:tx>
            <c:strRef>
              <c:f>'Fig6'!$C$49</c:f>
              <c:strCache>
                <c:ptCount val="1"/>
                <c:pt idx="0">
                  <c:v>SRB</c:v>
                </c:pt>
              </c:strCache>
            </c:strRef>
          </c:tx>
          <c:spPr>
            <a:solidFill>
              <a:schemeClr val="accent4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'Fig6'!$D$49:$AH$49</c:f>
              <c:numCache>
                <c:formatCode>0</c:formatCode>
                <c:ptCount val="31"/>
                <c:pt idx="0">
                  <c:v>5.3722665717969846E-2</c:v>
                </c:pt>
                <c:pt idx="1">
                  <c:v>0.51083115567221371</c:v>
                </c:pt>
                <c:pt idx="2">
                  <c:v>2.7699189489990075E-3</c:v>
                </c:pt>
                <c:pt idx="3">
                  <c:v>0</c:v>
                </c:pt>
                <c:pt idx="4">
                  <c:v>2.3086867950760658E-2</c:v>
                </c:pt>
                <c:pt idx="5">
                  <c:v>0</c:v>
                </c:pt>
                <c:pt idx="6">
                  <c:v>8.6178290549761543E-3</c:v>
                </c:pt>
                <c:pt idx="7">
                  <c:v>0.24075643528751728</c:v>
                </c:pt>
                <c:pt idx="8">
                  <c:v>0.10419337271071349</c:v>
                </c:pt>
                <c:pt idx="9">
                  <c:v>1.0993249583131233</c:v>
                </c:pt>
                <c:pt idx="10">
                  <c:v>4.7720287297698297E-2</c:v>
                </c:pt>
                <c:pt idx="11">
                  <c:v>7.3255361490827189E-2</c:v>
                </c:pt>
                <c:pt idx="12">
                  <c:v>5.7589432025957392E-2</c:v>
                </c:pt>
                <c:pt idx="13">
                  <c:v>0.27369429684701962</c:v>
                </c:pt>
                <c:pt idx="14">
                  <c:v>0.14360998234646158</c:v>
                </c:pt>
                <c:pt idx="15">
                  <c:v>0</c:v>
                </c:pt>
                <c:pt idx="16">
                  <c:v>1.8543537156173072E-3</c:v>
                </c:pt>
                <c:pt idx="17">
                  <c:v>2.0144784968288951E-2</c:v>
                </c:pt>
                <c:pt idx="18">
                  <c:v>3.4488375353838147E-3</c:v>
                </c:pt>
                <c:pt idx="19">
                  <c:v>0.47976429651417829</c:v>
                </c:pt>
                <c:pt idx="20">
                  <c:v>0.10053856710782391</c:v>
                </c:pt>
                <c:pt idx="21">
                  <c:v>4.9869526120681178E-2</c:v>
                </c:pt>
                <c:pt idx="22">
                  <c:v>0.27737202398840322</c:v>
                </c:pt>
                <c:pt idx="23">
                  <c:v>7.9012708654050245E-2</c:v>
                </c:pt>
                <c:pt idx="24">
                  <c:v>0.10855501665170621</c:v>
                </c:pt>
                <c:pt idx="25">
                  <c:v>4.3185664603725707E-2</c:v>
                </c:pt>
                <c:pt idx="26">
                  <c:v>4.2977517864801848E-2</c:v>
                </c:pt>
                <c:pt idx="27">
                  <c:v>1.1483773968011599E-2</c:v>
                </c:pt>
                <c:pt idx="28">
                  <c:v>0.59815904806575171</c:v>
                </c:pt>
                <c:pt idx="29">
                  <c:v>8.021083562983318E-3</c:v>
                </c:pt>
                <c:pt idx="30">
                  <c:v>6.7657708016588117E-2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D-C6FF-4E6A-ABAB-A851F2D978C3}"/>
            </c:ext>
          </c:extLst>
        </c:ser>
        <c:ser>
          <c:idx val="46"/>
          <c:order val="46"/>
          <c:tx>
            <c:strRef>
              <c:f>'Fig6'!$C$50</c:f>
              <c:strCache>
                <c:ptCount val="1"/>
                <c:pt idx="0">
                  <c:v>ZAF</c:v>
                </c:pt>
              </c:strCache>
            </c:strRef>
          </c:tx>
          <c:spPr>
            <a:solidFill>
              <a:schemeClr val="accent5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'Fig6'!$D$50:$AH$50</c:f>
              <c:numCache>
                <c:formatCode>0</c:formatCode>
                <c:ptCount val="31"/>
                <c:pt idx="0">
                  <c:v>0.53007013322694119</c:v>
                </c:pt>
                <c:pt idx="1">
                  <c:v>0.12733595640424061</c:v>
                </c:pt>
                <c:pt idx="2">
                  <c:v>7.3523199591376126E-2</c:v>
                </c:pt>
                <c:pt idx="3">
                  <c:v>1.0245042686130326</c:v>
                </c:pt>
                <c:pt idx="4">
                  <c:v>3.7504211329715342E-4</c:v>
                </c:pt>
                <c:pt idx="5">
                  <c:v>2.9326913653329298</c:v>
                </c:pt>
                <c:pt idx="6">
                  <c:v>13.244628522162694</c:v>
                </c:pt>
                <c:pt idx="7">
                  <c:v>0.26595497664082801</c:v>
                </c:pt>
                <c:pt idx="8">
                  <c:v>0.31210292240769477</c:v>
                </c:pt>
                <c:pt idx="9">
                  <c:v>4.3407774192445155E-3</c:v>
                </c:pt>
                <c:pt idx="10">
                  <c:v>5.1179072049346172E-2</c:v>
                </c:pt>
                <c:pt idx="11">
                  <c:v>1.2648390079276775E-2</c:v>
                </c:pt>
                <c:pt idx="12">
                  <c:v>4.5651733038168447E-2</c:v>
                </c:pt>
                <c:pt idx="13">
                  <c:v>3.3795814712346446E-3</c:v>
                </c:pt>
                <c:pt idx="14">
                  <c:v>2.3941807502080879E-2</c:v>
                </c:pt>
                <c:pt idx="15">
                  <c:v>0</c:v>
                </c:pt>
                <c:pt idx="16">
                  <c:v>0.31785182051151206</c:v>
                </c:pt>
                <c:pt idx="17">
                  <c:v>0.12984067252296486</c:v>
                </c:pt>
                <c:pt idx="18">
                  <c:v>1.8490438509409604E-3</c:v>
                </c:pt>
                <c:pt idx="19">
                  <c:v>1.386941662008455E-2</c:v>
                </c:pt>
                <c:pt idx="20">
                  <c:v>3.4606205257397223E-2</c:v>
                </c:pt>
                <c:pt idx="21">
                  <c:v>3.3620136368172822</c:v>
                </c:pt>
                <c:pt idx="22">
                  <c:v>5.8661641645876471E-2</c:v>
                </c:pt>
                <c:pt idx="23">
                  <c:v>2.6496782961324548E-2</c:v>
                </c:pt>
                <c:pt idx="24">
                  <c:v>4.1601513930025175E-2</c:v>
                </c:pt>
                <c:pt idx="25">
                  <c:v>4.0159202250777189E-2</c:v>
                </c:pt>
                <c:pt idx="26">
                  <c:v>0.89435182961634563</c:v>
                </c:pt>
                <c:pt idx="27">
                  <c:v>0.15207592291312858</c:v>
                </c:pt>
                <c:pt idx="28">
                  <c:v>3.162349761039514E-3</c:v>
                </c:pt>
                <c:pt idx="29">
                  <c:v>0.43196571624769392</c:v>
                </c:pt>
                <c:pt idx="30">
                  <c:v>1.1290213338222621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E-C6FF-4E6A-ABAB-A851F2D978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1422196927"/>
        <c:axId val="1422199839"/>
      </c:barChart>
      <c:catAx>
        <c:axId val="14221969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422199839"/>
        <c:crosses val="autoZero"/>
        <c:auto val="1"/>
        <c:lblAlgn val="ctr"/>
        <c:lblOffset val="100"/>
        <c:noMultiLvlLbl val="0"/>
      </c:catAx>
      <c:valAx>
        <c:axId val="1422199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4221969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91804666424111392"/>
          <c:y val="2.3664885979770386E-2"/>
          <c:w val="8.0463275108724558E-2"/>
          <c:h val="0.9282886316977803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2548277969963456E-2"/>
          <c:y val="1.2830472314457712E-2"/>
          <c:w val="0.82404425810354698"/>
          <c:h val="0.92599562769402122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'Fig6'!$C$4</c:f>
              <c:strCache>
                <c:ptCount val="1"/>
                <c:pt idx="0">
                  <c:v>AUS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'Fig6'!$D$4:$AH$4</c:f>
              <c:numCache>
                <c:formatCode>0</c:formatCode>
                <c:ptCount val="31"/>
                <c:pt idx="0">
                  <c:v>0.17195201539615673</c:v>
                </c:pt>
                <c:pt idx="1">
                  <c:v>0.12918616895656093</c:v>
                </c:pt>
                <c:pt idx="2">
                  <c:v>0.79991998574954137</c:v>
                </c:pt>
                <c:pt idx="3">
                  <c:v>0</c:v>
                </c:pt>
                <c:pt idx="4">
                  <c:v>7.5934936735806892E-5</c:v>
                </c:pt>
                <c:pt idx="5">
                  <c:v>1.9356460439356554E-4</c:v>
                </c:pt>
                <c:pt idx="6">
                  <c:v>0.12382013859089115</c:v>
                </c:pt>
                <c:pt idx="7">
                  <c:v>0.84260285694683079</c:v>
                </c:pt>
                <c:pt idx="8">
                  <c:v>0.40721582997504563</c:v>
                </c:pt>
                <c:pt idx="9">
                  <c:v>3.1349736610833731E-5</c:v>
                </c:pt>
                <c:pt idx="10">
                  <c:v>0.10933223528005573</c:v>
                </c:pt>
                <c:pt idx="11">
                  <c:v>2.269248567846174E-2</c:v>
                </c:pt>
                <c:pt idx="12">
                  <c:v>9.1031319456825986E-3</c:v>
                </c:pt>
                <c:pt idx="13">
                  <c:v>2.776261243679252E-3</c:v>
                </c:pt>
                <c:pt idx="14">
                  <c:v>5.7935005337592894E-3</c:v>
                </c:pt>
                <c:pt idx="15">
                  <c:v>3.7754702467308653E-3</c:v>
                </c:pt>
                <c:pt idx="16">
                  <c:v>2.6270838659923825E-4</c:v>
                </c:pt>
                <c:pt idx="17">
                  <c:v>6.1286726101966914E-2</c:v>
                </c:pt>
                <c:pt idx="18">
                  <c:v>0.11437730223579637</c:v>
                </c:pt>
                <c:pt idx="19">
                  <c:v>8.2230154834603039E-2</c:v>
                </c:pt>
                <c:pt idx="20">
                  <c:v>1.83449428226077E-2</c:v>
                </c:pt>
                <c:pt idx="21">
                  <c:v>1.3549456040462593</c:v>
                </c:pt>
                <c:pt idx="22">
                  <c:v>1.9932769070391175E-2</c:v>
                </c:pt>
                <c:pt idx="23">
                  <c:v>0.14489495228021465</c:v>
                </c:pt>
                <c:pt idx="24">
                  <c:v>3.7718431161928113E-2</c:v>
                </c:pt>
                <c:pt idx="25">
                  <c:v>0.11376531557324455</c:v>
                </c:pt>
                <c:pt idx="26">
                  <c:v>1.8826640110174611E-2</c:v>
                </c:pt>
                <c:pt idx="27">
                  <c:v>0.15811176288053594</c:v>
                </c:pt>
                <c:pt idx="28">
                  <c:v>5.8973687687494227E-3</c:v>
                </c:pt>
                <c:pt idx="29">
                  <c:v>9.085666980177573E-2</c:v>
                </c:pt>
                <c:pt idx="30">
                  <c:v>0.46793334040691936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35-4BE6-B893-4F7499E2FFEC}"/>
            </c:ext>
          </c:extLst>
        </c:ser>
        <c:ser>
          <c:idx val="1"/>
          <c:order val="1"/>
          <c:tx>
            <c:strRef>
              <c:f>'Fig6'!$C$5</c:f>
              <c:strCache>
                <c:ptCount val="1"/>
                <c:pt idx="0">
                  <c:v>AUT</c:v>
                </c:pt>
              </c:strCache>
            </c:strRef>
          </c:tx>
          <c:spPr>
            <a:solidFill>
              <a:srgbClr val="F3D039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'Fig6'!$D$5:$AH$5</c:f>
              <c:numCache>
                <c:formatCode>0</c:formatCode>
                <c:ptCount val="31"/>
                <c:pt idx="0">
                  <c:v>1.4521734408924796</c:v>
                </c:pt>
                <c:pt idx="1">
                  <c:v>1.7695468650459025</c:v>
                </c:pt>
                <c:pt idx="2">
                  <c:v>0.28262646854242612</c:v>
                </c:pt>
                <c:pt idx="3">
                  <c:v>2.6551064050006612E-4</c:v>
                </c:pt>
                <c:pt idx="4">
                  <c:v>0.46490282622139323</c:v>
                </c:pt>
                <c:pt idx="5">
                  <c:v>1.2762501388586739E-6</c:v>
                </c:pt>
                <c:pt idx="6">
                  <c:v>2.3131569822230058</c:v>
                </c:pt>
                <c:pt idx="7">
                  <c:v>5.0223660499043108</c:v>
                </c:pt>
                <c:pt idx="8">
                  <c:v>3.2804597768367834</c:v>
                </c:pt>
                <c:pt idx="9">
                  <c:v>4.0661769485607312E-3</c:v>
                </c:pt>
                <c:pt idx="10">
                  <c:v>5.1806933857502093</c:v>
                </c:pt>
                <c:pt idx="11">
                  <c:v>0.39175987092029951</c:v>
                </c:pt>
                <c:pt idx="12">
                  <c:v>0.82785838353186159</c:v>
                </c:pt>
                <c:pt idx="13">
                  <c:v>17.23612415083905</c:v>
                </c:pt>
                <c:pt idx="14">
                  <c:v>14.042905865365594</c:v>
                </c:pt>
                <c:pt idx="15">
                  <c:v>7.0017468153079836</c:v>
                </c:pt>
                <c:pt idx="16">
                  <c:v>1.8583504587087074</c:v>
                </c:pt>
                <c:pt idx="17">
                  <c:v>1.9602380178382248</c:v>
                </c:pt>
                <c:pt idx="18">
                  <c:v>6.6020961109334131</c:v>
                </c:pt>
                <c:pt idx="19">
                  <c:v>5.3742666458665518</c:v>
                </c:pt>
                <c:pt idx="20">
                  <c:v>6.835937204483078</c:v>
                </c:pt>
                <c:pt idx="21">
                  <c:v>0.63946878413026098</c:v>
                </c:pt>
                <c:pt idx="22">
                  <c:v>7.8859632167268368</c:v>
                </c:pt>
                <c:pt idx="23">
                  <c:v>1.5616150006180709</c:v>
                </c:pt>
                <c:pt idx="24">
                  <c:v>5.0894714374465559</c:v>
                </c:pt>
                <c:pt idx="25">
                  <c:v>6.0597467026506679</c:v>
                </c:pt>
                <c:pt idx="26">
                  <c:v>2.7875116658662047</c:v>
                </c:pt>
                <c:pt idx="27">
                  <c:v>3.192633124283077</c:v>
                </c:pt>
                <c:pt idx="28">
                  <c:v>4.7012031538873238</c:v>
                </c:pt>
                <c:pt idx="29">
                  <c:v>0.59937519932485805</c:v>
                </c:pt>
                <c:pt idx="30">
                  <c:v>2.8117142106716049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935-4BE6-B893-4F7499E2FFEC}"/>
            </c:ext>
          </c:extLst>
        </c:ser>
        <c:ser>
          <c:idx val="2"/>
          <c:order val="2"/>
          <c:tx>
            <c:strRef>
              <c:f>'Fig6'!$C$6</c:f>
              <c:strCache>
                <c:ptCount val="1"/>
                <c:pt idx="0">
                  <c:v>BEL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'Fig6'!$D$6:$AH$6</c:f>
              <c:numCache>
                <c:formatCode>0</c:formatCode>
                <c:ptCount val="31"/>
                <c:pt idx="0">
                  <c:v>1.1378672237941139</c:v>
                </c:pt>
                <c:pt idx="1">
                  <c:v>0.83437100641099438</c:v>
                </c:pt>
                <c:pt idx="2">
                  <c:v>0.76923276478245417</c:v>
                </c:pt>
                <c:pt idx="3">
                  <c:v>0.10056714300605685</c:v>
                </c:pt>
                <c:pt idx="4">
                  <c:v>8.0093254710464876</c:v>
                </c:pt>
                <c:pt idx="5">
                  <c:v>0.21449872271290787</c:v>
                </c:pt>
                <c:pt idx="6">
                  <c:v>0.64907162877736813</c:v>
                </c:pt>
                <c:pt idx="7">
                  <c:v>1.9577803395850828</c:v>
                </c:pt>
                <c:pt idx="8">
                  <c:v>1.177275790154082</c:v>
                </c:pt>
                <c:pt idx="9">
                  <c:v>2.8784817271470917</c:v>
                </c:pt>
                <c:pt idx="10">
                  <c:v>3.2186191129191855</c:v>
                </c:pt>
                <c:pt idx="11">
                  <c:v>0.11819372117049989</c:v>
                </c:pt>
                <c:pt idx="12">
                  <c:v>0.14196284737212772</c:v>
                </c:pt>
                <c:pt idx="13">
                  <c:v>1.0147117042172198</c:v>
                </c:pt>
                <c:pt idx="14">
                  <c:v>1.492675299010805</c:v>
                </c:pt>
                <c:pt idx="15">
                  <c:v>6.1344917794961727E-2</c:v>
                </c:pt>
                <c:pt idx="16">
                  <c:v>9.663675856666222</c:v>
                </c:pt>
                <c:pt idx="17">
                  <c:v>4.0468015752885593</c:v>
                </c:pt>
                <c:pt idx="18">
                  <c:v>1.6560052524306097</c:v>
                </c:pt>
                <c:pt idx="19">
                  <c:v>2.0150159529280649</c:v>
                </c:pt>
                <c:pt idx="20">
                  <c:v>1.3731590528301671</c:v>
                </c:pt>
                <c:pt idx="21">
                  <c:v>1.5672247641676331</c:v>
                </c:pt>
                <c:pt idx="22">
                  <c:v>0.74757309088781132</c:v>
                </c:pt>
                <c:pt idx="23">
                  <c:v>0.61294538138652488</c:v>
                </c:pt>
                <c:pt idx="24">
                  <c:v>0.6481662634382378</c:v>
                </c:pt>
                <c:pt idx="25">
                  <c:v>1.3522208238461999</c:v>
                </c:pt>
                <c:pt idx="26">
                  <c:v>2.1934813263120296</c:v>
                </c:pt>
                <c:pt idx="27">
                  <c:v>1.1062942459888989</c:v>
                </c:pt>
                <c:pt idx="28">
                  <c:v>0.84299552398626221</c:v>
                </c:pt>
                <c:pt idx="29">
                  <c:v>2.1776833224680128</c:v>
                </c:pt>
                <c:pt idx="30">
                  <c:v>1.7996681826342245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935-4BE6-B893-4F7499E2FFEC}"/>
            </c:ext>
          </c:extLst>
        </c:ser>
        <c:ser>
          <c:idx val="3"/>
          <c:order val="3"/>
          <c:tx>
            <c:strRef>
              <c:f>'Fig6'!$C$7</c:f>
              <c:strCache>
                <c:ptCount val="1"/>
                <c:pt idx="0">
                  <c:v>BGR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'Fig6'!$D$7:$AH$7</c:f>
              <c:numCache>
                <c:formatCode>0</c:formatCode>
                <c:ptCount val="31"/>
                <c:pt idx="0">
                  <c:v>0.20175104168437827</c:v>
                </c:pt>
                <c:pt idx="1">
                  <c:v>6.7304125913782457E-3</c:v>
                </c:pt>
                <c:pt idx="2">
                  <c:v>5.094800214404618E-4</c:v>
                </c:pt>
                <c:pt idx="3">
                  <c:v>0</c:v>
                </c:pt>
                <c:pt idx="4">
                  <c:v>7.0346439132267855E-5</c:v>
                </c:pt>
                <c:pt idx="5">
                  <c:v>0</c:v>
                </c:pt>
                <c:pt idx="6">
                  <c:v>9.3325624428401699E-3</c:v>
                </c:pt>
                <c:pt idx="7">
                  <c:v>7.7246106772809284E-2</c:v>
                </c:pt>
                <c:pt idx="8">
                  <c:v>1.8525284856957442E-2</c:v>
                </c:pt>
                <c:pt idx="9">
                  <c:v>3.1930287288812139E-5</c:v>
                </c:pt>
                <c:pt idx="10">
                  <c:v>0.31797401436267053</c:v>
                </c:pt>
                <c:pt idx="11">
                  <c:v>0.84289640385261633</c:v>
                </c:pt>
                <c:pt idx="12">
                  <c:v>0.28289114492980805</c:v>
                </c:pt>
                <c:pt idx="13">
                  <c:v>3.2219016493484652E-2</c:v>
                </c:pt>
                <c:pt idx="14">
                  <c:v>0.17506482438891607</c:v>
                </c:pt>
                <c:pt idx="15">
                  <c:v>8.270817536391209E-3</c:v>
                </c:pt>
                <c:pt idx="16">
                  <c:v>0</c:v>
                </c:pt>
                <c:pt idx="17">
                  <c:v>2.6058463947227377E-2</c:v>
                </c:pt>
                <c:pt idx="18">
                  <c:v>3.5653970919247095E-2</c:v>
                </c:pt>
                <c:pt idx="19">
                  <c:v>9.0079362748337888E-2</c:v>
                </c:pt>
                <c:pt idx="20">
                  <c:v>0.12225623626473839</c:v>
                </c:pt>
                <c:pt idx="21">
                  <c:v>1.532226467465727E-2</c:v>
                </c:pt>
                <c:pt idx="22">
                  <c:v>0.1846165862064448</c:v>
                </c:pt>
                <c:pt idx="23">
                  <c:v>5.5420684196753445E-2</c:v>
                </c:pt>
                <c:pt idx="24">
                  <c:v>0.85695346104275316</c:v>
                </c:pt>
                <c:pt idx="25">
                  <c:v>7.0757290320179647E-2</c:v>
                </c:pt>
                <c:pt idx="26">
                  <c:v>2.9636705075862763E-2</c:v>
                </c:pt>
                <c:pt idx="27">
                  <c:v>0.22917217960867334</c:v>
                </c:pt>
                <c:pt idx="28">
                  <c:v>0.18386759876447412</c:v>
                </c:pt>
                <c:pt idx="29">
                  <c:v>0.12377727814257015</c:v>
                </c:pt>
                <c:pt idx="30">
                  <c:v>0.1138081128125468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935-4BE6-B893-4F7499E2FFEC}"/>
            </c:ext>
          </c:extLst>
        </c:ser>
        <c:ser>
          <c:idx val="4"/>
          <c:order val="4"/>
          <c:tx>
            <c:strRef>
              <c:f>'Fig6'!$C$8</c:f>
              <c:strCache>
                <c:ptCount val="1"/>
                <c:pt idx="0">
                  <c:v>BRA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'Fig6'!$D$8:$AH$8</c:f>
              <c:numCache>
                <c:formatCode>0</c:formatCode>
                <c:ptCount val="31"/>
                <c:pt idx="0">
                  <c:v>4.4029448007469965</c:v>
                </c:pt>
                <c:pt idx="1">
                  <c:v>8.5456387146090079E-2</c:v>
                </c:pt>
                <c:pt idx="2">
                  <c:v>1.0428642946976976E-2</c:v>
                </c:pt>
                <c:pt idx="3">
                  <c:v>0</c:v>
                </c:pt>
                <c:pt idx="4">
                  <c:v>0.47221414978790399</c:v>
                </c:pt>
                <c:pt idx="5">
                  <c:v>10.83158470224898</c:v>
                </c:pt>
                <c:pt idx="6">
                  <c:v>0.2233956006346334</c:v>
                </c:pt>
                <c:pt idx="7">
                  <c:v>2.1933935651080745</c:v>
                </c:pt>
                <c:pt idx="8">
                  <c:v>3.5103166037335876E-2</c:v>
                </c:pt>
                <c:pt idx="9">
                  <c:v>0.12212870447428259</c:v>
                </c:pt>
                <c:pt idx="10">
                  <c:v>2.7457718286143653E-2</c:v>
                </c:pt>
                <c:pt idx="11">
                  <c:v>3.3618562242175598E-3</c:v>
                </c:pt>
                <c:pt idx="12">
                  <c:v>4.0628580203045647E-2</c:v>
                </c:pt>
                <c:pt idx="13">
                  <c:v>3.7747666223563153E-2</c:v>
                </c:pt>
                <c:pt idx="14">
                  <c:v>0.50231790170985957</c:v>
                </c:pt>
                <c:pt idx="15">
                  <c:v>0</c:v>
                </c:pt>
                <c:pt idx="16">
                  <c:v>1.5308102111382836E-2</c:v>
                </c:pt>
                <c:pt idx="17">
                  <c:v>0.16121134811509757</c:v>
                </c:pt>
                <c:pt idx="18">
                  <c:v>4.8534984759183317E-2</c:v>
                </c:pt>
                <c:pt idx="19">
                  <c:v>0.10507629393165507</c:v>
                </c:pt>
                <c:pt idx="20">
                  <c:v>5.8699265069924116E-2</c:v>
                </c:pt>
                <c:pt idx="21">
                  <c:v>1.031702743956282</c:v>
                </c:pt>
                <c:pt idx="22">
                  <c:v>2.6646744297718239E-2</c:v>
                </c:pt>
                <c:pt idx="23">
                  <c:v>3.8525093346460274E-2</c:v>
                </c:pt>
                <c:pt idx="24">
                  <c:v>3.2432511928097527E-2</c:v>
                </c:pt>
                <c:pt idx="25">
                  <c:v>6.2686303142452549E-2</c:v>
                </c:pt>
                <c:pt idx="26">
                  <c:v>4.9771042504547485E-3</c:v>
                </c:pt>
                <c:pt idx="27">
                  <c:v>1.2184300207995877</c:v>
                </c:pt>
                <c:pt idx="28">
                  <c:v>2.2420909719494512E-2</c:v>
                </c:pt>
                <c:pt idx="29">
                  <c:v>0.11722687472583285</c:v>
                </c:pt>
                <c:pt idx="30">
                  <c:v>0.50646132963690027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935-4BE6-B893-4F7499E2FFEC}"/>
            </c:ext>
          </c:extLst>
        </c:ser>
        <c:ser>
          <c:idx val="5"/>
          <c:order val="5"/>
          <c:tx>
            <c:strRef>
              <c:f>'Fig6'!$C$9</c:f>
              <c:strCache>
                <c:ptCount val="1"/>
                <c:pt idx="0">
                  <c:v>CAN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'Fig6'!$D$9:$AH$9</c:f>
              <c:numCache>
                <c:formatCode>0</c:formatCode>
                <c:ptCount val="31"/>
                <c:pt idx="0">
                  <c:v>0.60474181418110506</c:v>
                </c:pt>
                <c:pt idx="1">
                  <c:v>2.0438583691419431E-3</c:v>
                </c:pt>
                <c:pt idx="2">
                  <c:v>0.14903860376388756</c:v>
                </c:pt>
                <c:pt idx="3">
                  <c:v>0</c:v>
                </c:pt>
                <c:pt idx="4">
                  <c:v>1.9202727306051808E-2</c:v>
                </c:pt>
                <c:pt idx="5">
                  <c:v>0</c:v>
                </c:pt>
                <c:pt idx="6">
                  <c:v>4.1767533461357059E-2</c:v>
                </c:pt>
                <c:pt idx="7">
                  <c:v>0.33855010253596807</c:v>
                </c:pt>
                <c:pt idx="8">
                  <c:v>4.4538720792262496E-2</c:v>
                </c:pt>
                <c:pt idx="9">
                  <c:v>9.9854136061607229E-2</c:v>
                </c:pt>
                <c:pt idx="10">
                  <c:v>3.7437767074137533E-2</c:v>
                </c:pt>
                <c:pt idx="11">
                  <c:v>6.2239397377928732E-2</c:v>
                </c:pt>
                <c:pt idx="12">
                  <c:v>8.5496754096149832E-2</c:v>
                </c:pt>
                <c:pt idx="13">
                  <c:v>8.9563095822055835E-2</c:v>
                </c:pt>
                <c:pt idx="14">
                  <c:v>0.20356690541924435</c:v>
                </c:pt>
                <c:pt idx="15">
                  <c:v>0</c:v>
                </c:pt>
                <c:pt idx="16">
                  <c:v>0</c:v>
                </c:pt>
                <c:pt idx="17">
                  <c:v>0.3348252912324805</c:v>
                </c:pt>
                <c:pt idx="18">
                  <c:v>0.15510225974495814</c:v>
                </c:pt>
                <c:pt idx="19">
                  <c:v>0.14266131230062207</c:v>
                </c:pt>
                <c:pt idx="20">
                  <c:v>6.3439432259072961E-2</c:v>
                </c:pt>
                <c:pt idx="21">
                  <c:v>0.6350564416248865</c:v>
                </c:pt>
                <c:pt idx="22">
                  <c:v>7.9730082093442067E-2</c:v>
                </c:pt>
                <c:pt idx="23">
                  <c:v>0.25571903788618894</c:v>
                </c:pt>
                <c:pt idx="24">
                  <c:v>0.12791326436023209</c:v>
                </c:pt>
                <c:pt idx="25">
                  <c:v>0.27840704352941859</c:v>
                </c:pt>
                <c:pt idx="26">
                  <c:v>0.25949190408051359</c:v>
                </c:pt>
                <c:pt idx="27">
                  <c:v>3.7078057868008725</c:v>
                </c:pt>
                <c:pt idx="28">
                  <c:v>9.5931315400727326E-3</c:v>
                </c:pt>
                <c:pt idx="29">
                  <c:v>6.0282949944420308E-2</c:v>
                </c:pt>
                <c:pt idx="30">
                  <c:v>0.38360420380520382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935-4BE6-B893-4F7499E2FFEC}"/>
            </c:ext>
          </c:extLst>
        </c:ser>
        <c:ser>
          <c:idx val="6"/>
          <c:order val="6"/>
          <c:tx>
            <c:strRef>
              <c:f>'Fig6'!$C$10</c:f>
              <c:strCache>
                <c:ptCount val="1"/>
                <c:pt idx="0">
                  <c:v>CHE</c:v>
                </c:pt>
              </c:strCache>
            </c:strRef>
          </c:tx>
          <c:spPr>
            <a:solidFill>
              <a:srgbClr val="D2AB0D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'Fig6'!$D$10:$AH$10</c:f>
              <c:numCache>
                <c:formatCode>0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935-4BE6-B893-4F7499E2FFEC}"/>
            </c:ext>
          </c:extLst>
        </c:ser>
        <c:ser>
          <c:idx val="7"/>
          <c:order val="7"/>
          <c:tx>
            <c:strRef>
              <c:f>'Fig6'!$C$11</c:f>
              <c:strCache>
                <c:ptCount val="1"/>
                <c:pt idx="0">
                  <c:v>CHN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'Fig6'!$D$11:$AH$11</c:f>
              <c:numCache>
                <c:formatCode>0</c:formatCode>
                <c:ptCount val="31"/>
                <c:pt idx="0">
                  <c:v>0.47837641340378473</c:v>
                </c:pt>
                <c:pt idx="1">
                  <c:v>0.99436638755144424</c:v>
                </c:pt>
                <c:pt idx="2">
                  <c:v>0.40661572971702631</c:v>
                </c:pt>
                <c:pt idx="3">
                  <c:v>0.10064388018539212</c:v>
                </c:pt>
                <c:pt idx="4">
                  <c:v>1.2248123914423081E-3</c:v>
                </c:pt>
                <c:pt idx="5">
                  <c:v>1.0768360546620061E-2</c:v>
                </c:pt>
                <c:pt idx="6">
                  <c:v>0.38213370553386605</c:v>
                </c:pt>
                <c:pt idx="7">
                  <c:v>1.5184391638172134</c:v>
                </c:pt>
                <c:pt idx="8">
                  <c:v>0.10376889661521094</c:v>
                </c:pt>
                <c:pt idx="9">
                  <c:v>4.8333746695091911E-2</c:v>
                </c:pt>
                <c:pt idx="10">
                  <c:v>10.964352741628979</c:v>
                </c:pt>
                <c:pt idx="11">
                  <c:v>17.329156349240041</c:v>
                </c:pt>
                <c:pt idx="12">
                  <c:v>12.038730723036311</c:v>
                </c:pt>
                <c:pt idx="13">
                  <c:v>4.725972683389962</c:v>
                </c:pt>
                <c:pt idx="14">
                  <c:v>2.7354188479608395</c:v>
                </c:pt>
                <c:pt idx="15">
                  <c:v>0.23701045318435024</c:v>
                </c:pt>
                <c:pt idx="16">
                  <c:v>0.75276679605956875</c:v>
                </c:pt>
                <c:pt idx="17">
                  <c:v>5.6945591896468679</c:v>
                </c:pt>
                <c:pt idx="18">
                  <c:v>0.68435940006292251</c:v>
                </c:pt>
                <c:pt idx="19">
                  <c:v>4.351020736496654</c:v>
                </c:pt>
                <c:pt idx="20">
                  <c:v>5.0498233372699231</c:v>
                </c:pt>
                <c:pt idx="21">
                  <c:v>0.26544673470907759</c:v>
                </c:pt>
                <c:pt idx="22">
                  <c:v>7.5949058846894149</c:v>
                </c:pt>
                <c:pt idx="23">
                  <c:v>25.935772785726414</c:v>
                </c:pt>
                <c:pt idx="24">
                  <c:v>13.889603063140315</c:v>
                </c:pt>
                <c:pt idx="25">
                  <c:v>5.2606304731768407</c:v>
                </c:pt>
                <c:pt idx="26">
                  <c:v>0.5205501884066599</c:v>
                </c:pt>
                <c:pt idx="27">
                  <c:v>2.4350385489571571</c:v>
                </c:pt>
                <c:pt idx="28">
                  <c:v>8.0202393463071839</c:v>
                </c:pt>
                <c:pt idx="29">
                  <c:v>4.0574987465827155</c:v>
                </c:pt>
                <c:pt idx="30">
                  <c:v>4.7016974509558018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935-4BE6-B893-4F7499E2FFEC}"/>
            </c:ext>
          </c:extLst>
        </c:ser>
        <c:ser>
          <c:idx val="8"/>
          <c:order val="8"/>
          <c:tx>
            <c:strRef>
              <c:f>'Fig6'!$C$12</c:f>
              <c:strCache>
                <c:ptCount val="1"/>
                <c:pt idx="0">
                  <c:v>CYP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'Fig6'!$D$12:$AH$12</c:f>
              <c:numCache>
                <c:formatCode>0</c:formatCode>
                <c:ptCount val="31"/>
                <c:pt idx="0">
                  <c:v>5.068159749016898E-3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2.4510954401487055E-7</c:v>
                </c:pt>
                <c:pt idx="5">
                  <c:v>0</c:v>
                </c:pt>
                <c:pt idx="6">
                  <c:v>6.8085387524075844E-3</c:v>
                </c:pt>
                <c:pt idx="7">
                  <c:v>2.9344182495234128E-2</c:v>
                </c:pt>
                <c:pt idx="8">
                  <c:v>7.7378014320251438E-3</c:v>
                </c:pt>
                <c:pt idx="9">
                  <c:v>1.42875205447451</c:v>
                </c:pt>
                <c:pt idx="10">
                  <c:v>1.8781892133704731E-4</c:v>
                </c:pt>
                <c:pt idx="11">
                  <c:v>1.5760593047268062E-3</c:v>
                </c:pt>
                <c:pt idx="12">
                  <c:v>9.4071501049784463E-4</c:v>
                </c:pt>
                <c:pt idx="13">
                  <c:v>3.9035338826478366E-3</c:v>
                </c:pt>
                <c:pt idx="14">
                  <c:v>4.7673110361009247E-5</c:v>
                </c:pt>
                <c:pt idx="15">
                  <c:v>0</c:v>
                </c:pt>
                <c:pt idx="16">
                  <c:v>0</c:v>
                </c:pt>
                <c:pt idx="17">
                  <c:v>7.4941641651556903E-4</c:v>
                </c:pt>
                <c:pt idx="18">
                  <c:v>3.00864819936628E-3</c:v>
                </c:pt>
                <c:pt idx="19">
                  <c:v>9.8836159558038914E-5</c:v>
                </c:pt>
                <c:pt idx="20">
                  <c:v>5.9374971478999181E-4</c:v>
                </c:pt>
                <c:pt idx="21">
                  <c:v>3.936922568304628E-3</c:v>
                </c:pt>
                <c:pt idx="22">
                  <c:v>5.158190803647213E-3</c:v>
                </c:pt>
                <c:pt idx="23">
                  <c:v>8.3361199650666528E-3</c:v>
                </c:pt>
                <c:pt idx="24">
                  <c:v>1.7535812492678047E-3</c:v>
                </c:pt>
                <c:pt idx="25">
                  <c:v>2.4655462752834582E-3</c:v>
                </c:pt>
                <c:pt idx="26">
                  <c:v>3.9341922716729501E-4</c:v>
                </c:pt>
                <c:pt idx="27">
                  <c:v>2.1135267880626018E-3</c:v>
                </c:pt>
                <c:pt idx="28">
                  <c:v>1.3515428787865939E-3</c:v>
                </c:pt>
                <c:pt idx="29">
                  <c:v>2.3411563453791325E-3</c:v>
                </c:pt>
                <c:pt idx="30">
                  <c:v>4.43715219849386E-3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935-4BE6-B893-4F7499E2FFEC}"/>
            </c:ext>
          </c:extLst>
        </c:ser>
        <c:ser>
          <c:idx val="9"/>
          <c:order val="9"/>
          <c:tx>
            <c:strRef>
              <c:f>'Fig6'!$C$13</c:f>
              <c:strCache>
                <c:ptCount val="1"/>
                <c:pt idx="0">
                  <c:v>CZE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'Fig6'!$D$13:$AH$13</c:f>
              <c:numCache>
                <c:formatCode>0</c:formatCode>
                <c:ptCount val="31"/>
                <c:pt idx="0">
                  <c:v>0.13046931237368531</c:v>
                </c:pt>
                <c:pt idx="1">
                  <c:v>1.1174632905706412</c:v>
                </c:pt>
                <c:pt idx="2">
                  <c:v>0.216636413008608</c:v>
                </c:pt>
                <c:pt idx="3">
                  <c:v>9.0497690333681519E-2</c:v>
                </c:pt>
                <c:pt idx="4">
                  <c:v>2.5295010810881823E-2</c:v>
                </c:pt>
                <c:pt idx="5">
                  <c:v>0</c:v>
                </c:pt>
                <c:pt idx="6">
                  <c:v>0.40487027753745497</c:v>
                </c:pt>
                <c:pt idx="7">
                  <c:v>0.22899482880583971</c:v>
                </c:pt>
                <c:pt idx="8">
                  <c:v>0.45511470958167061</c:v>
                </c:pt>
                <c:pt idx="9">
                  <c:v>1.4690556241918047</c:v>
                </c:pt>
                <c:pt idx="10">
                  <c:v>1.374621592456813</c:v>
                </c:pt>
                <c:pt idx="11">
                  <c:v>0.19475620185473314</c:v>
                </c:pt>
                <c:pt idx="12">
                  <c:v>0.13588679611013102</c:v>
                </c:pt>
                <c:pt idx="13">
                  <c:v>1.8696596352657004</c:v>
                </c:pt>
                <c:pt idx="14">
                  <c:v>1.2915419923680842</c:v>
                </c:pt>
                <c:pt idx="15">
                  <c:v>2.3448725825402472</c:v>
                </c:pt>
                <c:pt idx="16">
                  <c:v>2.0725312925417496</c:v>
                </c:pt>
                <c:pt idx="17">
                  <c:v>0.92774457787813813</c:v>
                </c:pt>
                <c:pt idx="18">
                  <c:v>9.4603733193241946E-2</c:v>
                </c:pt>
                <c:pt idx="19">
                  <c:v>1.6279263854319628</c:v>
                </c:pt>
                <c:pt idx="20">
                  <c:v>1.3163223880952899</c:v>
                </c:pt>
                <c:pt idx="21">
                  <c:v>0.12236102626530761</c:v>
                </c:pt>
                <c:pt idx="22">
                  <c:v>3.1834967467608886</c:v>
                </c:pt>
                <c:pt idx="23">
                  <c:v>2.7158588382032289</c:v>
                </c:pt>
                <c:pt idx="24">
                  <c:v>3.1042582124132632</c:v>
                </c:pt>
                <c:pt idx="25">
                  <c:v>1.8405654046512521</c:v>
                </c:pt>
                <c:pt idx="26">
                  <c:v>5.4313447329765872</c:v>
                </c:pt>
                <c:pt idx="27">
                  <c:v>0.49691910135552508</c:v>
                </c:pt>
                <c:pt idx="28">
                  <c:v>1.1491792222104296</c:v>
                </c:pt>
                <c:pt idx="29">
                  <c:v>0.35164394979572811</c:v>
                </c:pt>
                <c:pt idx="30">
                  <c:v>0.9626905103559017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935-4BE6-B893-4F7499E2FFEC}"/>
            </c:ext>
          </c:extLst>
        </c:ser>
        <c:ser>
          <c:idx val="10"/>
          <c:order val="10"/>
          <c:tx>
            <c:strRef>
              <c:f>'Fig6'!$C$14</c:f>
              <c:strCache>
                <c:ptCount val="1"/>
                <c:pt idx="0">
                  <c:v>DEU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bg1"/>
                    </a:solidFill>
                    <a:latin typeface="Century Gothic" panose="020B0502020202020204" pitchFamily="34" charset="0"/>
                    <a:ea typeface="+mn-ea"/>
                    <a:cs typeface="+mn-cs"/>
                  </a:defRPr>
                </a:pPr>
                <a:endParaRPr lang="de-DE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'Fig6'!$D$14:$AH$14</c:f>
              <c:numCache>
                <c:formatCode>0</c:formatCode>
                <c:ptCount val="31"/>
                <c:pt idx="0">
                  <c:v>11.29402658659148</c:v>
                </c:pt>
                <c:pt idx="1">
                  <c:v>24.407574389406665</c:v>
                </c:pt>
                <c:pt idx="2">
                  <c:v>5.4070106731217571</c:v>
                </c:pt>
                <c:pt idx="3">
                  <c:v>13.117880094289735</c:v>
                </c:pt>
                <c:pt idx="4">
                  <c:v>37.812179743278342</c:v>
                </c:pt>
                <c:pt idx="5">
                  <c:v>0.40872655176196698</c:v>
                </c:pt>
                <c:pt idx="6">
                  <c:v>16.351456913377032</c:v>
                </c:pt>
                <c:pt idx="7">
                  <c:v>24.771679432931386</c:v>
                </c:pt>
                <c:pt idx="8">
                  <c:v>12.353234249209361</c:v>
                </c:pt>
                <c:pt idx="9">
                  <c:v>20.420079387866902</c:v>
                </c:pt>
                <c:pt idx="10">
                  <c:v>30.395485304212084</c:v>
                </c:pt>
                <c:pt idx="11">
                  <c:v>31.56998224423549</c:v>
                </c:pt>
                <c:pt idx="12">
                  <c:v>17.778996487722189</c:v>
                </c:pt>
                <c:pt idx="13">
                  <c:v>41.143970847329449</c:v>
                </c:pt>
                <c:pt idx="14">
                  <c:v>37.181208806898461</c:v>
                </c:pt>
                <c:pt idx="15">
                  <c:v>69.74859666703145</c:v>
                </c:pt>
                <c:pt idx="16">
                  <c:v>38.238881739093372</c:v>
                </c:pt>
                <c:pt idx="17">
                  <c:v>26.333988381247813</c:v>
                </c:pt>
                <c:pt idx="18">
                  <c:v>23.163266603543654</c:v>
                </c:pt>
                <c:pt idx="19">
                  <c:v>43.579030225249163</c:v>
                </c:pt>
                <c:pt idx="20">
                  <c:v>41.123055986855384</c:v>
                </c:pt>
                <c:pt idx="21">
                  <c:v>6.9636087879832438</c:v>
                </c:pt>
                <c:pt idx="22">
                  <c:v>44.504671553373079</c:v>
                </c:pt>
                <c:pt idx="23">
                  <c:v>21.740261362188345</c:v>
                </c:pt>
                <c:pt idx="24">
                  <c:v>36.644449833608057</c:v>
                </c:pt>
                <c:pt idx="25">
                  <c:v>42.459771695454847</c:v>
                </c:pt>
                <c:pt idx="26">
                  <c:v>36.982723072541354</c:v>
                </c:pt>
                <c:pt idx="27">
                  <c:v>21.121985720687693</c:v>
                </c:pt>
                <c:pt idx="28">
                  <c:v>39.877511658975742</c:v>
                </c:pt>
                <c:pt idx="29">
                  <c:v>6.9425540375439452</c:v>
                </c:pt>
                <c:pt idx="30">
                  <c:v>20.858304041019064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8935-4BE6-B893-4F7499E2FFEC}"/>
            </c:ext>
          </c:extLst>
        </c:ser>
        <c:ser>
          <c:idx val="11"/>
          <c:order val="11"/>
          <c:tx>
            <c:strRef>
              <c:f>'Fig6'!$C$15</c:f>
              <c:strCache>
                <c:ptCount val="1"/>
                <c:pt idx="0">
                  <c:v>DNK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'Fig6'!$D$15:$AH$15</c:f>
              <c:numCache>
                <c:formatCode>0</c:formatCode>
                <c:ptCount val="31"/>
                <c:pt idx="0">
                  <c:v>0.4633369211710166</c:v>
                </c:pt>
                <c:pt idx="1">
                  <c:v>7.8522711538080037</c:v>
                </c:pt>
                <c:pt idx="2">
                  <c:v>3.0102238760414948</c:v>
                </c:pt>
                <c:pt idx="3">
                  <c:v>0</c:v>
                </c:pt>
                <c:pt idx="4">
                  <c:v>2.9770269887414132E-3</c:v>
                </c:pt>
                <c:pt idx="5">
                  <c:v>1.2179680491841277E-3</c:v>
                </c:pt>
                <c:pt idx="6">
                  <c:v>0.19408547071848262</c:v>
                </c:pt>
                <c:pt idx="7">
                  <c:v>1.5024974383716549</c:v>
                </c:pt>
                <c:pt idx="8">
                  <c:v>0.5912634786222174</c:v>
                </c:pt>
                <c:pt idx="9">
                  <c:v>3.6091465550317254</c:v>
                </c:pt>
                <c:pt idx="10">
                  <c:v>0.44031056021067472</c:v>
                </c:pt>
                <c:pt idx="11">
                  <c:v>0.17172303050362472</c:v>
                </c:pt>
                <c:pt idx="12">
                  <c:v>7.1326065673272127E-2</c:v>
                </c:pt>
                <c:pt idx="13">
                  <c:v>1.908147304954579</c:v>
                </c:pt>
                <c:pt idx="14">
                  <c:v>0.23415384920060742</c:v>
                </c:pt>
                <c:pt idx="15">
                  <c:v>5.5938071515692828E-2</c:v>
                </c:pt>
                <c:pt idx="16">
                  <c:v>8.3917699749601667E-3</c:v>
                </c:pt>
                <c:pt idx="17">
                  <c:v>0.45632863461705842</c:v>
                </c:pt>
                <c:pt idx="18">
                  <c:v>0.43851968457656293</c:v>
                </c:pt>
                <c:pt idx="19">
                  <c:v>0.60385861471276314</c:v>
                </c:pt>
                <c:pt idx="20">
                  <c:v>0.2336044674962344</c:v>
                </c:pt>
                <c:pt idx="21">
                  <c:v>1.4601170031643972E-2</c:v>
                </c:pt>
                <c:pt idx="22">
                  <c:v>0.537059155392835</c:v>
                </c:pt>
                <c:pt idx="23">
                  <c:v>0.36359840156014961</c:v>
                </c:pt>
                <c:pt idx="24">
                  <c:v>0.3781666713754922</c:v>
                </c:pt>
                <c:pt idx="25">
                  <c:v>0.85912513779854205</c:v>
                </c:pt>
                <c:pt idx="26">
                  <c:v>0.15166110669871399</c:v>
                </c:pt>
                <c:pt idx="27">
                  <c:v>0.20212305499264388</c:v>
                </c:pt>
                <c:pt idx="28">
                  <c:v>1.3683129124951443</c:v>
                </c:pt>
                <c:pt idx="29">
                  <c:v>9.7394079665880803E-2</c:v>
                </c:pt>
                <c:pt idx="30">
                  <c:v>0.30054790249958396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8935-4BE6-B893-4F7499E2FFEC}"/>
            </c:ext>
          </c:extLst>
        </c:ser>
        <c:ser>
          <c:idx val="12"/>
          <c:order val="12"/>
          <c:tx>
            <c:strRef>
              <c:f>'Fig6'!$C$16</c:f>
              <c:strCache>
                <c:ptCount val="1"/>
                <c:pt idx="0">
                  <c:v>ESP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'Fig6'!$D$16:$AH$16</c:f>
              <c:numCache>
                <c:formatCode>0</c:formatCode>
                <c:ptCount val="31"/>
                <c:pt idx="0">
                  <c:v>13.740644564732692</c:v>
                </c:pt>
                <c:pt idx="1">
                  <c:v>0.48659451032985696</c:v>
                </c:pt>
                <c:pt idx="2">
                  <c:v>6.609455677108067</c:v>
                </c:pt>
                <c:pt idx="3">
                  <c:v>0</c:v>
                </c:pt>
                <c:pt idx="4">
                  <c:v>2.5552988605957474E-2</c:v>
                </c:pt>
                <c:pt idx="5">
                  <c:v>2.6843794587327443E-3</c:v>
                </c:pt>
                <c:pt idx="6">
                  <c:v>0.512265690572835</c:v>
                </c:pt>
                <c:pt idx="7">
                  <c:v>3.2584836006183386</c:v>
                </c:pt>
                <c:pt idx="8">
                  <c:v>7.4705232860085928</c:v>
                </c:pt>
                <c:pt idx="9">
                  <c:v>0.24418077625907203</c:v>
                </c:pt>
                <c:pt idx="10">
                  <c:v>1.0886898883637659</c:v>
                </c:pt>
                <c:pt idx="11">
                  <c:v>0.50990521887155971</c:v>
                </c:pt>
                <c:pt idx="12">
                  <c:v>0.98399434134370767</c:v>
                </c:pt>
                <c:pt idx="13">
                  <c:v>0.33115997640766187</c:v>
                </c:pt>
                <c:pt idx="14">
                  <c:v>1.1476901360590983</c:v>
                </c:pt>
                <c:pt idx="15">
                  <c:v>0.1617962496270493</c:v>
                </c:pt>
                <c:pt idx="16">
                  <c:v>4.1117090488627467E-2</c:v>
                </c:pt>
                <c:pt idx="17">
                  <c:v>1.4772983492040279</c:v>
                </c:pt>
                <c:pt idx="18">
                  <c:v>8.4209026255325554</c:v>
                </c:pt>
                <c:pt idx="19">
                  <c:v>1.0898216856667684</c:v>
                </c:pt>
                <c:pt idx="20">
                  <c:v>1.5658477893805529</c:v>
                </c:pt>
                <c:pt idx="21">
                  <c:v>0.29851917872055816</c:v>
                </c:pt>
                <c:pt idx="22">
                  <c:v>0.93622227553135184</c:v>
                </c:pt>
                <c:pt idx="23">
                  <c:v>0.32395362932875277</c:v>
                </c:pt>
                <c:pt idx="24">
                  <c:v>0.72605075587244738</c:v>
                </c:pt>
                <c:pt idx="25">
                  <c:v>0.97890129230821554</c:v>
                </c:pt>
                <c:pt idx="26">
                  <c:v>5.7481270944646692</c:v>
                </c:pt>
                <c:pt idx="27">
                  <c:v>0.77497825817795607</c:v>
                </c:pt>
                <c:pt idx="28">
                  <c:v>0.76909629905136467</c:v>
                </c:pt>
                <c:pt idx="29">
                  <c:v>0.29726026346443268</c:v>
                </c:pt>
                <c:pt idx="30">
                  <c:v>2.0806267843159301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8935-4BE6-B893-4F7499E2FFEC}"/>
            </c:ext>
          </c:extLst>
        </c:ser>
        <c:ser>
          <c:idx val="13"/>
          <c:order val="13"/>
          <c:tx>
            <c:strRef>
              <c:f>'Fig6'!$C$17</c:f>
              <c:strCache>
                <c:ptCount val="1"/>
                <c:pt idx="0">
                  <c:v>EST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'Fig6'!$D$17:$AH$17</c:f>
              <c:numCache>
                <c:formatCode>0</c:formatCode>
                <c:ptCount val="31"/>
                <c:pt idx="0">
                  <c:v>6.3075081425172505E-3</c:v>
                </c:pt>
                <c:pt idx="1">
                  <c:v>8.4453985270778423E-2</c:v>
                </c:pt>
                <c:pt idx="2">
                  <c:v>7.4550972261654927E-2</c:v>
                </c:pt>
                <c:pt idx="3">
                  <c:v>0</c:v>
                </c:pt>
                <c:pt idx="4">
                  <c:v>1.9461697794780724E-5</c:v>
                </c:pt>
                <c:pt idx="5">
                  <c:v>0</c:v>
                </c:pt>
                <c:pt idx="6">
                  <c:v>5.7138730502771733E-2</c:v>
                </c:pt>
                <c:pt idx="7">
                  <c:v>0.14424453904877405</c:v>
                </c:pt>
                <c:pt idx="8">
                  <c:v>7.1685603573328188E-3</c:v>
                </c:pt>
                <c:pt idx="9">
                  <c:v>1.7947143659024334E-2</c:v>
                </c:pt>
                <c:pt idx="10">
                  <c:v>0.11495780169207637</c:v>
                </c:pt>
                <c:pt idx="11">
                  <c:v>2.2191858958746345E-2</c:v>
                </c:pt>
                <c:pt idx="12">
                  <c:v>2.220494030026287E-3</c:v>
                </c:pt>
                <c:pt idx="13">
                  <c:v>0.33138200865347511</c:v>
                </c:pt>
                <c:pt idx="14">
                  <c:v>1.4498032629796414E-2</c:v>
                </c:pt>
                <c:pt idx="15">
                  <c:v>5.8315219448819662E-3</c:v>
                </c:pt>
                <c:pt idx="16">
                  <c:v>1.3121017546953634E-2</c:v>
                </c:pt>
                <c:pt idx="17">
                  <c:v>0.34076720263128291</c:v>
                </c:pt>
                <c:pt idx="18">
                  <c:v>3.4191006751723508E-3</c:v>
                </c:pt>
                <c:pt idx="19">
                  <c:v>1.7316529790274482E-2</c:v>
                </c:pt>
                <c:pt idx="20">
                  <c:v>6.7680700092789094E-3</c:v>
                </c:pt>
                <c:pt idx="21">
                  <c:v>3.8025173254644965E-3</c:v>
                </c:pt>
                <c:pt idx="22">
                  <c:v>1.1003571294119727E-2</c:v>
                </c:pt>
                <c:pt idx="23">
                  <c:v>0.10456290352305457</c:v>
                </c:pt>
                <c:pt idx="24">
                  <c:v>8.8803421179368291E-2</c:v>
                </c:pt>
                <c:pt idx="25">
                  <c:v>4.8583031441584046E-2</c:v>
                </c:pt>
                <c:pt idx="26">
                  <c:v>1.8865532635763911E-2</c:v>
                </c:pt>
                <c:pt idx="27">
                  <c:v>2.9098781532053954E-2</c:v>
                </c:pt>
                <c:pt idx="28">
                  <c:v>0.22316963796974462</c:v>
                </c:pt>
                <c:pt idx="29">
                  <c:v>7.2578545014502791E-3</c:v>
                </c:pt>
                <c:pt idx="30">
                  <c:v>4.6117734384972145E-2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8935-4BE6-B893-4F7499E2FFEC}"/>
            </c:ext>
          </c:extLst>
        </c:ser>
        <c:ser>
          <c:idx val="14"/>
          <c:order val="14"/>
          <c:tx>
            <c:strRef>
              <c:f>'Fig6'!$C$18</c:f>
              <c:strCache>
                <c:ptCount val="1"/>
                <c:pt idx="0">
                  <c:v>FIN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'Fig6'!$D$18:$AH$18</c:f>
              <c:numCache>
                <c:formatCode>0</c:formatCode>
                <c:ptCount val="31"/>
                <c:pt idx="0">
                  <c:v>0.10374930367716417</c:v>
                </c:pt>
                <c:pt idx="1">
                  <c:v>0.11799213892365694</c:v>
                </c:pt>
                <c:pt idx="2">
                  <c:v>1.0531089740477436E-3</c:v>
                </c:pt>
                <c:pt idx="3">
                  <c:v>0</c:v>
                </c:pt>
                <c:pt idx="4">
                  <c:v>1.5994721338507982E-2</c:v>
                </c:pt>
                <c:pt idx="5">
                  <c:v>7.4447924766755991E-6</c:v>
                </c:pt>
                <c:pt idx="6">
                  <c:v>2.9472223180673968E-2</c:v>
                </c:pt>
                <c:pt idx="7">
                  <c:v>6.0479572876199705E-2</c:v>
                </c:pt>
                <c:pt idx="8">
                  <c:v>1.4438984906979001E-2</c:v>
                </c:pt>
                <c:pt idx="9">
                  <c:v>1.7242355135958554E-4</c:v>
                </c:pt>
                <c:pt idx="10">
                  <c:v>0.22713487762455534</c:v>
                </c:pt>
                <c:pt idx="11">
                  <c:v>1.7534724697897335E-2</c:v>
                </c:pt>
                <c:pt idx="12">
                  <c:v>2.2578536397880267E-2</c:v>
                </c:pt>
                <c:pt idx="13">
                  <c:v>1.5044752585939585</c:v>
                </c:pt>
                <c:pt idx="14">
                  <c:v>3.6157228493556839</c:v>
                </c:pt>
                <c:pt idx="15">
                  <c:v>1.0632428554922449E-2</c:v>
                </c:pt>
                <c:pt idx="16">
                  <c:v>3.6252764124280513E-4</c:v>
                </c:pt>
                <c:pt idx="17">
                  <c:v>0.20863223782198606</c:v>
                </c:pt>
                <c:pt idx="18">
                  <c:v>0.18167139231990739</c:v>
                </c:pt>
                <c:pt idx="19">
                  <c:v>0.3777899628458169</c:v>
                </c:pt>
                <c:pt idx="20">
                  <c:v>0.149604056061519</c:v>
                </c:pt>
                <c:pt idx="21">
                  <c:v>0.53418456040353635</c:v>
                </c:pt>
                <c:pt idx="22">
                  <c:v>0.21429812403081211</c:v>
                </c:pt>
                <c:pt idx="23">
                  <c:v>0.20866093171886846</c:v>
                </c:pt>
                <c:pt idx="24">
                  <c:v>0.69885399877249987</c:v>
                </c:pt>
                <c:pt idx="25">
                  <c:v>0.49843297521070956</c:v>
                </c:pt>
                <c:pt idx="26">
                  <c:v>0.34461044676995323</c:v>
                </c:pt>
                <c:pt idx="27">
                  <c:v>0.53286490731664227</c:v>
                </c:pt>
                <c:pt idx="28">
                  <c:v>0.19482060776161914</c:v>
                </c:pt>
                <c:pt idx="29">
                  <c:v>4.3557146771902984E-2</c:v>
                </c:pt>
                <c:pt idx="30">
                  <c:v>0.34460512026963869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8935-4BE6-B893-4F7499E2FFEC}"/>
            </c:ext>
          </c:extLst>
        </c:ser>
        <c:ser>
          <c:idx val="15"/>
          <c:order val="15"/>
          <c:tx>
            <c:strRef>
              <c:f>'Fig6'!$C$19</c:f>
              <c:strCache>
                <c:ptCount val="1"/>
                <c:pt idx="0">
                  <c:v>FRA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'Fig6'!$D$19:$AH$19</c:f>
              <c:numCache>
                <c:formatCode>0</c:formatCode>
                <c:ptCount val="31"/>
                <c:pt idx="0">
                  <c:v>8.7731701718514827</c:v>
                </c:pt>
                <c:pt idx="1">
                  <c:v>19.295604716749946</c:v>
                </c:pt>
                <c:pt idx="2">
                  <c:v>22.786072054387958</c:v>
                </c:pt>
                <c:pt idx="3">
                  <c:v>0.22846346506058005</c:v>
                </c:pt>
                <c:pt idx="4">
                  <c:v>11.910234758223591</c:v>
                </c:pt>
                <c:pt idx="5">
                  <c:v>0.97956622491217926</c:v>
                </c:pt>
                <c:pt idx="6">
                  <c:v>10.892414833720011</c:v>
                </c:pt>
                <c:pt idx="7">
                  <c:v>11.222767676671893</c:v>
                </c:pt>
                <c:pt idx="8">
                  <c:v>28.95628112180496</c:v>
                </c:pt>
                <c:pt idx="9">
                  <c:v>0.21112015680023599</c:v>
                </c:pt>
                <c:pt idx="10">
                  <c:v>7.2145673876043368</c:v>
                </c:pt>
                <c:pt idx="11">
                  <c:v>2.9415638895351601</c:v>
                </c:pt>
                <c:pt idx="12">
                  <c:v>5.6399223225878234</c:v>
                </c:pt>
                <c:pt idx="13">
                  <c:v>5.616124089664476</c:v>
                </c:pt>
                <c:pt idx="14">
                  <c:v>8.3228817296461557</c:v>
                </c:pt>
                <c:pt idx="15">
                  <c:v>3.6989820161767253</c:v>
                </c:pt>
                <c:pt idx="16">
                  <c:v>14.939372267795534</c:v>
                </c:pt>
                <c:pt idx="17">
                  <c:v>7.697193286575958</c:v>
                </c:pt>
                <c:pt idx="18">
                  <c:v>3.7500528845264287</c:v>
                </c:pt>
                <c:pt idx="19">
                  <c:v>7.086491061124554</c:v>
                </c:pt>
                <c:pt idx="20">
                  <c:v>9.5553013526349435</c:v>
                </c:pt>
                <c:pt idx="21">
                  <c:v>1.0076983185694082</c:v>
                </c:pt>
                <c:pt idx="22">
                  <c:v>6.223897305868566</c:v>
                </c:pt>
                <c:pt idx="23">
                  <c:v>4.0698140800434253</c:v>
                </c:pt>
                <c:pt idx="24">
                  <c:v>4.3803002194092295</c:v>
                </c:pt>
                <c:pt idx="25">
                  <c:v>5.468713308474717</c:v>
                </c:pt>
                <c:pt idx="26">
                  <c:v>5.8045358015729738</c:v>
                </c:pt>
                <c:pt idx="27">
                  <c:v>7.500636143764253</c:v>
                </c:pt>
                <c:pt idx="28">
                  <c:v>5.3732992039228833</c:v>
                </c:pt>
                <c:pt idx="29">
                  <c:v>12.111399619339993</c:v>
                </c:pt>
                <c:pt idx="30">
                  <c:v>5.2582927096812764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8935-4BE6-B893-4F7499E2FFEC}"/>
            </c:ext>
          </c:extLst>
        </c:ser>
        <c:ser>
          <c:idx val="16"/>
          <c:order val="16"/>
          <c:tx>
            <c:strRef>
              <c:f>'Fig6'!$C$20</c:f>
              <c:strCache>
                <c:ptCount val="1"/>
                <c:pt idx="0">
                  <c:v>GBR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'Fig6'!$D$20:$AH$20</c:f>
              <c:numCache>
                <c:formatCode>0</c:formatCode>
                <c:ptCount val="31"/>
                <c:pt idx="0">
                  <c:v>0.32359581916470376</c:v>
                </c:pt>
                <c:pt idx="1">
                  <c:v>2.0611156286998651</c:v>
                </c:pt>
                <c:pt idx="2">
                  <c:v>5.9361511154976982</c:v>
                </c:pt>
                <c:pt idx="3">
                  <c:v>0.16733616274568333</c:v>
                </c:pt>
                <c:pt idx="4">
                  <c:v>8.9199701505940449E-2</c:v>
                </c:pt>
                <c:pt idx="5">
                  <c:v>3.2144486830720459E-3</c:v>
                </c:pt>
                <c:pt idx="6">
                  <c:v>0.32609481590648332</c:v>
                </c:pt>
                <c:pt idx="7">
                  <c:v>1.9737338153197412</c:v>
                </c:pt>
                <c:pt idx="8">
                  <c:v>3.6093295553698654</c:v>
                </c:pt>
                <c:pt idx="9">
                  <c:v>0.54479340062035675</c:v>
                </c:pt>
                <c:pt idx="10">
                  <c:v>1.5242296971139107</c:v>
                </c:pt>
                <c:pt idx="11">
                  <c:v>0.8573531168878058</c:v>
                </c:pt>
                <c:pt idx="12">
                  <c:v>0.50284898960193192</c:v>
                </c:pt>
                <c:pt idx="13">
                  <c:v>0.18959150913616224</c:v>
                </c:pt>
                <c:pt idx="14">
                  <c:v>1.3575437420083822</c:v>
                </c:pt>
                <c:pt idx="15">
                  <c:v>0.46112008828282042</c:v>
                </c:pt>
                <c:pt idx="16">
                  <c:v>5.8443925287204823E-2</c:v>
                </c:pt>
                <c:pt idx="17">
                  <c:v>10.28244164026259</c:v>
                </c:pt>
                <c:pt idx="18">
                  <c:v>7.2805907949934472</c:v>
                </c:pt>
                <c:pt idx="19">
                  <c:v>1.9593493068427323</c:v>
                </c:pt>
                <c:pt idx="20">
                  <c:v>0.77573161597655005</c:v>
                </c:pt>
                <c:pt idx="21">
                  <c:v>14.569891540060596</c:v>
                </c:pt>
                <c:pt idx="22">
                  <c:v>0.77298563633716755</c:v>
                </c:pt>
                <c:pt idx="23">
                  <c:v>3.1097039422696007</c:v>
                </c:pt>
                <c:pt idx="24">
                  <c:v>1.6195232348062496</c:v>
                </c:pt>
                <c:pt idx="25">
                  <c:v>2.9954957379652543</c:v>
                </c:pt>
                <c:pt idx="26">
                  <c:v>5.304110306850192</c:v>
                </c:pt>
                <c:pt idx="27">
                  <c:v>8.9755223731803273</c:v>
                </c:pt>
                <c:pt idx="28">
                  <c:v>0.90891957936576406</c:v>
                </c:pt>
                <c:pt idx="29">
                  <c:v>4.6933448491381817</c:v>
                </c:pt>
                <c:pt idx="30">
                  <c:v>7.2536283206500203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8935-4BE6-B893-4F7499E2FFEC}"/>
            </c:ext>
          </c:extLst>
        </c:ser>
        <c:ser>
          <c:idx val="17"/>
          <c:order val="17"/>
          <c:tx>
            <c:strRef>
              <c:f>'Fig6'!$C$21</c:f>
              <c:strCache>
                <c:ptCount val="1"/>
                <c:pt idx="0">
                  <c:v>GRC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'Fig6'!$D$21:$AH$21</c:f>
              <c:numCache>
                <c:formatCode>0</c:formatCode>
                <c:ptCount val="31"/>
                <c:pt idx="0">
                  <c:v>0.15401429393845503</c:v>
                </c:pt>
                <c:pt idx="1">
                  <c:v>5.6813079014213889E-2</c:v>
                </c:pt>
                <c:pt idx="2">
                  <c:v>5.6463842156061315</c:v>
                </c:pt>
                <c:pt idx="3">
                  <c:v>0</c:v>
                </c:pt>
                <c:pt idx="4">
                  <c:v>3.0461883232283687E-2</c:v>
                </c:pt>
                <c:pt idx="5">
                  <c:v>0</c:v>
                </c:pt>
                <c:pt idx="6">
                  <c:v>4.9238743047826855E-2</c:v>
                </c:pt>
                <c:pt idx="7">
                  <c:v>0.61816462018320906</c:v>
                </c:pt>
                <c:pt idx="8">
                  <c:v>0.11176853383568366</c:v>
                </c:pt>
                <c:pt idx="9">
                  <c:v>3.4972372841418964E-2</c:v>
                </c:pt>
                <c:pt idx="10">
                  <c:v>0.54815864886573973</c:v>
                </c:pt>
                <c:pt idx="11">
                  <c:v>0.12933646643710764</c:v>
                </c:pt>
                <c:pt idx="12">
                  <c:v>1.3906945467858187E-2</c:v>
                </c:pt>
                <c:pt idx="13">
                  <c:v>5.8851235669441913E-2</c:v>
                </c:pt>
                <c:pt idx="14">
                  <c:v>3.3759702783293641E-2</c:v>
                </c:pt>
                <c:pt idx="15">
                  <c:v>0</c:v>
                </c:pt>
                <c:pt idx="16">
                  <c:v>3.928210468809026E-4</c:v>
                </c:pt>
                <c:pt idx="17">
                  <c:v>6.7234107606601978E-2</c:v>
                </c:pt>
                <c:pt idx="18">
                  <c:v>0.17313614476524578</c:v>
                </c:pt>
                <c:pt idx="19">
                  <c:v>6.9997489356399129E-2</c:v>
                </c:pt>
                <c:pt idx="20">
                  <c:v>3.2443168279023993E-2</c:v>
                </c:pt>
                <c:pt idx="21">
                  <c:v>1.2318104012375118E-2</c:v>
                </c:pt>
                <c:pt idx="22">
                  <c:v>7.3216007243459932E-2</c:v>
                </c:pt>
                <c:pt idx="23">
                  <c:v>0.10727456805783733</c:v>
                </c:pt>
                <c:pt idx="24">
                  <c:v>2.8922386316559613E-2</c:v>
                </c:pt>
                <c:pt idx="25">
                  <c:v>2.3964562667101223E-2</c:v>
                </c:pt>
                <c:pt idx="26">
                  <c:v>2.8235600806030508E-3</c:v>
                </c:pt>
                <c:pt idx="27">
                  <c:v>1.0550880393974322E-2</c:v>
                </c:pt>
                <c:pt idx="28">
                  <c:v>7.1191540789304647E-2</c:v>
                </c:pt>
                <c:pt idx="29">
                  <c:v>1.1403200418207965E-2</c:v>
                </c:pt>
                <c:pt idx="30">
                  <c:v>7.3765550699288668E-2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8935-4BE6-B893-4F7499E2FFEC}"/>
            </c:ext>
          </c:extLst>
        </c:ser>
        <c:ser>
          <c:idx val="18"/>
          <c:order val="18"/>
          <c:tx>
            <c:strRef>
              <c:f>'Fig6'!$C$22</c:f>
              <c:strCache>
                <c:ptCount val="1"/>
                <c:pt idx="0">
                  <c:v>HRV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'Fig6'!$D$22:$AH$22</c:f>
              <c:numCache>
                <c:formatCode>0</c:formatCode>
                <c:ptCount val="31"/>
                <c:pt idx="0">
                  <c:v>7.3955997217362526E-2</c:v>
                </c:pt>
                <c:pt idx="1">
                  <c:v>2.1216421510248926E-2</c:v>
                </c:pt>
                <c:pt idx="2">
                  <c:v>0.29279403740274051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1.24530520481721E-3</c:v>
                </c:pt>
                <c:pt idx="7">
                  <c:v>0.12388850828542937</c:v>
                </c:pt>
                <c:pt idx="8">
                  <c:v>4.2389552499470115E-2</c:v>
                </c:pt>
                <c:pt idx="9">
                  <c:v>0.37285402852620514</c:v>
                </c:pt>
                <c:pt idx="10">
                  <c:v>8.4834613594850575E-2</c:v>
                </c:pt>
                <c:pt idx="11">
                  <c:v>0.14486278457993748</c:v>
                </c:pt>
                <c:pt idx="12">
                  <c:v>0.15380828953663581</c:v>
                </c:pt>
                <c:pt idx="13">
                  <c:v>1.7388507081179134</c:v>
                </c:pt>
                <c:pt idx="14">
                  <c:v>0.10736521033762224</c:v>
                </c:pt>
                <c:pt idx="15">
                  <c:v>6.6808732761081157E-4</c:v>
                </c:pt>
                <c:pt idx="16">
                  <c:v>8.7463518048880601E-3</c:v>
                </c:pt>
                <c:pt idx="17">
                  <c:v>2.1732831771392527E-2</c:v>
                </c:pt>
                <c:pt idx="18">
                  <c:v>3.1625317334669202E-2</c:v>
                </c:pt>
                <c:pt idx="19">
                  <c:v>0.10403822739672955</c:v>
                </c:pt>
                <c:pt idx="20">
                  <c:v>0.53999663060749747</c:v>
                </c:pt>
                <c:pt idx="21">
                  <c:v>4.881123526373405E-2</c:v>
                </c:pt>
                <c:pt idx="22">
                  <c:v>0.49624929280613411</c:v>
                </c:pt>
                <c:pt idx="23">
                  <c:v>1.8269065404367953E-2</c:v>
                </c:pt>
                <c:pt idx="24">
                  <c:v>9.222608008487472E-2</c:v>
                </c:pt>
                <c:pt idx="25">
                  <c:v>0.28886816933061549</c:v>
                </c:pt>
                <c:pt idx="26">
                  <c:v>1.5613070974154538E-2</c:v>
                </c:pt>
                <c:pt idx="27">
                  <c:v>3.3675337626842335E-2</c:v>
                </c:pt>
                <c:pt idx="28">
                  <c:v>0.38927478147791933</c:v>
                </c:pt>
                <c:pt idx="29">
                  <c:v>5.2160513845452344E-3</c:v>
                </c:pt>
                <c:pt idx="30">
                  <c:v>8.6876492915437087E-2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8935-4BE6-B893-4F7499E2FFEC}"/>
            </c:ext>
          </c:extLst>
        </c:ser>
        <c:ser>
          <c:idx val="19"/>
          <c:order val="19"/>
          <c:tx>
            <c:strRef>
              <c:f>'Fig6'!$C$23</c:f>
              <c:strCache>
                <c:ptCount val="1"/>
                <c:pt idx="0">
                  <c:v>HUN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'Fig6'!$D$23:$AH$23</c:f>
              <c:numCache>
                <c:formatCode>0</c:formatCode>
                <c:ptCount val="31"/>
                <c:pt idx="0">
                  <c:v>0.26109750016416383</c:v>
                </c:pt>
                <c:pt idx="1">
                  <c:v>0.90029520247045181</c:v>
                </c:pt>
                <c:pt idx="2">
                  <c:v>2.1978141941122964E-2</c:v>
                </c:pt>
                <c:pt idx="3">
                  <c:v>0</c:v>
                </c:pt>
                <c:pt idx="4">
                  <c:v>8.6707378640488459E-3</c:v>
                </c:pt>
                <c:pt idx="5">
                  <c:v>0</c:v>
                </c:pt>
                <c:pt idx="6">
                  <c:v>2.2097368171389568E-2</c:v>
                </c:pt>
                <c:pt idx="7">
                  <c:v>1.1531282571487327</c:v>
                </c:pt>
                <c:pt idx="8">
                  <c:v>0.19092078774088506</c:v>
                </c:pt>
                <c:pt idx="9">
                  <c:v>2.7627431439853174</c:v>
                </c:pt>
                <c:pt idx="10">
                  <c:v>0.99039848905928407</c:v>
                </c:pt>
                <c:pt idx="11">
                  <c:v>0.30650238143359232</c:v>
                </c:pt>
                <c:pt idx="12">
                  <c:v>0.24432083867432547</c:v>
                </c:pt>
                <c:pt idx="13">
                  <c:v>0.40363407879457558</c:v>
                </c:pt>
                <c:pt idx="14">
                  <c:v>0.60925405405423261</c:v>
                </c:pt>
                <c:pt idx="15">
                  <c:v>7.6700568386946664E-3</c:v>
                </c:pt>
                <c:pt idx="16">
                  <c:v>0.23255949540443074</c:v>
                </c:pt>
                <c:pt idx="17">
                  <c:v>0.24305298603094183</c:v>
                </c:pt>
                <c:pt idx="18">
                  <c:v>0.15039846898872772</c:v>
                </c:pt>
                <c:pt idx="19">
                  <c:v>0.92304269881830192</c:v>
                </c:pt>
                <c:pt idx="20">
                  <c:v>0.79221566812135813</c:v>
                </c:pt>
                <c:pt idx="21">
                  <c:v>3.1764321425084799E-2</c:v>
                </c:pt>
                <c:pt idx="22">
                  <c:v>1.4136043975227977</c:v>
                </c:pt>
                <c:pt idx="23">
                  <c:v>1.1830101172227725</c:v>
                </c:pt>
                <c:pt idx="24">
                  <c:v>1.9291111469527797</c:v>
                </c:pt>
                <c:pt idx="25">
                  <c:v>0.564955963435671</c:v>
                </c:pt>
                <c:pt idx="26">
                  <c:v>2.3925511653250506</c:v>
                </c:pt>
                <c:pt idx="27">
                  <c:v>0.74141719618432078</c:v>
                </c:pt>
                <c:pt idx="28">
                  <c:v>0.50812101397775622</c:v>
                </c:pt>
                <c:pt idx="29">
                  <c:v>0.11604361380035658</c:v>
                </c:pt>
                <c:pt idx="30">
                  <c:v>0.47738561620682457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8935-4BE6-B893-4F7499E2FFEC}"/>
            </c:ext>
          </c:extLst>
        </c:ser>
        <c:ser>
          <c:idx val="20"/>
          <c:order val="20"/>
          <c:tx>
            <c:strRef>
              <c:f>'Fig6'!$C$24</c:f>
              <c:strCache>
                <c:ptCount val="1"/>
                <c:pt idx="0">
                  <c:v>IDN</c:v>
                </c:pt>
              </c:strCache>
            </c:strRef>
          </c:tx>
          <c:spPr>
            <a:solidFill>
              <a:schemeClr val="accent3">
                <a:lumMod val="8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'Fig6'!$D$24:$AH$24</c:f>
              <c:numCache>
                <c:formatCode>0</c:formatCode>
                <c:ptCount val="31"/>
                <c:pt idx="0">
                  <c:v>0.62186619693186085</c:v>
                </c:pt>
                <c:pt idx="1">
                  <c:v>0.12389264087151421</c:v>
                </c:pt>
                <c:pt idx="2">
                  <c:v>0.14632817004982426</c:v>
                </c:pt>
                <c:pt idx="3">
                  <c:v>2.9253194998503935</c:v>
                </c:pt>
                <c:pt idx="4">
                  <c:v>1.9510719703583697E-5</c:v>
                </c:pt>
                <c:pt idx="5">
                  <c:v>0</c:v>
                </c:pt>
                <c:pt idx="6">
                  <c:v>6.4868387930950146E-4</c:v>
                </c:pt>
                <c:pt idx="7">
                  <c:v>0.26771263435900344</c:v>
                </c:pt>
                <c:pt idx="8">
                  <c:v>1.4527354485580068E-3</c:v>
                </c:pt>
                <c:pt idx="9">
                  <c:v>0.43821532660640361</c:v>
                </c:pt>
                <c:pt idx="10">
                  <c:v>0.12997924221761362</c:v>
                </c:pt>
                <c:pt idx="11">
                  <c:v>0.71127493712475742</c:v>
                </c:pt>
                <c:pt idx="12">
                  <c:v>1.5292913412082909</c:v>
                </c:pt>
                <c:pt idx="13">
                  <c:v>0.1599686419942857</c:v>
                </c:pt>
                <c:pt idx="14">
                  <c:v>5.0663390730120959E-2</c:v>
                </c:pt>
                <c:pt idx="15">
                  <c:v>0</c:v>
                </c:pt>
                <c:pt idx="16">
                  <c:v>0</c:v>
                </c:pt>
                <c:pt idx="17">
                  <c:v>0.28508700727813469</c:v>
                </c:pt>
                <c:pt idx="18">
                  <c:v>2.2546789331928034E-3</c:v>
                </c:pt>
                <c:pt idx="19">
                  <c:v>0.21896430524082877</c:v>
                </c:pt>
                <c:pt idx="20">
                  <c:v>4.9478941064629869E-2</c:v>
                </c:pt>
                <c:pt idx="21">
                  <c:v>0.28028509074485519</c:v>
                </c:pt>
                <c:pt idx="22">
                  <c:v>5.7628954445265911E-2</c:v>
                </c:pt>
                <c:pt idx="23">
                  <c:v>8.7052966183677166E-2</c:v>
                </c:pt>
                <c:pt idx="24">
                  <c:v>0.2513509440713208</c:v>
                </c:pt>
                <c:pt idx="25">
                  <c:v>0.25203437763533793</c:v>
                </c:pt>
                <c:pt idx="26">
                  <c:v>7.1755191012312803E-3</c:v>
                </c:pt>
                <c:pt idx="27">
                  <c:v>5.2307506361809336E-2</c:v>
                </c:pt>
                <c:pt idx="28">
                  <c:v>0.35325308539294342</c:v>
                </c:pt>
                <c:pt idx="29">
                  <c:v>0.25780825994290701</c:v>
                </c:pt>
                <c:pt idx="30">
                  <c:v>0.23110087147583872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8935-4BE6-B893-4F7499E2FFEC}"/>
            </c:ext>
          </c:extLst>
        </c:ser>
        <c:ser>
          <c:idx val="21"/>
          <c:order val="21"/>
          <c:tx>
            <c:strRef>
              <c:f>'Fig6'!$C$25</c:f>
              <c:strCache>
                <c:ptCount val="1"/>
                <c:pt idx="0">
                  <c:v>IND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'Fig6'!$D$25:$AH$25</c:f>
              <c:numCache>
                <c:formatCode>0</c:formatCode>
                <c:ptCount val="31"/>
                <c:pt idx="0">
                  <c:v>1.7656561594060234</c:v>
                </c:pt>
                <c:pt idx="1">
                  <c:v>0.80642254503359556</c:v>
                </c:pt>
                <c:pt idx="2">
                  <c:v>0.75494419103520194</c:v>
                </c:pt>
                <c:pt idx="3">
                  <c:v>0</c:v>
                </c:pt>
                <c:pt idx="4">
                  <c:v>4.9960678356551064E-4</c:v>
                </c:pt>
                <c:pt idx="5">
                  <c:v>0</c:v>
                </c:pt>
                <c:pt idx="6">
                  <c:v>0.12311783805169622</c:v>
                </c:pt>
                <c:pt idx="7">
                  <c:v>0.61624272125307666</c:v>
                </c:pt>
                <c:pt idx="8">
                  <c:v>6.9289806109032693E-3</c:v>
                </c:pt>
                <c:pt idx="9">
                  <c:v>0.1717019268668584</c:v>
                </c:pt>
                <c:pt idx="10">
                  <c:v>2.9297001073961644</c:v>
                </c:pt>
                <c:pt idx="11">
                  <c:v>2.4147983140240328</c:v>
                </c:pt>
                <c:pt idx="12">
                  <c:v>2.071193829425348</c:v>
                </c:pt>
                <c:pt idx="13">
                  <c:v>0.20517745504922469</c:v>
                </c:pt>
                <c:pt idx="14">
                  <c:v>0.11963449410147624</c:v>
                </c:pt>
                <c:pt idx="15">
                  <c:v>3.6418527812087029E-2</c:v>
                </c:pt>
                <c:pt idx="16">
                  <c:v>4.6681641475100932E-5</c:v>
                </c:pt>
                <c:pt idx="17">
                  <c:v>4.142921482470082</c:v>
                </c:pt>
                <c:pt idx="18">
                  <c:v>0.47075043395115129</c:v>
                </c:pt>
                <c:pt idx="19">
                  <c:v>0.28604641474983167</c:v>
                </c:pt>
                <c:pt idx="20">
                  <c:v>0.61973760910024622</c:v>
                </c:pt>
                <c:pt idx="21">
                  <c:v>0.13105551928121154</c:v>
                </c:pt>
                <c:pt idx="22">
                  <c:v>0.49936327855910195</c:v>
                </c:pt>
                <c:pt idx="23">
                  <c:v>0.2266643111538271</c:v>
                </c:pt>
                <c:pt idx="24">
                  <c:v>0.45370242485217732</c:v>
                </c:pt>
                <c:pt idx="25">
                  <c:v>0.4384590132271643</c:v>
                </c:pt>
                <c:pt idx="26">
                  <c:v>0.11597166431244789</c:v>
                </c:pt>
                <c:pt idx="27">
                  <c:v>0.51127300451901392</c:v>
                </c:pt>
                <c:pt idx="28">
                  <c:v>0.39812396408955691</c:v>
                </c:pt>
                <c:pt idx="29">
                  <c:v>0.68451926907527028</c:v>
                </c:pt>
                <c:pt idx="30">
                  <c:v>0.67898408468181903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8935-4BE6-B893-4F7499E2FFEC}"/>
            </c:ext>
          </c:extLst>
        </c:ser>
        <c:ser>
          <c:idx val="22"/>
          <c:order val="22"/>
          <c:tx>
            <c:strRef>
              <c:f>'Fig6'!$C$26</c:f>
              <c:strCache>
                <c:ptCount val="1"/>
                <c:pt idx="0">
                  <c:v>IRL</c:v>
                </c:pt>
              </c:strCache>
            </c:strRef>
          </c:tx>
          <c:spPr>
            <a:solidFill>
              <a:schemeClr val="accent5">
                <a:lumMod val="8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'Fig6'!$D$26:$AH$26</c:f>
              <c:numCache>
                <c:formatCode>0</c:formatCode>
                <c:ptCount val="31"/>
                <c:pt idx="0">
                  <c:v>9.6900161736610799E-2</c:v>
                </c:pt>
                <c:pt idx="1">
                  <c:v>0</c:v>
                </c:pt>
                <c:pt idx="2">
                  <c:v>2.3217180829589799</c:v>
                </c:pt>
                <c:pt idx="3">
                  <c:v>0</c:v>
                </c:pt>
                <c:pt idx="4">
                  <c:v>2.365307099743501E-6</c:v>
                </c:pt>
                <c:pt idx="5">
                  <c:v>0</c:v>
                </c:pt>
                <c:pt idx="6">
                  <c:v>9.8685736310860882E-3</c:v>
                </c:pt>
                <c:pt idx="7">
                  <c:v>1.3241261790948</c:v>
                </c:pt>
                <c:pt idx="8">
                  <c:v>0.64622628497686863</c:v>
                </c:pt>
                <c:pt idx="9">
                  <c:v>9.8113064578350033E-5</c:v>
                </c:pt>
                <c:pt idx="10">
                  <c:v>8.2012351441940204E-2</c:v>
                </c:pt>
                <c:pt idx="11">
                  <c:v>1.5221143982729874E-2</c:v>
                </c:pt>
                <c:pt idx="12">
                  <c:v>1.4879036605605456E-2</c:v>
                </c:pt>
                <c:pt idx="13">
                  <c:v>8.5950403897381275E-2</c:v>
                </c:pt>
                <c:pt idx="14">
                  <c:v>7.339454888155357E-2</c:v>
                </c:pt>
                <c:pt idx="15">
                  <c:v>0</c:v>
                </c:pt>
                <c:pt idx="16">
                  <c:v>2.9647808468760911E-4</c:v>
                </c:pt>
                <c:pt idx="17">
                  <c:v>5.899240992116388</c:v>
                </c:pt>
                <c:pt idx="18">
                  <c:v>16.186412361144399</c:v>
                </c:pt>
                <c:pt idx="19">
                  <c:v>0.33147288713153739</c:v>
                </c:pt>
                <c:pt idx="20">
                  <c:v>7.5252772040397611E-2</c:v>
                </c:pt>
                <c:pt idx="21">
                  <c:v>4.0252763645707733E-3</c:v>
                </c:pt>
                <c:pt idx="22">
                  <c:v>0.11528655179316807</c:v>
                </c:pt>
                <c:pt idx="23">
                  <c:v>1.3182217184218536</c:v>
                </c:pt>
                <c:pt idx="24">
                  <c:v>0.17018646113542107</c:v>
                </c:pt>
                <c:pt idx="25">
                  <c:v>0.33343553172394885</c:v>
                </c:pt>
                <c:pt idx="26">
                  <c:v>7.6044137790559204E-3</c:v>
                </c:pt>
                <c:pt idx="27">
                  <c:v>0.47200056344288682</c:v>
                </c:pt>
                <c:pt idx="28">
                  <c:v>1.9622407410512802E-2</c:v>
                </c:pt>
                <c:pt idx="29">
                  <c:v>0.27259533606092001</c:v>
                </c:pt>
                <c:pt idx="30">
                  <c:v>2.5551358448992105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8935-4BE6-B893-4F7499E2FFEC}"/>
            </c:ext>
          </c:extLst>
        </c:ser>
        <c:ser>
          <c:idx val="23"/>
          <c:order val="23"/>
          <c:tx>
            <c:strRef>
              <c:f>'Fig6'!$C$27</c:f>
              <c:strCache>
                <c:ptCount val="1"/>
                <c:pt idx="0">
                  <c:v>ITA</c:v>
                </c:pt>
              </c:strCache>
            </c:strRef>
          </c:tx>
          <c:spPr>
            <a:solidFill>
              <a:schemeClr val="accent6">
                <a:lumMod val="8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bg1"/>
                    </a:solidFill>
                    <a:latin typeface="Century Gothic" panose="020B0502020202020204" pitchFamily="34" charset="0"/>
                    <a:ea typeface="+mn-ea"/>
                    <a:cs typeface="+mn-cs"/>
                  </a:defRPr>
                </a:pPr>
                <a:endParaRPr lang="de-DE"/>
              </a:p>
            </c:txPr>
            <c:dLblPos val="ct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'Fig6'!$D$27:$AH$27</c:f>
              <c:numCache>
                <c:formatCode>0</c:formatCode>
                <c:ptCount val="31"/>
                <c:pt idx="0">
                  <c:v>9.4590230445981884</c:v>
                </c:pt>
                <c:pt idx="1">
                  <c:v>13.455049981043048</c:v>
                </c:pt>
                <c:pt idx="2">
                  <c:v>8.1790358400688596</c:v>
                </c:pt>
                <c:pt idx="3">
                  <c:v>2.5927912111496547</c:v>
                </c:pt>
                <c:pt idx="4">
                  <c:v>5.7449565404484799</c:v>
                </c:pt>
                <c:pt idx="5">
                  <c:v>9.1730478730467184E-3</c:v>
                </c:pt>
                <c:pt idx="6">
                  <c:v>4.1246491422908722</c:v>
                </c:pt>
                <c:pt idx="7">
                  <c:v>13.854565795819482</c:v>
                </c:pt>
                <c:pt idx="8">
                  <c:v>28.904605462362127</c:v>
                </c:pt>
                <c:pt idx="9">
                  <c:v>0.32363900590194211</c:v>
                </c:pt>
                <c:pt idx="10">
                  <c:v>10.946531516877672</c:v>
                </c:pt>
                <c:pt idx="11">
                  <c:v>17.685577376284094</c:v>
                </c:pt>
                <c:pt idx="12">
                  <c:v>42.421366536125134</c:v>
                </c:pt>
                <c:pt idx="13">
                  <c:v>7.0458467238155755</c:v>
                </c:pt>
                <c:pt idx="14">
                  <c:v>11.217249703096616</c:v>
                </c:pt>
                <c:pt idx="15">
                  <c:v>11.475244024075382</c:v>
                </c:pt>
                <c:pt idx="16">
                  <c:v>13.767448529864998</c:v>
                </c:pt>
                <c:pt idx="17">
                  <c:v>4.6272210801932276</c:v>
                </c:pt>
                <c:pt idx="18">
                  <c:v>9.8949941757424753</c:v>
                </c:pt>
                <c:pt idx="19">
                  <c:v>9.8476159669277852</c:v>
                </c:pt>
                <c:pt idx="20">
                  <c:v>17.471076061434232</c:v>
                </c:pt>
                <c:pt idx="21">
                  <c:v>5.2110330977687846</c:v>
                </c:pt>
                <c:pt idx="22">
                  <c:v>9.7299123135366337</c:v>
                </c:pt>
                <c:pt idx="23">
                  <c:v>4.4406512116310521</c:v>
                </c:pt>
                <c:pt idx="24">
                  <c:v>7.7779015707859482</c:v>
                </c:pt>
                <c:pt idx="25">
                  <c:v>12.085923117264192</c:v>
                </c:pt>
                <c:pt idx="26">
                  <c:v>5.5482556925107884</c:v>
                </c:pt>
                <c:pt idx="27">
                  <c:v>3.7145336014435246</c:v>
                </c:pt>
                <c:pt idx="28">
                  <c:v>15.626393787574974</c:v>
                </c:pt>
                <c:pt idx="29">
                  <c:v>6.3236747351866569</c:v>
                </c:pt>
                <c:pt idx="30">
                  <c:v>8.2948997232631054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935-4BE6-B893-4F7499E2FFEC}"/>
            </c:ext>
          </c:extLst>
        </c:ser>
        <c:ser>
          <c:idx val="24"/>
          <c:order val="24"/>
          <c:tx>
            <c:strRef>
              <c:f>'Fig6'!$C$28</c:f>
              <c:strCache>
                <c:ptCount val="1"/>
                <c:pt idx="0">
                  <c:v>JPN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'Fig6'!$D$28:$AH$28</c:f>
              <c:numCache>
                <c:formatCode>0</c:formatCode>
                <c:ptCount val="31"/>
                <c:pt idx="0">
                  <c:v>2.3344395801006682E-2</c:v>
                </c:pt>
                <c:pt idx="1">
                  <c:v>3.6756905129122767E-2</c:v>
                </c:pt>
                <c:pt idx="2">
                  <c:v>0.60576733917900993</c:v>
                </c:pt>
                <c:pt idx="3">
                  <c:v>0</c:v>
                </c:pt>
                <c:pt idx="4">
                  <c:v>6.493319485269944E-3</c:v>
                </c:pt>
                <c:pt idx="5">
                  <c:v>4.1499400348554553E-4</c:v>
                </c:pt>
                <c:pt idx="6">
                  <c:v>0.14286835062618769</c:v>
                </c:pt>
                <c:pt idx="7">
                  <c:v>0.28720514256090118</c:v>
                </c:pt>
                <c:pt idx="8">
                  <c:v>7.7292514864716055E-2</c:v>
                </c:pt>
                <c:pt idx="9">
                  <c:v>7.6516579357553444E-4</c:v>
                </c:pt>
                <c:pt idx="10">
                  <c:v>0.42458697360786068</c:v>
                </c:pt>
                <c:pt idx="11">
                  <c:v>8.2292097691990737E-2</c:v>
                </c:pt>
                <c:pt idx="12">
                  <c:v>0.106197713681644</c:v>
                </c:pt>
                <c:pt idx="13">
                  <c:v>2.6556128012775064E-2</c:v>
                </c:pt>
                <c:pt idx="14">
                  <c:v>0.17353396032815463</c:v>
                </c:pt>
                <c:pt idx="15">
                  <c:v>4.8982712748395781E-2</c:v>
                </c:pt>
                <c:pt idx="16">
                  <c:v>1.3989594046314821E-3</c:v>
                </c:pt>
                <c:pt idx="17">
                  <c:v>2.4343987386482255</c:v>
                </c:pt>
                <c:pt idx="18">
                  <c:v>1.9725158566328549</c:v>
                </c:pt>
                <c:pt idx="19">
                  <c:v>1.2051650137886853</c:v>
                </c:pt>
                <c:pt idx="20">
                  <c:v>0.93641649492471057</c:v>
                </c:pt>
                <c:pt idx="21">
                  <c:v>1.3575540675103024</c:v>
                </c:pt>
                <c:pt idx="22">
                  <c:v>0.73364434387814859</c:v>
                </c:pt>
                <c:pt idx="23">
                  <c:v>2.1735072426565103</c:v>
                </c:pt>
                <c:pt idx="24">
                  <c:v>1.4358286548352546</c:v>
                </c:pt>
                <c:pt idx="25">
                  <c:v>2.8158899252894329</c:v>
                </c:pt>
                <c:pt idx="26">
                  <c:v>3.5928489489224953</c:v>
                </c:pt>
                <c:pt idx="27">
                  <c:v>1.2529779295588381</c:v>
                </c:pt>
                <c:pt idx="28">
                  <c:v>1.4779442628027779E-2</c:v>
                </c:pt>
                <c:pt idx="29">
                  <c:v>0.8153425139246131</c:v>
                </c:pt>
                <c:pt idx="30">
                  <c:v>1.4601991009413695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8935-4BE6-B893-4F7499E2FFEC}"/>
            </c:ext>
          </c:extLst>
        </c:ser>
        <c:ser>
          <c:idx val="25"/>
          <c:order val="25"/>
          <c:tx>
            <c:strRef>
              <c:f>'Fig6'!$C$29</c:f>
              <c:strCache>
                <c:ptCount val="1"/>
                <c:pt idx="0">
                  <c:v>KOR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'Fig6'!$D$29:$AH$29</c:f>
              <c:numCache>
                <c:formatCode>0</c:formatCode>
                <c:ptCount val="31"/>
                <c:pt idx="0">
                  <c:v>1.9175659482550598E-2</c:v>
                </c:pt>
                <c:pt idx="1">
                  <c:v>1.9397127197589138E-3</c:v>
                </c:pt>
                <c:pt idx="2">
                  <c:v>0.12997909385910297</c:v>
                </c:pt>
                <c:pt idx="3">
                  <c:v>0</c:v>
                </c:pt>
                <c:pt idx="4">
                  <c:v>1.052151100899633E-2</c:v>
                </c:pt>
                <c:pt idx="5">
                  <c:v>0</c:v>
                </c:pt>
                <c:pt idx="6">
                  <c:v>1.5416732349665197E-4</c:v>
                </c:pt>
                <c:pt idx="7">
                  <c:v>6.3850359756645478E-2</c:v>
                </c:pt>
                <c:pt idx="8">
                  <c:v>1.5789956869296125E-2</c:v>
                </c:pt>
                <c:pt idx="9">
                  <c:v>3.7536665186049568E-2</c:v>
                </c:pt>
                <c:pt idx="10">
                  <c:v>0.25371837048969625</c:v>
                </c:pt>
                <c:pt idx="11">
                  <c:v>3.0046349556039648E-2</c:v>
                </c:pt>
                <c:pt idx="12">
                  <c:v>8.3197929839674528E-2</c:v>
                </c:pt>
                <c:pt idx="13">
                  <c:v>2.1023109412083214E-3</c:v>
                </c:pt>
                <c:pt idx="14">
                  <c:v>2.7243634743058315E-2</c:v>
                </c:pt>
                <c:pt idx="15">
                  <c:v>3.2213202928211221E-3</c:v>
                </c:pt>
                <c:pt idx="16">
                  <c:v>2.3851339114533486E-2</c:v>
                </c:pt>
                <c:pt idx="17">
                  <c:v>0.41377556706402119</c:v>
                </c:pt>
                <c:pt idx="18">
                  <c:v>0.34077890410575518</c:v>
                </c:pt>
                <c:pt idx="19">
                  <c:v>1.0041306831736641</c:v>
                </c:pt>
                <c:pt idx="20">
                  <c:v>0.3555173832150304</c:v>
                </c:pt>
                <c:pt idx="21">
                  <c:v>9.8373335440105347E-2</c:v>
                </c:pt>
                <c:pt idx="22">
                  <c:v>0.25335283319289903</c:v>
                </c:pt>
                <c:pt idx="23">
                  <c:v>0.63190137991448281</c:v>
                </c:pt>
                <c:pt idx="24">
                  <c:v>0.32302925119462578</c:v>
                </c:pt>
                <c:pt idx="25">
                  <c:v>0.37222854362401431</c:v>
                </c:pt>
                <c:pt idx="26">
                  <c:v>1.2607718020102681</c:v>
                </c:pt>
                <c:pt idx="27">
                  <c:v>1.2815430969340239E-2</c:v>
                </c:pt>
                <c:pt idx="28">
                  <c:v>1.150570969051138E-2</c:v>
                </c:pt>
                <c:pt idx="29">
                  <c:v>0.11453653475402135</c:v>
                </c:pt>
                <c:pt idx="30">
                  <c:v>0.27485462235587982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8935-4BE6-B893-4F7499E2FFEC}"/>
            </c:ext>
          </c:extLst>
        </c:ser>
        <c:ser>
          <c:idx val="26"/>
          <c:order val="26"/>
          <c:tx>
            <c:strRef>
              <c:f>'Fig6'!$C$30</c:f>
              <c:strCache>
                <c:ptCount val="1"/>
                <c:pt idx="0">
                  <c:v>LTU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'Fig6'!$D$30:$AH$30</c:f>
              <c:numCache>
                <c:formatCode>0</c:formatCode>
                <c:ptCount val="31"/>
                <c:pt idx="0">
                  <c:v>7.792268516752815E-2</c:v>
                </c:pt>
                <c:pt idx="1">
                  <c:v>0.28304346588649854</c:v>
                </c:pt>
                <c:pt idx="2">
                  <c:v>4.7367872263653736E-4</c:v>
                </c:pt>
                <c:pt idx="3">
                  <c:v>0</c:v>
                </c:pt>
                <c:pt idx="4">
                  <c:v>5.7635058179656665E-4</c:v>
                </c:pt>
                <c:pt idx="5">
                  <c:v>0</c:v>
                </c:pt>
                <c:pt idx="6">
                  <c:v>4.1316065644060908E-2</c:v>
                </c:pt>
                <c:pt idx="7">
                  <c:v>0.10817796977787271</c:v>
                </c:pt>
                <c:pt idx="8">
                  <c:v>1.6872295383273265E-3</c:v>
                </c:pt>
                <c:pt idx="9">
                  <c:v>0.1563481030863636</c:v>
                </c:pt>
                <c:pt idx="10">
                  <c:v>0.27751776842047987</c:v>
                </c:pt>
                <c:pt idx="11">
                  <c:v>0.20041325903363064</c:v>
                </c:pt>
                <c:pt idx="12">
                  <c:v>7.7414997661192269E-3</c:v>
                </c:pt>
                <c:pt idx="13">
                  <c:v>1.5597834962270818</c:v>
                </c:pt>
                <c:pt idx="14">
                  <c:v>0.78382860900170459</c:v>
                </c:pt>
                <c:pt idx="15">
                  <c:v>2.3978638192543081E-3</c:v>
                </c:pt>
                <c:pt idx="16">
                  <c:v>2.3683483850505996E-3</c:v>
                </c:pt>
                <c:pt idx="17">
                  <c:v>4.6674977018291819E-2</c:v>
                </c:pt>
                <c:pt idx="18">
                  <c:v>2.243268425960299E-2</c:v>
                </c:pt>
                <c:pt idx="19">
                  <c:v>0.10397852583614513</c:v>
                </c:pt>
                <c:pt idx="20">
                  <c:v>2.2101451591039385E-2</c:v>
                </c:pt>
                <c:pt idx="21">
                  <c:v>1.0163379364825153E-2</c:v>
                </c:pt>
                <c:pt idx="22">
                  <c:v>0.11747931940348087</c:v>
                </c:pt>
                <c:pt idx="23">
                  <c:v>4.7882668443413497E-2</c:v>
                </c:pt>
                <c:pt idx="24">
                  <c:v>5.0384554001661266E-2</c:v>
                </c:pt>
                <c:pt idx="25">
                  <c:v>4.9510488225050657E-2</c:v>
                </c:pt>
                <c:pt idx="26">
                  <c:v>1.9154099436382386E-2</c:v>
                </c:pt>
                <c:pt idx="27">
                  <c:v>0.11136378945504792</c:v>
                </c:pt>
                <c:pt idx="28">
                  <c:v>1.1462510709058928</c:v>
                </c:pt>
                <c:pt idx="29">
                  <c:v>1.6653323235817415E-2</c:v>
                </c:pt>
                <c:pt idx="30">
                  <c:v>6.7129934308211639E-2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935-4BE6-B893-4F7499E2FFEC}"/>
            </c:ext>
          </c:extLst>
        </c:ser>
        <c:ser>
          <c:idx val="27"/>
          <c:order val="27"/>
          <c:tx>
            <c:strRef>
              <c:f>'Fig6'!$C$31</c:f>
              <c:strCache>
                <c:ptCount val="1"/>
                <c:pt idx="0">
                  <c:v>LUX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'Fig6'!$D$31:$AH$31</c:f>
              <c:numCache>
                <c:formatCode>0</c:formatCode>
                <c:ptCount val="31"/>
                <c:pt idx="0">
                  <c:v>7.1130898218800765E-3</c:v>
                </c:pt>
                <c:pt idx="1">
                  <c:v>3.5800066975416189E-5</c:v>
                </c:pt>
                <c:pt idx="2">
                  <c:v>0</c:v>
                </c:pt>
                <c:pt idx="3">
                  <c:v>0</c:v>
                </c:pt>
                <c:pt idx="4">
                  <c:v>5.46226618837139E-5</c:v>
                </c:pt>
                <c:pt idx="5">
                  <c:v>0</c:v>
                </c:pt>
                <c:pt idx="6">
                  <c:v>0</c:v>
                </c:pt>
                <c:pt idx="7">
                  <c:v>6.1320615279293403E-2</c:v>
                </c:pt>
                <c:pt idx="8">
                  <c:v>2.7940899809533043E-2</c:v>
                </c:pt>
                <c:pt idx="9">
                  <c:v>0.15446886054174749</c:v>
                </c:pt>
                <c:pt idx="10">
                  <c:v>6.1340000264394727E-2</c:v>
                </c:pt>
                <c:pt idx="11">
                  <c:v>7.2165210657658954E-3</c:v>
                </c:pt>
                <c:pt idx="12">
                  <c:v>1.0827681330431112E-2</c:v>
                </c:pt>
                <c:pt idx="13">
                  <c:v>4.227537648990861E-2</c:v>
                </c:pt>
                <c:pt idx="14">
                  <c:v>0.27158533081636382</c:v>
                </c:pt>
                <c:pt idx="15">
                  <c:v>0</c:v>
                </c:pt>
                <c:pt idx="16">
                  <c:v>0</c:v>
                </c:pt>
                <c:pt idx="17">
                  <c:v>5.1166172255739169E-2</c:v>
                </c:pt>
                <c:pt idx="18">
                  <c:v>1.6111775517110044E-2</c:v>
                </c:pt>
                <c:pt idx="19">
                  <c:v>0.67286711659816512</c:v>
                </c:pt>
                <c:pt idx="20">
                  <c:v>9.7891519039211866E-2</c:v>
                </c:pt>
                <c:pt idx="21">
                  <c:v>0.14028639632968348</c:v>
                </c:pt>
                <c:pt idx="22">
                  <c:v>0.17522882772920179</c:v>
                </c:pt>
                <c:pt idx="23">
                  <c:v>3.9128456331639125E-2</c:v>
                </c:pt>
                <c:pt idx="24">
                  <c:v>5.6436745232385337E-2</c:v>
                </c:pt>
                <c:pt idx="25">
                  <c:v>0.11953273822739358</c:v>
                </c:pt>
                <c:pt idx="26">
                  <c:v>3.6874159523133693E-2</c:v>
                </c:pt>
                <c:pt idx="27">
                  <c:v>2.0259455686799471E-2</c:v>
                </c:pt>
                <c:pt idx="28">
                  <c:v>7.6406368269631786E-3</c:v>
                </c:pt>
                <c:pt idx="29">
                  <c:v>3.3147142578191666E-2</c:v>
                </c:pt>
                <c:pt idx="30">
                  <c:v>8.4570995264730428E-2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935-4BE6-B893-4F7499E2FFEC}"/>
            </c:ext>
          </c:extLst>
        </c:ser>
        <c:ser>
          <c:idx val="28"/>
          <c:order val="28"/>
          <c:tx>
            <c:strRef>
              <c:f>'Fig6'!$C$32</c:f>
              <c:strCache>
                <c:ptCount val="1"/>
                <c:pt idx="0">
                  <c:v>LVA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'Fig6'!$D$32:$AH$32</c:f>
              <c:numCache>
                <c:formatCode>0</c:formatCode>
                <c:ptCount val="31"/>
                <c:pt idx="0">
                  <c:v>2.2213306260474789E-4</c:v>
                </c:pt>
                <c:pt idx="1">
                  <c:v>1.7550169196811984E-2</c:v>
                </c:pt>
                <c:pt idx="2">
                  <c:v>0</c:v>
                </c:pt>
                <c:pt idx="3">
                  <c:v>0</c:v>
                </c:pt>
                <c:pt idx="4">
                  <c:v>1.0276193121869047E-2</c:v>
                </c:pt>
                <c:pt idx="5">
                  <c:v>0</c:v>
                </c:pt>
                <c:pt idx="6">
                  <c:v>5.4940447447469162E-2</c:v>
                </c:pt>
                <c:pt idx="7">
                  <c:v>7.4977357861592438E-3</c:v>
                </c:pt>
                <c:pt idx="8">
                  <c:v>3.2393165626903239E-2</c:v>
                </c:pt>
                <c:pt idx="9">
                  <c:v>7.177580252118182E-2</c:v>
                </c:pt>
                <c:pt idx="10">
                  <c:v>8.5271399445113943E-2</c:v>
                </c:pt>
                <c:pt idx="11">
                  <c:v>4.3496755233370481E-2</c:v>
                </c:pt>
                <c:pt idx="12">
                  <c:v>1.7304576379498669E-3</c:v>
                </c:pt>
                <c:pt idx="13">
                  <c:v>0.49568815901133295</c:v>
                </c:pt>
                <c:pt idx="14">
                  <c:v>1.0779612572478146E-2</c:v>
                </c:pt>
                <c:pt idx="15">
                  <c:v>0</c:v>
                </c:pt>
                <c:pt idx="16">
                  <c:v>0</c:v>
                </c:pt>
                <c:pt idx="17">
                  <c:v>2.164416600364753E-2</c:v>
                </c:pt>
                <c:pt idx="18">
                  <c:v>7.8459135020049345E-4</c:v>
                </c:pt>
                <c:pt idx="19">
                  <c:v>1.0710101829019301E-2</c:v>
                </c:pt>
                <c:pt idx="20">
                  <c:v>5.0709253161107117E-2</c:v>
                </c:pt>
                <c:pt idx="21">
                  <c:v>4.459160758298387E-3</c:v>
                </c:pt>
                <c:pt idx="22">
                  <c:v>3.0062174745934794E-2</c:v>
                </c:pt>
                <c:pt idx="23">
                  <c:v>1.4195167371046306E-2</c:v>
                </c:pt>
                <c:pt idx="24">
                  <c:v>7.0944289160166277E-2</c:v>
                </c:pt>
                <c:pt idx="25">
                  <c:v>2.3055923669301738E-2</c:v>
                </c:pt>
                <c:pt idx="26">
                  <c:v>3.9623800334299332E-2</c:v>
                </c:pt>
                <c:pt idx="27">
                  <c:v>1.4205830193298168E-2</c:v>
                </c:pt>
                <c:pt idx="28">
                  <c:v>0.13466101496379748</c:v>
                </c:pt>
                <c:pt idx="29">
                  <c:v>1.3193834878142494E-2</c:v>
                </c:pt>
                <c:pt idx="30">
                  <c:v>1.96350142094854E-2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C-8935-4BE6-B893-4F7499E2FFEC}"/>
            </c:ext>
          </c:extLst>
        </c:ser>
        <c:ser>
          <c:idx val="29"/>
          <c:order val="29"/>
          <c:tx>
            <c:strRef>
              <c:f>'Fig6'!$C$33</c:f>
              <c:strCache>
                <c:ptCount val="1"/>
                <c:pt idx="0">
                  <c:v>MEX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'Fig6'!$D$33:$AH$33</c:f>
              <c:numCache>
                <c:formatCode>0</c:formatCode>
                <c:ptCount val="31"/>
                <c:pt idx="0">
                  <c:v>0.86528143518980294</c:v>
                </c:pt>
                <c:pt idx="1">
                  <c:v>3.3995418144700897E-2</c:v>
                </c:pt>
                <c:pt idx="2">
                  <c:v>2.3838707900502295E-2</c:v>
                </c:pt>
                <c:pt idx="3">
                  <c:v>0</c:v>
                </c:pt>
                <c:pt idx="4">
                  <c:v>4.4855046554721312E-6</c:v>
                </c:pt>
                <c:pt idx="5">
                  <c:v>0</c:v>
                </c:pt>
                <c:pt idx="6">
                  <c:v>7.4540833374281412E-2</c:v>
                </c:pt>
                <c:pt idx="7">
                  <c:v>0.1470655206257819</c:v>
                </c:pt>
                <c:pt idx="8">
                  <c:v>0.60048931298120478</c:v>
                </c:pt>
                <c:pt idx="9">
                  <c:v>1.3088515035023085E-2</c:v>
                </c:pt>
                <c:pt idx="10">
                  <c:v>2.1281015226772625E-2</c:v>
                </c:pt>
                <c:pt idx="11">
                  <c:v>4.1328892394838633E-2</c:v>
                </c:pt>
                <c:pt idx="12">
                  <c:v>1.6871787658193152E-2</c:v>
                </c:pt>
                <c:pt idx="13">
                  <c:v>1.0416635790930526E-3</c:v>
                </c:pt>
                <c:pt idx="14">
                  <c:v>7.0559092613709518E-3</c:v>
                </c:pt>
                <c:pt idx="15">
                  <c:v>6.7896316782773162E-3</c:v>
                </c:pt>
                <c:pt idx="16">
                  <c:v>0</c:v>
                </c:pt>
                <c:pt idx="17">
                  <c:v>0.48172199804922111</c:v>
                </c:pt>
                <c:pt idx="18">
                  <c:v>3.73972596616906E-2</c:v>
                </c:pt>
                <c:pt idx="19">
                  <c:v>7.4237864846433244E-2</c:v>
                </c:pt>
                <c:pt idx="20">
                  <c:v>9.943199145460882E-2</c:v>
                </c:pt>
                <c:pt idx="21">
                  <c:v>0.35422881445267618</c:v>
                </c:pt>
                <c:pt idx="22">
                  <c:v>6.0456853995362672E-2</c:v>
                </c:pt>
                <c:pt idx="23">
                  <c:v>0.67265564701009561</c:v>
                </c:pt>
                <c:pt idx="24">
                  <c:v>0.22038280258897189</c:v>
                </c:pt>
                <c:pt idx="25">
                  <c:v>7.916030869179938E-2</c:v>
                </c:pt>
                <c:pt idx="26">
                  <c:v>1.590258309647238</c:v>
                </c:pt>
                <c:pt idx="27">
                  <c:v>5.0537612707552096E-2</c:v>
                </c:pt>
                <c:pt idx="28">
                  <c:v>9.9868685142585067E-3</c:v>
                </c:pt>
                <c:pt idx="29">
                  <c:v>0.23368002383171385</c:v>
                </c:pt>
                <c:pt idx="30">
                  <c:v>0.31781237573700855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8935-4BE6-B893-4F7499E2FFEC}"/>
            </c:ext>
          </c:extLst>
        </c:ser>
        <c:ser>
          <c:idx val="30"/>
          <c:order val="30"/>
          <c:tx>
            <c:strRef>
              <c:f>'Fig6'!$C$34</c:f>
              <c:strCache>
                <c:ptCount val="1"/>
                <c:pt idx="0">
                  <c:v>MLT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'Fig6'!$D$34:$AH$34</c:f>
              <c:numCache>
                <c:formatCode>0</c:formatCode>
                <c:ptCount val="31"/>
                <c:pt idx="0">
                  <c:v>1.0656118699910303E-5</c:v>
                </c:pt>
                <c:pt idx="1">
                  <c:v>0</c:v>
                </c:pt>
                <c:pt idx="2">
                  <c:v>5.4913684473096257E-4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1.5323485984647061E-4</c:v>
                </c:pt>
                <c:pt idx="7">
                  <c:v>5.6351294332509395E-3</c:v>
                </c:pt>
                <c:pt idx="8">
                  <c:v>4.1188783644256673E-4</c:v>
                </c:pt>
                <c:pt idx="9">
                  <c:v>0</c:v>
                </c:pt>
                <c:pt idx="10">
                  <c:v>0.25157658106597813</c:v>
                </c:pt>
                <c:pt idx="11">
                  <c:v>2.3217701258447477E-3</c:v>
                </c:pt>
                <c:pt idx="12">
                  <c:v>2.5192644861681343E-4</c:v>
                </c:pt>
                <c:pt idx="13">
                  <c:v>0</c:v>
                </c:pt>
                <c:pt idx="14">
                  <c:v>4.8370252208626095E-3</c:v>
                </c:pt>
                <c:pt idx="15">
                  <c:v>1.248132139179888E-3</c:v>
                </c:pt>
                <c:pt idx="16">
                  <c:v>0</c:v>
                </c:pt>
                <c:pt idx="17">
                  <c:v>3.2717906646738634E-3</c:v>
                </c:pt>
                <c:pt idx="18">
                  <c:v>1.3419535169383493E-2</c:v>
                </c:pt>
                <c:pt idx="19">
                  <c:v>2.7712407389240652E-2</c:v>
                </c:pt>
                <c:pt idx="20">
                  <c:v>1.6099236792763136E-2</c:v>
                </c:pt>
                <c:pt idx="21">
                  <c:v>1.1541811274811293E-4</c:v>
                </c:pt>
                <c:pt idx="22">
                  <c:v>7.1130731938611894E-3</c:v>
                </c:pt>
                <c:pt idx="23">
                  <c:v>1.0632992233406316E-2</c:v>
                </c:pt>
                <c:pt idx="24">
                  <c:v>4.1726996278427311E-3</c:v>
                </c:pt>
                <c:pt idx="25">
                  <c:v>1.4216785880567307E-2</c:v>
                </c:pt>
                <c:pt idx="26">
                  <c:v>1.4411082076721672E-4</c:v>
                </c:pt>
                <c:pt idx="27">
                  <c:v>7.5422401657257868E-3</c:v>
                </c:pt>
                <c:pt idx="28">
                  <c:v>4.9113338710277414E-4</c:v>
                </c:pt>
                <c:pt idx="29">
                  <c:v>8.843820199482556E-3</c:v>
                </c:pt>
                <c:pt idx="30">
                  <c:v>7.3093328332862013E-3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8935-4BE6-B893-4F7499E2FFEC}"/>
            </c:ext>
          </c:extLst>
        </c:ser>
        <c:ser>
          <c:idx val="31"/>
          <c:order val="31"/>
          <c:tx>
            <c:strRef>
              <c:f>'Fig6'!$C$35</c:f>
              <c:strCache>
                <c:ptCount val="1"/>
                <c:pt idx="0">
                  <c:v>NLD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'Fig6'!$D$35:$AH$35</c:f>
              <c:numCache>
                <c:formatCode>0</c:formatCode>
                <c:ptCount val="31"/>
                <c:pt idx="0">
                  <c:v>11.439594783388921</c:v>
                </c:pt>
                <c:pt idx="1">
                  <c:v>18.289753016802482</c:v>
                </c:pt>
                <c:pt idx="2">
                  <c:v>11.803195259308787</c:v>
                </c:pt>
                <c:pt idx="3">
                  <c:v>0.10290148800143605</c:v>
                </c:pt>
                <c:pt idx="4">
                  <c:v>10.961350955400501</c:v>
                </c:pt>
                <c:pt idx="5">
                  <c:v>1.4149785289526118E-2</c:v>
                </c:pt>
                <c:pt idx="6">
                  <c:v>0.9876543087082974</c:v>
                </c:pt>
                <c:pt idx="7">
                  <c:v>7.5096717916685876</c:v>
                </c:pt>
                <c:pt idx="8">
                  <c:v>2.0722518647553358</c:v>
                </c:pt>
                <c:pt idx="9">
                  <c:v>9.4448326812597792</c:v>
                </c:pt>
                <c:pt idx="10">
                  <c:v>2.1268356684050218</c:v>
                </c:pt>
                <c:pt idx="11">
                  <c:v>0.31849744425779231</c:v>
                </c:pt>
                <c:pt idx="12">
                  <c:v>0.32610429233064792</c:v>
                </c:pt>
                <c:pt idx="13">
                  <c:v>0.78547191410960127</c:v>
                </c:pt>
                <c:pt idx="14">
                  <c:v>2.2516677859803935</c:v>
                </c:pt>
                <c:pt idx="15">
                  <c:v>0.60108179393151939</c:v>
                </c:pt>
                <c:pt idx="16">
                  <c:v>5.6647357484375194</c:v>
                </c:pt>
                <c:pt idx="17">
                  <c:v>3.8012087797919634</c:v>
                </c:pt>
                <c:pt idx="18">
                  <c:v>0.97023089841092558</c:v>
                </c:pt>
                <c:pt idx="19">
                  <c:v>2.2491873617942333</c:v>
                </c:pt>
                <c:pt idx="20">
                  <c:v>1.3712693473041815</c:v>
                </c:pt>
                <c:pt idx="21">
                  <c:v>0.1624768449959734</c:v>
                </c:pt>
                <c:pt idx="22">
                  <c:v>1.8805016744436902</c:v>
                </c:pt>
                <c:pt idx="23">
                  <c:v>3.9905032446458502</c:v>
                </c:pt>
                <c:pt idx="24">
                  <c:v>1.6190469747508363</c:v>
                </c:pt>
                <c:pt idx="25">
                  <c:v>3.086909687694904</c:v>
                </c:pt>
                <c:pt idx="26">
                  <c:v>1.2425051756107617</c:v>
                </c:pt>
                <c:pt idx="27">
                  <c:v>4.2389211014400043</c:v>
                </c:pt>
                <c:pt idx="28">
                  <c:v>1.5423790152624028</c:v>
                </c:pt>
                <c:pt idx="29">
                  <c:v>1.6315511387232571</c:v>
                </c:pt>
                <c:pt idx="30">
                  <c:v>2.0010094632079198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35-4BE6-B893-4F7499E2FFEC}"/>
            </c:ext>
          </c:extLst>
        </c:ser>
        <c:ser>
          <c:idx val="32"/>
          <c:order val="32"/>
          <c:tx>
            <c:strRef>
              <c:f>'Fig6'!$C$36</c:f>
              <c:strCache>
                <c:ptCount val="1"/>
                <c:pt idx="0">
                  <c:v>NOR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'Fig6'!$D$36:$AH$36</c:f>
              <c:numCache>
                <c:formatCode>0</c:formatCode>
                <c:ptCount val="31"/>
                <c:pt idx="0">
                  <c:v>2.1311453861680902E-3</c:v>
                </c:pt>
                <c:pt idx="1">
                  <c:v>3.8283289802892792E-2</c:v>
                </c:pt>
                <c:pt idx="2">
                  <c:v>10.845367861897806</c:v>
                </c:pt>
                <c:pt idx="3">
                  <c:v>0</c:v>
                </c:pt>
                <c:pt idx="4">
                  <c:v>4.6808569620519834E-4</c:v>
                </c:pt>
                <c:pt idx="5">
                  <c:v>0</c:v>
                </c:pt>
                <c:pt idx="6">
                  <c:v>0.12207736402870219</c:v>
                </c:pt>
                <c:pt idx="7">
                  <c:v>1.0824464184586899</c:v>
                </c:pt>
                <c:pt idx="8">
                  <c:v>4.9094864923395647E-2</c:v>
                </c:pt>
                <c:pt idx="9">
                  <c:v>4.617467872369023E-2</c:v>
                </c:pt>
                <c:pt idx="10">
                  <c:v>4.6716373791520834E-2</c:v>
                </c:pt>
                <c:pt idx="11">
                  <c:v>1.0331292249448166E-2</c:v>
                </c:pt>
                <c:pt idx="12">
                  <c:v>9.6757187450661579E-3</c:v>
                </c:pt>
                <c:pt idx="13">
                  <c:v>7.7618967637756858E-2</c:v>
                </c:pt>
                <c:pt idx="14">
                  <c:v>5.7542022061621331E-2</c:v>
                </c:pt>
                <c:pt idx="15">
                  <c:v>0</c:v>
                </c:pt>
                <c:pt idx="16">
                  <c:v>5.283673509076273</c:v>
                </c:pt>
                <c:pt idx="17">
                  <c:v>0.26404677551899364</c:v>
                </c:pt>
                <c:pt idx="18">
                  <c:v>4.9784379662466988E-2</c:v>
                </c:pt>
                <c:pt idx="19">
                  <c:v>7.3999336770947541E-2</c:v>
                </c:pt>
                <c:pt idx="20">
                  <c:v>2.5272046573730486E-2</c:v>
                </c:pt>
                <c:pt idx="21">
                  <c:v>0.24077009649054482</c:v>
                </c:pt>
                <c:pt idx="22">
                  <c:v>8.8613015839662634E-2</c:v>
                </c:pt>
                <c:pt idx="23">
                  <c:v>6.9743768877572734E-2</c:v>
                </c:pt>
                <c:pt idx="24">
                  <c:v>0.10897657983599607</c:v>
                </c:pt>
                <c:pt idx="25">
                  <c:v>9.4724644599300467E-2</c:v>
                </c:pt>
                <c:pt idx="26">
                  <c:v>3.0371079349423701E-2</c:v>
                </c:pt>
                <c:pt idx="27">
                  <c:v>7.6916482597248287E-2</c:v>
                </c:pt>
                <c:pt idx="28">
                  <c:v>0.28560255884479951</c:v>
                </c:pt>
                <c:pt idx="29">
                  <c:v>8.7459641617599355E-3</c:v>
                </c:pt>
                <c:pt idx="30">
                  <c:v>0.15176764339486429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935-4BE6-B893-4F7499E2FFEC}"/>
            </c:ext>
          </c:extLst>
        </c:ser>
        <c:ser>
          <c:idx val="33"/>
          <c:order val="33"/>
          <c:tx>
            <c:strRef>
              <c:f>'Fig6'!$C$37</c:f>
              <c:strCache>
                <c:ptCount val="1"/>
                <c:pt idx="0">
                  <c:v>POL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'Fig6'!$D$37:$AH$37</c:f>
              <c:numCache>
                <c:formatCode>0</c:formatCode>
                <c:ptCount val="31"/>
                <c:pt idx="0">
                  <c:v>0.38600802732369022</c:v>
                </c:pt>
                <c:pt idx="1">
                  <c:v>2.062516713139221</c:v>
                </c:pt>
                <c:pt idx="2">
                  <c:v>0.26004025531084879</c:v>
                </c:pt>
                <c:pt idx="3">
                  <c:v>5.6889875272002607E-2</c:v>
                </c:pt>
                <c:pt idx="4">
                  <c:v>8.601163519980224E-3</c:v>
                </c:pt>
                <c:pt idx="5">
                  <c:v>1.1401167907137487E-4</c:v>
                </c:pt>
                <c:pt idx="6">
                  <c:v>1.62192369868147</c:v>
                </c:pt>
                <c:pt idx="7">
                  <c:v>2.4093978308798412</c:v>
                </c:pt>
                <c:pt idx="8">
                  <c:v>0.34276031816933539</c:v>
                </c:pt>
                <c:pt idx="9">
                  <c:v>5.2161555340781467</c:v>
                </c:pt>
                <c:pt idx="10">
                  <c:v>1.4376559356222869</c:v>
                </c:pt>
                <c:pt idx="11">
                  <c:v>0.36274056010179273</c:v>
                </c:pt>
                <c:pt idx="12">
                  <c:v>0.21107876763278199</c:v>
                </c:pt>
                <c:pt idx="13">
                  <c:v>3.6499110615746622</c:v>
                </c:pt>
                <c:pt idx="14">
                  <c:v>2.9238335053397075</c:v>
                </c:pt>
                <c:pt idx="15">
                  <c:v>1.1528753157942628</c:v>
                </c:pt>
                <c:pt idx="16">
                  <c:v>0.9822924813813253</c:v>
                </c:pt>
                <c:pt idx="17">
                  <c:v>0.70984144023027151</c:v>
                </c:pt>
                <c:pt idx="18">
                  <c:v>0.13930872635203351</c:v>
                </c:pt>
                <c:pt idx="19">
                  <c:v>1.9030760831660216</c:v>
                </c:pt>
                <c:pt idx="20">
                  <c:v>1.7506821468303981</c:v>
                </c:pt>
                <c:pt idx="21">
                  <c:v>0.47247589235045589</c:v>
                </c:pt>
                <c:pt idx="22">
                  <c:v>2.4061902317134152</c:v>
                </c:pt>
                <c:pt idx="23">
                  <c:v>0.90642153121688673</c:v>
                </c:pt>
                <c:pt idx="24">
                  <c:v>3.7556908579823642</c:v>
                </c:pt>
                <c:pt idx="25">
                  <c:v>1.076767264880701</c:v>
                </c:pt>
                <c:pt idx="26">
                  <c:v>2.1909190930771327</c:v>
                </c:pt>
                <c:pt idx="27">
                  <c:v>0.73287699934592765</c:v>
                </c:pt>
                <c:pt idx="28">
                  <c:v>7.414634645839806</c:v>
                </c:pt>
                <c:pt idx="29">
                  <c:v>0.17875886920848494</c:v>
                </c:pt>
                <c:pt idx="30">
                  <c:v>0.89790571738551717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1-8935-4BE6-B893-4F7499E2FFEC}"/>
            </c:ext>
          </c:extLst>
        </c:ser>
        <c:ser>
          <c:idx val="34"/>
          <c:order val="34"/>
          <c:tx>
            <c:strRef>
              <c:f>'Fig6'!$C$38</c:f>
              <c:strCache>
                <c:ptCount val="1"/>
                <c:pt idx="0">
                  <c:v>PRT</c:v>
                </c:pt>
              </c:strCache>
            </c:strRef>
          </c:tx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'Fig6'!$D$38:$AH$38</c:f>
              <c:numCache>
                <c:formatCode>0</c:formatCode>
                <c:ptCount val="31"/>
                <c:pt idx="0">
                  <c:v>0.36783205803564401</c:v>
                </c:pt>
                <c:pt idx="1">
                  <c:v>0.19154500380042114</c:v>
                </c:pt>
                <c:pt idx="2">
                  <c:v>2.2663257626603359</c:v>
                </c:pt>
                <c:pt idx="3">
                  <c:v>4.5274935807814744E-4</c:v>
                </c:pt>
                <c:pt idx="4">
                  <c:v>1.9977653384932023E-4</c:v>
                </c:pt>
                <c:pt idx="5">
                  <c:v>7.4447924766755991E-6</c:v>
                </c:pt>
                <c:pt idx="6">
                  <c:v>0.54653404053821675</c:v>
                </c:pt>
                <c:pt idx="7">
                  <c:v>0.73644763759354614</c:v>
                </c:pt>
                <c:pt idx="8">
                  <c:v>3.1517251399113122</c:v>
                </c:pt>
                <c:pt idx="9">
                  <c:v>7.6847493244001138E-3</c:v>
                </c:pt>
                <c:pt idx="10">
                  <c:v>1.6495450963118909</c:v>
                </c:pt>
                <c:pt idx="11">
                  <c:v>0.92930084402715107</c:v>
                </c:pt>
                <c:pt idx="12">
                  <c:v>1.571100507832087</c:v>
                </c:pt>
                <c:pt idx="13">
                  <c:v>0.88347941270285524</c:v>
                </c:pt>
                <c:pt idx="14">
                  <c:v>0.85716533101952186</c:v>
                </c:pt>
                <c:pt idx="15">
                  <c:v>0</c:v>
                </c:pt>
                <c:pt idx="16">
                  <c:v>1.6537219799158098E-4</c:v>
                </c:pt>
                <c:pt idx="17">
                  <c:v>0.18357802095144773</c:v>
                </c:pt>
                <c:pt idx="18">
                  <c:v>7.5088188855445256E-2</c:v>
                </c:pt>
                <c:pt idx="19">
                  <c:v>1.0200395322245801</c:v>
                </c:pt>
                <c:pt idx="20">
                  <c:v>1.0438121766901018</c:v>
                </c:pt>
                <c:pt idx="21">
                  <c:v>3.9005653005440663E-2</c:v>
                </c:pt>
                <c:pt idx="22">
                  <c:v>0.71498775239253809</c:v>
                </c:pt>
                <c:pt idx="23">
                  <c:v>0.22661602558878305</c:v>
                </c:pt>
                <c:pt idx="24">
                  <c:v>0.62058382974480675</c:v>
                </c:pt>
                <c:pt idx="25">
                  <c:v>0.26547414663591662</c:v>
                </c:pt>
                <c:pt idx="26">
                  <c:v>1.7171158910856819</c:v>
                </c:pt>
                <c:pt idx="27">
                  <c:v>0.51640681355693874</c:v>
                </c:pt>
                <c:pt idx="28">
                  <c:v>0.92447551090411673</c:v>
                </c:pt>
                <c:pt idx="29">
                  <c:v>0.10027963372702142</c:v>
                </c:pt>
                <c:pt idx="30">
                  <c:v>0.37164120543348289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2-8935-4BE6-B893-4F7499E2FFEC}"/>
            </c:ext>
          </c:extLst>
        </c:ser>
        <c:ser>
          <c:idx val="35"/>
          <c:order val="35"/>
          <c:tx>
            <c:strRef>
              <c:f>'Fig6'!$C$39</c:f>
              <c:strCache>
                <c:ptCount val="1"/>
                <c:pt idx="0">
                  <c:v>ROU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'Fig6'!$D$39:$AH$39</c:f>
              <c:numCache>
                <c:formatCode>0</c:formatCode>
                <c:ptCount val="31"/>
                <c:pt idx="0">
                  <c:v>0.18335709208586765</c:v>
                </c:pt>
                <c:pt idx="1">
                  <c:v>1.5743893090325079E-2</c:v>
                </c:pt>
                <c:pt idx="2">
                  <c:v>0</c:v>
                </c:pt>
                <c:pt idx="3">
                  <c:v>0</c:v>
                </c:pt>
                <c:pt idx="4">
                  <c:v>1.8667542872172541E-3</c:v>
                </c:pt>
                <c:pt idx="5">
                  <c:v>0</c:v>
                </c:pt>
                <c:pt idx="6">
                  <c:v>2.5765524760594689E-3</c:v>
                </c:pt>
                <c:pt idx="7">
                  <c:v>0.15746370704942744</c:v>
                </c:pt>
                <c:pt idx="8">
                  <c:v>9.1066487222074399E-3</c:v>
                </c:pt>
                <c:pt idx="9">
                  <c:v>1.1525759692506921</c:v>
                </c:pt>
                <c:pt idx="10">
                  <c:v>1.8452482385912867</c:v>
                </c:pt>
                <c:pt idx="11">
                  <c:v>1.1168521900849802</c:v>
                </c:pt>
                <c:pt idx="12">
                  <c:v>0.61645842343855239</c:v>
                </c:pt>
                <c:pt idx="13">
                  <c:v>0.43578553382464713</c:v>
                </c:pt>
                <c:pt idx="14">
                  <c:v>0.23784717380242812</c:v>
                </c:pt>
                <c:pt idx="15">
                  <c:v>5.9092065178599686E-3</c:v>
                </c:pt>
                <c:pt idx="16">
                  <c:v>0.62057680273226257</c:v>
                </c:pt>
                <c:pt idx="17">
                  <c:v>6.1006785391707542E-2</c:v>
                </c:pt>
                <c:pt idx="18">
                  <c:v>9.9839376962842022E-2</c:v>
                </c:pt>
                <c:pt idx="19">
                  <c:v>0.69686714395309335</c:v>
                </c:pt>
                <c:pt idx="20">
                  <c:v>0.1929116331139831</c:v>
                </c:pt>
                <c:pt idx="21">
                  <c:v>0.10168628937845738</c:v>
                </c:pt>
                <c:pt idx="22">
                  <c:v>0.28511851500459534</c:v>
                </c:pt>
                <c:pt idx="23">
                  <c:v>0.21430192947574778</c:v>
                </c:pt>
                <c:pt idx="24">
                  <c:v>1.2595525245768764</c:v>
                </c:pt>
                <c:pt idx="25">
                  <c:v>0.4719605689096818</c:v>
                </c:pt>
                <c:pt idx="26">
                  <c:v>0.55210633695521683</c:v>
                </c:pt>
                <c:pt idx="27">
                  <c:v>0.63127641561199721</c:v>
                </c:pt>
                <c:pt idx="28">
                  <c:v>1.2546299672099142</c:v>
                </c:pt>
                <c:pt idx="29">
                  <c:v>9.1442368578825955E-2</c:v>
                </c:pt>
                <c:pt idx="30">
                  <c:v>0.2819462061838639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3-8935-4BE6-B893-4F7499E2FFEC}"/>
            </c:ext>
          </c:extLst>
        </c:ser>
        <c:ser>
          <c:idx val="36"/>
          <c:order val="36"/>
          <c:tx>
            <c:strRef>
              <c:f>'Fig6'!$C$40</c:f>
              <c:strCache>
                <c:ptCount val="1"/>
                <c:pt idx="0">
                  <c:v>RUS</c:v>
                </c:pt>
              </c:strCache>
            </c:strRef>
          </c:tx>
          <c:spPr>
            <a:solidFill>
              <a:schemeClr val="accent1">
                <a:lumMod val="70000"/>
                <a:lumOff val="3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'Fig6'!$D$40:$AH$40</c:f>
              <c:numCache>
                <c:formatCode>0</c:formatCode>
                <c:ptCount val="31"/>
                <c:pt idx="0">
                  <c:v>0.54387996682120299</c:v>
                </c:pt>
                <c:pt idx="1">
                  <c:v>0.33807142337925639</c:v>
                </c:pt>
                <c:pt idx="2">
                  <c:v>3.7622758729225533E-2</c:v>
                </c:pt>
                <c:pt idx="3">
                  <c:v>3.9047360713731898</c:v>
                </c:pt>
                <c:pt idx="4">
                  <c:v>5.4783039999677356</c:v>
                </c:pt>
                <c:pt idx="5">
                  <c:v>1.9143752082880107E-5</c:v>
                </c:pt>
                <c:pt idx="6">
                  <c:v>2.4904305995605434</c:v>
                </c:pt>
                <c:pt idx="7">
                  <c:v>0.41472226380703647</c:v>
                </c:pt>
                <c:pt idx="8">
                  <c:v>1.5241461245534649E-2</c:v>
                </c:pt>
                <c:pt idx="9">
                  <c:v>8.082030603252937</c:v>
                </c:pt>
                <c:pt idx="10">
                  <c:v>2.8682388168404013E-2</c:v>
                </c:pt>
                <c:pt idx="11">
                  <c:v>2.4835501803742253E-2</c:v>
                </c:pt>
                <c:pt idx="12">
                  <c:v>2.5415892429075434E-2</c:v>
                </c:pt>
                <c:pt idx="13">
                  <c:v>0.31897067136537188</c:v>
                </c:pt>
                <c:pt idx="14">
                  <c:v>0.46783658075475515</c:v>
                </c:pt>
                <c:pt idx="15">
                  <c:v>9.292110722475333E-2</c:v>
                </c:pt>
                <c:pt idx="16">
                  <c:v>1.6265726324923808</c:v>
                </c:pt>
                <c:pt idx="17">
                  <c:v>7.358766598029419</c:v>
                </c:pt>
                <c:pt idx="18">
                  <c:v>2.171942696395605E-2</c:v>
                </c:pt>
                <c:pt idx="19">
                  <c:v>0.19209618640332363</c:v>
                </c:pt>
                <c:pt idx="20">
                  <c:v>9.7561982604824515E-2</c:v>
                </c:pt>
                <c:pt idx="21">
                  <c:v>2.1172164895890204</c:v>
                </c:pt>
                <c:pt idx="22">
                  <c:v>9.6487260029611721E-2</c:v>
                </c:pt>
                <c:pt idx="23">
                  <c:v>6.0937193299939532E-2</c:v>
                </c:pt>
                <c:pt idx="24">
                  <c:v>7.8933247870657433E-2</c:v>
                </c:pt>
                <c:pt idx="25">
                  <c:v>7.4584474366182443E-2</c:v>
                </c:pt>
                <c:pt idx="26">
                  <c:v>1.012529005250338E-2</c:v>
                </c:pt>
                <c:pt idx="27">
                  <c:v>9.2566794203551503E-2</c:v>
                </c:pt>
                <c:pt idx="28">
                  <c:v>7.9933108347981438E-2</c:v>
                </c:pt>
                <c:pt idx="29">
                  <c:v>4.103577596155706E-2</c:v>
                </c:pt>
                <c:pt idx="30">
                  <c:v>1.2577054102087231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8935-4BE6-B893-4F7499E2FFEC}"/>
            </c:ext>
          </c:extLst>
        </c:ser>
        <c:ser>
          <c:idx val="37"/>
          <c:order val="37"/>
          <c:tx>
            <c:strRef>
              <c:f>'Fig6'!$C$41</c:f>
              <c:strCache>
                <c:ptCount val="1"/>
                <c:pt idx="0">
                  <c:v>SVK</c:v>
                </c:pt>
              </c:strCache>
            </c:strRef>
          </c:tx>
          <c:spPr>
            <a:solidFill>
              <a:schemeClr val="accent2">
                <a:lumMod val="70000"/>
                <a:lumOff val="3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'Fig6'!$D$41:$AH$41</c:f>
              <c:numCache>
                <c:formatCode>0</c:formatCode>
                <c:ptCount val="31"/>
                <c:pt idx="0">
                  <c:v>0.14396860368524644</c:v>
                </c:pt>
                <c:pt idx="1">
                  <c:v>7.6686998012884727E-2</c:v>
                </c:pt>
                <c:pt idx="2">
                  <c:v>3.6186851252581985E-4</c:v>
                </c:pt>
                <c:pt idx="3">
                  <c:v>0</c:v>
                </c:pt>
                <c:pt idx="4">
                  <c:v>4.8281935345070422E-2</c:v>
                </c:pt>
                <c:pt idx="5">
                  <c:v>0</c:v>
                </c:pt>
                <c:pt idx="6">
                  <c:v>4.4626311602204753E-2</c:v>
                </c:pt>
                <c:pt idx="7">
                  <c:v>8.080972208171544E-2</c:v>
                </c:pt>
                <c:pt idx="8">
                  <c:v>1.1818814313198391E-2</c:v>
                </c:pt>
                <c:pt idx="9">
                  <c:v>4.9585994507491314E-2</c:v>
                </c:pt>
                <c:pt idx="10">
                  <c:v>0.3079285432408993</c:v>
                </c:pt>
                <c:pt idx="11">
                  <c:v>0.40632451089922605</c:v>
                </c:pt>
                <c:pt idx="12">
                  <c:v>0.44946979348615057</c:v>
                </c:pt>
                <c:pt idx="13">
                  <c:v>1.2067631995708747</c:v>
                </c:pt>
                <c:pt idx="14">
                  <c:v>0.39374377558923856</c:v>
                </c:pt>
                <c:pt idx="15">
                  <c:v>2.1881154722137041E-2</c:v>
                </c:pt>
                <c:pt idx="16">
                  <c:v>0.25848618111177751</c:v>
                </c:pt>
                <c:pt idx="17">
                  <c:v>0.12079030495946567</c:v>
                </c:pt>
                <c:pt idx="18">
                  <c:v>5.1604496952112298E-3</c:v>
                </c:pt>
                <c:pt idx="19">
                  <c:v>1.7620641438281848</c:v>
                </c:pt>
                <c:pt idx="20">
                  <c:v>0.1989130643193544</c:v>
                </c:pt>
                <c:pt idx="21">
                  <c:v>4.6394347779314414E-2</c:v>
                </c:pt>
                <c:pt idx="22">
                  <c:v>0.63412177608665243</c:v>
                </c:pt>
                <c:pt idx="23">
                  <c:v>1.2590332899611167</c:v>
                </c:pt>
                <c:pt idx="24">
                  <c:v>0.80463851574152578</c:v>
                </c:pt>
                <c:pt idx="25">
                  <c:v>0.60461797890322433</c:v>
                </c:pt>
                <c:pt idx="26">
                  <c:v>1.865793221760164</c:v>
                </c:pt>
                <c:pt idx="27">
                  <c:v>0.40572454998211316</c:v>
                </c:pt>
                <c:pt idx="28">
                  <c:v>0.63934428683133504</c:v>
                </c:pt>
                <c:pt idx="29">
                  <c:v>7.8612162456299206E-2</c:v>
                </c:pt>
                <c:pt idx="30">
                  <c:v>0.36590140768501944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5-8935-4BE6-B893-4F7499E2FFEC}"/>
            </c:ext>
          </c:extLst>
        </c:ser>
        <c:ser>
          <c:idx val="38"/>
          <c:order val="38"/>
          <c:tx>
            <c:strRef>
              <c:f>'Fig6'!$C$42</c:f>
              <c:strCache>
                <c:ptCount val="1"/>
                <c:pt idx="0">
                  <c:v>SVN</c:v>
                </c:pt>
              </c:strCache>
            </c:strRef>
          </c:tx>
          <c:spPr>
            <a:solidFill>
              <a:schemeClr val="accent3">
                <a:lumMod val="70000"/>
                <a:lumOff val="3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'Fig6'!$D$42:$AH$42</c:f>
              <c:numCache>
                <c:formatCode>0</c:formatCode>
                <c:ptCount val="31"/>
                <c:pt idx="0">
                  <c:v>8.487154539532726E-3</c:v>
                </c:pt>
                <c:pt idx="1">
                  <c:v>6.1566351543086199E-2</c:v>
                </c:pt>
                <c:pt idx="2">
                  <c:v>0</c:v>
                </c:pt>
                <c:pt idx="3">
                  <c:v>0</c:v>
                </c:pt>
                <c:pt idx="4">
                  <c:v>1.4600011266631768E-2</c:v>
                </c:pt>
                <c:pt idx="5">
                  <c:v>0</c:v>
                </c:pt>
                <c:pt idx="6">
                  <c:v>2.1356525801320475E-3</c:v>
                </c:pt>
                <c:pt idx="7">
                  <c:v>0.42353368191434848</c:v>
                </c:pt>
                <c:pt idx="8">
                  <c:v>5.5056211236876304E-2</c:v>
                </c:pt>
                <c:pt idx="9">
                  <c:v>5.2719807067218728E-3</c:v>
                </c:pt>
                <c:pt idx="10">
                  <c:v>0.14631737635393774</c:v>
                </c:pt>
                <c:pt idx="11">
                  <c:v>4.5450166904645282E-2</c:v>
                </c:pt>
                <c:pt idx="12">
                  <c:v>2.6822240177122352E-2</c:v>
                </c:pt>
                <c:pt idx="13">
                  <c:v>1.0148829743473353</c:v>
                </c:pt>
                <c:pt idx="14">
                  <c:v>0.51282835726704412</c:v>
                </c:pt>
                <c:pt idx="15">
                  <c:v>3.9878080795374021E-4</c:v>
                </c:pt>
                <c:pt idx="16">
                  <c:v>4.1218896196099764E-5</c:v>
                </c:pt>
                <c:pt idx="17">
                  <c:v>0.23225721972019625</c:v>
                </c:pt>
                <c:pt idx="18">
                  <c:v>2.0686093049578278</c:v>
                </c:pt>
                <c:pt idx="19">
                  <c:v>0.34568274520746473</c:v>
                </c:pt>
                <c:pt idx="20">
                  <c:v>0.20782743091312827</c:v>
                </c:pt>
                <c:pt idx="21">
                  <c:v>3.5272208064774116E-2</c:v>
                </c:pt>
                <c:pt idx="22">
                  <c:v>0.60905789926836795</c:v>
                </c:pt>
                <c:pt idx="23">
                  <c:v>7.6330185013117294E-2</c:v>
                </c:pt>
                <c:pt idx="24">
                  <c:v>0.31380001020281012</c:v>
                </c:pt>
                <c:pt idx="25">
                  <c:v>0.35310458842057757</c:v>
                </c:pt>
                <c:pt idx="26">
                  <c:v>0.37903499846731137</c:v>
                </c:pt>
                <c:pt idx="27">
                  <c:v>2.0297463984924824</c:v>
                </c:pt>
                <c:pt idx="28">
                  <c:v>0.34268940658146529</c:v>
                </c:pt>
                <c:pt idx="29">
                  <c:v>3.1448356536238703E-2</c:v>
                </c:pt>
                <c:pt idx="30">
                  <c:v>0.4292702326226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6-8935-4BE6-B893-4F7499E2FFEC}"/>
            </c:ext>
          </c:extLst>
        </c:ser>
        <c:ser>
          <c:idx val="39"/>
          <c:order val="39"/>
          <c:tx>
            <c:strRef>
              <c:f>'Fig6'!$C$43</c:f>
              <c:strCache>
                <c:ptCount val="1"/>
                <c:pt idx="0">
                  <c:v>SWE</c:v>
                </c:pt>
              </c:strCache>
            </c:strRef>
          </c:tx>
          <c:spPr>
            <a:solidFill>
              <a:schemeClr val="accent4">
                <a:lumMod val="70000"/>
                <a:lumOff val="3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'Fig6'!$D$43:$AH$43</c:f>
              <c:numCache>
                <c:formatCode>0</c:formatCode>
                <c:ptCount val="31"/>
                <c:pt idx="0">
                  <c:v>3.9478412461120632E-2</c:v>
                </c:pt>
                <c:pt idx="1">
                  <c:v>0.11083375280434533</c:v>
                </c:pt>
                <c:pt idx="2">
                  <c:v>0.10386948203600709</c:v>
                </c:pt>
                <c:pt idx="3">
                  <c:v>0</c:v>
                </c:pt>
                <c:pt idx="4">
                  <c:v>9.309986005935067E-2</c:v>
                </c:pt>
                <c:pt idx="5">
                  <c:v>2.7428955275994149E-2</c:v>
                </c:pt>
                <c:pt idx="6">
                  <c:v>3.5197083760962436E-2</c:v>
                </c:pt>
                <c:pt idx="7">
                  <c:v>0.2751155174825099</c:v>
                </c:pt>
                <c:pt idx="8">
                  <c:v>0.43459438707585102</c:v>
                </c:pt>
                <c:pt idx="9">
                  <c:v>12.405331705438268</c:v>
                </c:pt>
                <c:pt idx="10">
                  <c:v>0.57300681558458311</c:v>
                </c:pt>
                <c:pt idx="11">
                  <c:v>0.15572871951435754</c:v>
                </c:pt>
                <c:pt idx="12">
                  <c:v>8.5844643787757607E-2</c:v>
                </c:pt>
                <c:pt idx="13">
                  <c:v>0.48222974906623456</c:v>
                </c:pt>
                <c:pt idx="14">
                  <c:v>3.752300573256564</c:v>
                </c:pt>
                <c:pt idx="15">
                  <c:v>0.12493233026322176</c:v>
                </c:pt>
                <c:pt idx="16">
                  <c:v>0.80692941888765823</c:v>
                </c:pt>
                <c:pt idx="17">
                  <c:v>0.71449334813047682</c:v>
                </c:pt>
                <c:pt idx="18">
                  <c:v>0.23677464066561779</c:v>
                </c:pt>
                <c:pt idx="19">
                  <c:v>0.61319601528404688</c:v>
                </c:pt>
                <c:pt idx="20">
                  <c:v>0.30432914108184772</c:v>
                </c:pt>
                <c:pt idx="21">
                  <c:v>0.57858279162693227</c:v>
                </c:pt>
                <c:pt idx="22">
                  <c:v>0.44146225939172862</c:v>
                </c:pt>
                <c:pt idx="23">
                  <c:v>0.40813461581903154</c:v>
                </c:pt>
                <c:pt idx="24">
                  <c:v>0.54394710419587688</c:v>
                </c:pt>
                <c:pt idx="25">
                  <c:v>1.2875549606363244</c:v>
                </c:pt>
                <c:pt idx="26">
                  <c:v>1.8953085343861711</c:v>
                </c:pt>
                <c:pt idx="27">
                  <c:v>0.54428107048600305</c:v>
                </c:pt>
                <c:pt idx="28">
                  <c:v>0.8909721986579231</c:v>
                </c:pt>
                <c:pt idx="29">
                  <c:v>0.12614380352533916</c:v>
                </c:pt>
                <c:pt idx="30">
                  <c:v>0.56565609047560628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7-8935-4BE6-B893-4F7499E2FFEC}"/>
            </c:ext>
          </c:extLst>
        </c:ser>
        <c:ser>
          <c:idx val="40"/>
          <c:order val="40"/>
          <c:tx>
            <c:strRef>
              <c:f>'Fig6'!$C$44</c:f>
              <c:strCache>
                <c:ptCount val="1"/>
                <c:pt idx="0">
                  <c:v>TUR</c:v>
                </c:pt>
              </c:strCache>
            </c:strRef>
          </c:tx>
          <c:spPr>
            <a:solidFill>
              <a:schemeClr val="accent5">
                <a:lumMod val="70000"/>
                <a:lumOff val="3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'Fig6'!$D$44:$AH$44</c:f>
              <c:numCache>
                <c:formatCode>0</c:formatCode>
                <c:ptCount val="31"/>
                <c:pt idx="0">
                  <c:v>1.8369103081741973</c:v>
                </c:pt>
                <c:pt idx="1">
                  <c:v>0.16025899981545061</c:v>
                </c:pt>
                <c:pt idx="2">
                  <c:v>0.13919710211729494</c:v>
                </c:pt>
                <c:pt idx="3">
                  <c:v>0</c:v>
                </c:pt>
                <c:pt idx="4">
                  <c:v>2.2524231247951724E-2</c:v>
                </c:pt>
                <c:pt idx="5">
                  <c:v>0</c:v>
                </c:pt>
                <c:pt idx="6">
                  <c:v>0.20421870861561195</c:v>
                </c:pt>
                <c:pt idx="7">
                  <c:v>0.80153216422814633</c:v>
                </c:pt>
                <c:pt idx="8">
                  <c:v>0.11668001934356199</c:v>
                </c:pt>
                <c:pt idx="9">
                  <c:v>0.82114771490231375</c:v>
                </c:pt>
                <c:pt idx="10">
                  <c:v>3.7949359667040632</c:v>
                </c:pt>
                <c:pt idx="11">
                  <c:v>2.190338892732167</c:v>
                </c:pt>
                <c:pt idx="12">
                  <c:v>0.31134749418102847</c:v>
                </c:pt>
                <c:pt idx="13">
                  <c:v>7.0695347922914265E-2</c:v>
                </c:pt>
                <c:pt idx="14">
                  <c:v>0.56412433508754856</c:v>
                </c:pt>
                <c:pt idx="15">
                  <c:v>1.3866540907427283</c:v>
                </c:pt>
                <c:pt idx="16">
                  <c:v>0</c:v>
                </c:pt>
                <c:pt idx="17">
                  <c:v>0.14544311855188755</c:v>
                </c:pt>
                <c:pt idx="18">
                  <c:v>0.13524367036616278</c:v>
                </c:pt>
                <c:pt idx="19">
                  <c:v>0.71009371697848644</c:v>
                </c:pt>
                <c:pt idx="20">
                  <c:v>0.47854734623768047</c:v>
                </c:pt>
                <c:pt idx="21">
                  <c:v>0.37208296244268957</c:v>
                </c:pt>
                <c:pt idx="22">
                  <c:v>0.67132016461206012</c:v>
                </c:pt>
                <c:pt idx="23">
                  <c:v>8.6666847998753752E-2</c:v>
                </c:pt>
                <c:pt idx="24">
                  <c:v>0.69378256502206692</c:v>
                </c:pt>
                <c:pt idx="25">
                  <c:v>0.2521160510569167</c:v>
                </c:pt>
                <c:pt idx="26">
                  <c:v>1.157427106275517</c:v>
                </c:pt>
                <c:pt idx="27">
                  <c:v>0.51293552390467712</c:v>
                </c:pt>
                <c:pt idx="28">
                  <c:v>0.45023133239940311</c:v>
                </c:pt>
                <c:pt idx="29">
                  <c:v>6.7424466412789263E-2</c:v>
                </c:pt>
                <c:pt idx="30">
                  <c:v>0.44144280115412038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8-8935-4BE6-B893-4F7499E2FFEC}"/>
            </c:ext>
          </c:extLst>
        </c:ser>
        <c:ser>
          <c:idx val="41"/>
          <c:order val="41"/>
          <c:tx>
            <c:strRef>
              <c:f>'Fig6'!$C$45</c:f>
              <c:strCache>
                <c:ptCount val="1"/>
                <c:pt idx="0">
                  <c:v>USA</c:v>
                </c:pt>
              </c:strCache>
            </c:strRef>
          </c:tx>
          <c:spPr>
            <a:solidFill>
              <a:schemeClr val="accent6">
                <a:lumMod val="70000"/>
                <a:lumOff val="3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'Fig6'!$D$45:$AH$45</c:f>
              <c:numCache>
                <c:formatCode>0</c:formatCode>
                <c:ptCount val="31"/>
                <c:pt idx="0">
                  <c:v>3.4305419226702663</c:v>
                </c:pt>
                <c:pt idx="1">
                  <c:v>0.87407002613518803</c:v>
                </c:pt>
                <c:pt idx="2">
                  <c:v>2.5453517221215116</c:v>
                </c:pt>
                <c:pt idx="3">
                  <c:v>0</c:v>
                </c:pt>
                <c:pt idx="4">
                  <c:v>2.2304780383778189</c:v>
                </c:pt>
                <c:pt idx="5">
                  <c:v>4.0216871059012682</c:v>
                </c:pt>
                <c:pt idx="6">
                  <c:v>0.61331491141568883</c:v>
                </c:pt>
                <c:pt idx="7">
                  <c:v>2.5816019200018188</c:v>
                </c:pt>
                <c:pt idx="8">
                  <c:v>1.8860756925602296</c:v>
                </c:pt>
                <c:pt idx="9">
                  <c:v>1.144336213478145</c:v>
                </c:pt>
                <c:pt idx="10">
                  <c:v>1.8511600842855476</c:v>
                </c:pt>
                <c:pt idx="11">
                  <c:v>0.3542778871493395</c:v>
                </c:pt>
                <c:pt idx="12">
                  <c:v>0.66850971212441046</c:v>
                </c:pt>
                <c:pt idx="13">
                  <c:v>0.23583818901358983</c:v>
                </c:pt>
                <c:pt idx="14">
                  <c:v>1.0570737895670357</c:v>
                </c:pt>
                <c:pt idx="15">
                  <c:v>0.7846038291347498</c:v>
                </c:pt>
                <c:pt idx="16">
                  <c:v>1.9600275433603418</c:v>
                </c:pt>
                <c:pt idx="17">
                  <c:v>5.6566525241358754</c:v>
                </c:pt>
                <c:pt idx="18">
                  <c:v>9.6146849659770126</c:v>
                </c:pt>
                <c:pt idx="19">
                  <c:v>3.0767995847491845</c:v>
                </c:pt>
                <c:pt idx="20">
                  <c:v>3.3274722768605729</c:v>
                </c:pt>
                <c:pt idx="21">
                  <c:v>5.0562128046085606</c:v>
                </c:pt>
                <c:pt idx="22">
                  <c:v>1.9910736147476467</c:v>
                </c:pt>
                <c:pt idx="23">
                  <c:v>7.7096641656094702</c:v>
                </c:pt>
                <c:pt idx="24">
                  <c:v>3.3279406608201785</c:v>
                </c:pt>
                <c:pt idx="25">
                  <c:v>3.5917780657600193</c:v>
                </c:pt>
                <c:pt idx="26">
                  <c:v>6.7619090133836988</c:v>
                </c:pt>
                <c:pt idx="27">
                  <c:v>25.61183103876758</c:v>
                </c:pt>
                <c:pt idx="28">
                  <c:v>0.25613184129237149</c:v>
                </c:pt>
                <c:pt idx="29">
                  <c:v>11.332412203917187</c:v>
                </c:pt>
                <c:pt idx="30">
                  <c:v>6.1464292563751046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8935-4BE6-B893-4F7499E2FFEC}"/>
            </c:ext>
          </c:extLst>
        </c:ser>
        <c:ser>
          <c:idx val="42"/>
          <c:order val="42"/>
          <c:tx>
            <c:strRef>
              <c:f>'Fig6'!$C$46</c:f>
              <c:strCache>
                <c:ptCount val="1"/>
                <c:pt idx="0">
                  <c:v>ZROW</c:v>
                </c:pt>
              </c:strCache>
            </c:strRef>
          </c:tx>
          <c:spPr>
            <a:solidFill>
              <a:schemeClr val="accent1">
                <a:lumMod val="7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'Fig6'!$D$46:$AH$46</c:f>
              <c:numCache>
                <c:formatCode>0</c:formatCode>
                <c:ptCount val="31"/>
                <c:pt idx="0">
                  <c:v>23.73676312834391</c:v>
                </c:pt>
                <c:pt idx="1">
                  <c:v>1.9672934168119285</c:v>
                </c:pt>
                <c:pt idx="2">
                  <c:v>7.1791281468329551</c:v>
                </c:pt>
                <c:pt idx="3">
                  <c:v>75.586750890120584</c:v>
                </c:pt>
                <c:pt idx="4">
                  <c:v>16.453421888316669</c:v>
                </c:pt>
                <c:pt idx="5">
                  <c:v>80.540248382738483</c:v>
                </c:pt>
                <c:pt idx="6">
                  <c:v>26.062044005265932</c:v>
                </c:pt>
                <c:pt idx="7">
                  <c:v>9.0453829373445043</c:v>
                </c:pt>
                <c:pt idx="8">
                  <c:v>2.2178260675905235</c:v>
                </c:pt>
                <c:pt idx="9">
                  <c:v>24.878873471133584</c:v>
                </c:pt>
                <c:pt idx="10">
                  <c:v>5.5022734228301502</c:v>
                </c:pt>
                <c:pt idx="11">
                  <c:v>15.907401085050928</c:v>
                </c:pt>
                <c:pt idx="12">
                  <c:v>10.271220374216135</c:v>
                </c:pt>
                <c:pt idx="13">
                  <c:v>2.6929407438600035</c:v>
                </c:pt>
                <c:pt idx="14">
                  <c:v>0.9351045513204761</c:v>
                </c:pt>
                <c:pt idx="15">
                  <c:v>0.44618393438491655</c:v>
                </c:pt>
                <c:pt idx="16">
                  <c:v>0.77699407137193865</c:v>
                </c:pt>
                <c:pt idx="17">
                  <c:v>1.6574873595322621</c:v>
                </c:pt>
                <c:pt idx="18">
                  <c:v>4.5926306487148949</c:v>
                </c:pt>
                <c:pt idx="19">
                  <c:v>3.2461760936604924</c:v>
                </c:pt>
                <c:pt idx="20">
                  <c:v>1.3807393525032776</c:v>
                </c:pt>
                <c:pt idx="21">
                  <c:v>50.646362997668483</c:v>
                </c:pt>
                <c:pt idx="22">
                  <c:v>2.9319485364222819</c:v>
                </c:pt>
                <c:pt idx="23">
                  <c:v>12.397978624014373</c:v>
                </c:pt>
                <c:pt idx="24">
                  <c:v>5.2868903337573681</c:v>
                </c:pt>
                <c:pt idx="25">
                  <c:v>2.7516001652509856</c:v>
                </c:pt>
                <c:pt idx="26">
                  <c:v>0.99328835372204194</c:v>
                </c:pt>
                <c:pt idx="27">
                  <c:v>4.5979716741700161</c:v>
                </c:pt>
                <c:pt idx="28">
                  <c:v>2.8950662859341469</c:v>
                </c:pt>
                <c:pt idx="29">
                  <c:v>43.879796108752004</c:v>
                </c:pt>
                <c:pt idx="30">
                  <c:v>23.048276789670318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8935-4BE6-B893-4F7499E2FFEC}"/>
            </c:ext>
          </c:extLst>
        </c:ser>
        <c:ser>
          <c:idx val="43"/>
          <c:order val="43"/>
          <c:tx>
            <c:strRef>
              <c:f>'Fig6'!$C$47</c:f>
              <c:strCache>
                <c:ptCount val="1"/>
                <c:pt idx="0">
                  <c:v>ISR</c:v>
                </c:pt>
              </c:strCache>
            </c:strRef>
          </c:tx>
          <c:spPr>
            <a:solidFill>
              <a:schemeClr val="accent2">
                <a:lumMod val="7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'Fig6'!$D$47:$AH$47</c:f>
              <c:numCache>
                <c:formatCode>0</c:formatCode>
                <c:ptCount val="31"/>
                <c:pt idx="0">
                  <c:v>0.53577011201387337</c:v>
                </c:pt>
                <c:pt idx="1">
                  <c:v>0.1934277618681737</c:v>
                </c:pt>
                <c:pt idx="2">
                  <c:v>0.15993046043846607</c:v>
                </c:pt>
                <c:pt idx="3">
                  <c:v>0</c:v>
                </c:pt>
                <c:pt idx="4">
                  <c:v>2.3343375088572221E-3</c:v>
                </c:pt>
                <c:pt idx="5">
                  <c:v>1.6021193409805885E-3</c:v>
                </c:pt>
                <c:pt idx="6">
                  <c:v>16.841409681264679</c:v>
                </c:pt>
                <c:pt idx="7">
                  <c:v>0.11524352683882741</c:v>
                </c:pt>
                <c:pt idx="8">
                  <c:v>2.9045595071600708E-2</c:v>
                </c:pt>
                <c:pt idx="9">
                  <c:v>5.854273036734213E-3</c:v>
                </c:pt>
                <c:pt idx="10">
                  <c:v>4.2651690731120601E-2</c:v>
                </c:pt>
                <c:pt idx="11">
                  <c:v>2.2510400217382681E-2</c:v>
                </c:pt>
                <c:pt idx="12">
                  <c:v>8.8520311846249818E-3</c:v>
                </c:pt>
                <c:pt idx="13">
                  <c:v>4.9683420739186608E-3</c:v>
                </c:pt>
                <c:pt idx="14">
                  <c:v>7.01120798126621E-3</c:v>
                </c:pt>
                <c:pt idx="15">
                  <c:v>0</c:v>
                </c:pt>
                <c:pt idx="16">
                  <c:v>1.0428877350820423E-4</c:v>
                </c:pt>
                <c:pt idx="17">
                  <c:v>0.1816735005199368</c:v>
                </c:pt>
                <c:pt idx="18">
                  <c:v>4.0189932675036143E-2</c:v>
                </c:pt>
                <c:pt idx="19">
                  <c:v>0.22586065260345412</c:v>
                </c:pt>
                <c:pt idx="20">
                  <c:v>7.7364269976341257E-2</c:v>
                </c:pt>
                <c:pt idx="21">
                  <c:v>7.309043810988354E-3</c:v>
                </c:pt>
                <c:pt idx="22">
                  <c:v>0.20402814358296481</c:v>
                </c:pt>
                <c:pt idx="23">
                  <c:v>0.26219285566831135</c:v>
                </c:pt>
                <c:pt idx="24">
                  <c:v>0.24276106604395853</c:v>
                </c:pt>
                <c:pt idx="25">
                  <c:v>0.1922466414276873</c:v>
                </c:pt>
                <c:pt idx="26">
                  <c:v>3.6075530434488377E-2</c:v>
                </c:pt>
                <c:pt idx="27">
                  <c:v>1.1510485151507159</c:v>
                </c:pt>
                <c:pt idx="28">
                  <c:v>7.6569355578329598E-2</c:v>
                </c:pt>
                <c:pt idx="29">
                  <c:v>1.2820027109722756</c:v>
                </c:pt>
                <c:pt idx="30">
                  <c:v>0.26311558037446692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B-8935-4BE6-B893-4F7499E2FFEC}"/>
            </c:ext>
          </c:extLst>
        </c:ser>
        <c:ser>
          <c:idx val="44"/>
          <c:order val="44"/>
          <c:tx>
            <c:strRef>
              <c:f>'Fig6'!$C$48</c:f>
              <c:strCache>
                <c:ptCount val="1"/>
                <c:pt idx="0">
                  <c:v>PAK</c:v>
                </c:pt>
              </c:strCache>
            </c:strRef>
          </c:tx>
          <c:spPr>
            <a:solidFill>
              <a:schemeClr val="accent3">
                <a:lumMod val="7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'Fig6'!$D$48:$AH$48</c:f>
              <c:numCache>
                <c:formatCode>0</c:formatCode>
                <c:ptCount val="31"/>
                <c:pt idx="0">
                  <c:v>4.5725979935950879E-2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1.0486330799331242E-2</c:v>
                </c:pt>
                <c:pt idx="7">
                  <c:v>7.8735007549682157E-2</c:v>
                </c:pt>
                <c:pt idx="8">
                  <c:v>1.5010240103120924E-4</c:v>
                </c:pt>
                <c:pt idx="9">
                  <c:v>9.6371412544414811E-5</c:v>
                </c:pt>
                <c:pt idx="10">
                  <c:v>1.2251840585577294</c:v>
                </c:pt>
                <c:pt idx="11">
                  <c:v>1.1979312751554045</c:v>
                </c:pt>
                <c:pt idx="12">
                  <c:v>7.3886816372136746E-2</c:v>
                </c:pt>
                <c:pt idx="13">
                  <c:v>1.1489089505774678E-4</c:v>
                </c:pt>
                <c:pt idx="14">
                  <c:v>1.1520795293476105E-3</c:v>
                </c:pt>
                <c:pt idx="15">
                  <c:v>0</c:v>
                </c:pt>
                <c:pt idx="16">
                  <c:v>0</c:v>
                </c:pt>
                <c:pt idx="17">
                  <c:v>1.3500531048480757E-2</c:v>
                </c:pt>
                <c:pt idx="18">
                  <c:v>2.6057215134905469E-4</c:v>
                </c:pt>
                <c:pt idx="19">
                  <c:v>9.2149202293164926E-3</c:v>
                </c:pt>
                <c:pt idx="20">
                  <c:v>1.2958845754771609E-3</c:v>
                </c:pt>
                <c:pt idx="21">
                  <c:v>2.383918400162097E-5</c:v>
                </c:pt>
                <c:pt idx="22">
                  <c:v>1.8296335420557357E-2</c:v>
                </c:pt>
                <c:pt idx="23">
                  <c:v>5.275574918591425E-3</c:v>
                </c:pt>
                <c:pt idx="24">
                  <c:v>4.3008268289617298E-3</c:v>
                </c:pt>
                <c:pt idx="25">
                  <c:v>1.7123638920483423E-3</c:v>
                </c:pt>
                <c:pt idx="26">
                  <c:v>1.7366334154248289E-4</c:v>
                </c:pt>
                <c:pt idx="27">
                  <c:v>4.7490095866962274E-3</c:v>
                </c:pt>
                <c:pt idx="28">
                  <c:v>2.8449332546805041E-3</c:v>
                </c:pt>
                <c:pt idx="29">
                  <c:v>3.0247980428360691E-2</c:v>
                </c:pt>
                <c:pt idx="30">
                  <c:v>5.7456487899956311E-2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8935-4BE6-B893-4F7499E2FFEC}"/>
            </c:ext>
          </c:extLst>
        </c:ser>
        <c:ser>
          <c:idx val="45"/>
          <c:order val="45"/>
          <c:tx>
            <c:strRef>
              <c:f>'Fig6'!$C$49</c:f>
              <c:strCache>
                <c:ptCount val="1"/>
                <c:pt idx="0">
                  <c:v>SRB</c:v>
                </c:pt>
              </c:strCache>
            </c:strRef>
          </c:tx>
          <c:spPr>
            <a:solidFill>
              <a:schemeClr val="accent4">
                <a:lumMod val="7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'Fig6'!$D$49:$AH$49</c:f>
              <c:numCache>
                <c:formatCode>0</c:formatCode>
                <c:ptCount val="31"/>
                <c:pt idx="0">
                  <c:v>5.3722665717969846E-2</c:v>
                </c:pt>
                <c:pt idx="1">
                  <c:v>0.51083115567221371</c:v>
                </c:pt>
                <c:pt idx="2">
                  <c:v>2.7699189489990075E-3</c:v>
                </c:pt>
                <c:pt idx="3">
                  <c:v>0</c:v>
                </c:pt>
                <c:pt idx="4">
                  <c:v>2.3086867950760658E-2</c:v>
                </c:pt>
                <c:pt idx="5">
                  <c:v>0</c:v>
                </c:pt>
                <c:pt idx="6">
                  <c:v>8.6178290549761543E-3</c:v>
                </c:pt>
                <c:pt idx="7">
                  <c:v>0.24075643528751728</c:v>
                </c:pt>
                <c:pt idx="8">
                  <c:v>0.10419337271071349</c:v>
                </c:pt>
                <c:pt idx="9">
                  <c:v>1.0993249583131233</c:v>
                </c:pt>
                <c:pt idx="10">
                  <c:v>4.7720287297698297E-2</c:v>
                </c:pt>
                <c:pt idx="11">
                  <c:v>7.3255361490827189E-2</c:v>
                </c:pt>
                <c:pt idx="12">
                  <c:v>5.7589432025957392E-2</c:v>
                </c:pt>
                <c:pt idx="13">
                  <c:v>0.27369429684701962</c:v>
                </c:pt>
                <c:pt idx="14">
                  <c:v>0.14360998234646158</c:v>
                </c:pt>
                <c:pt idx="15">
                  <c:v>0</c:v>
                </c:pt>
                <c:pt idx="16">
                  <c:v>1.8543537156173072E-3</c:v>
                </c:pt>
                <c:pt idx="17">
                  <c:v>2.0144784968288951E-2</c:v>
                </c:pt>
                <c:pt idx="18">
                  <c:v>3.4488375353838147E-3</c:v>
                </c:pt>
                <c:pt idx="19">
                  <c:v>0.47976429651417829</c:v>
                </c:pt>
                <c:pt idx="20">
                  <c:v>0.10053856710782391</c:v>
                </c:pt>
                <c:pt idx="21">
                  <c:v>4.9869526120681178E-2</c:v>
                </c:pt>
                <c:pt idx="22">
                  <c:v>0.27737202398840322</c:v>
                </c:pt>
                <c:pt idx="23">
                  <c:v>7.9012708654050245E-2</c:v>
                </c:pt>
                <c:pt idx="24">
                  <c:v>0.10855501665170621</c:v>
                </c:pt>
                <c:pt idx="25">
                  <c:v>4.3185664603725707E-2</c:v>
                </c:pt>
                <c:pt idx="26">
                  <c:v>4.2977517864801848E-2</c:v>
                </c:pt>
                <c:pt idx="27">
                  <c:v>1.1483773968011599E-2</c:v>
                </c:pt>
                <c:pt idx="28">
                  <c:v>0.59815904806575171</c:v>
                </c:pt>
                <c:pt idx="29">
                  <c:v>8.021083562983318E-3</c:v>
                </c:pt>
                <c:pt idx="30">
                  <c:v>6.7657708016588117E-2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D-8935-4BE6-B893-4F7499E2FFEC}"/>
            </c:ext>
          </c:extLst>
        </c:ser>
        <c:ser>
          <c:idx val="46"/>
          <c:order val="46"/>
          <c:tx>
            <c:strRef>
              <c:f>'Fig6'!$C$50</c:f>
              <c:strCache>
                <c:ptCount val="1"/>
                <c:pt idx="0">
                  <c:v>ZAF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'Fig6'!$D$3:$AH$3</c:f>
              <c:strCache>
                <c:ptCount val="31"/>
                <c:pt idx="0">
                  <c:v>01</c:v>
                </c:pt>
                <c:pt idx="1">
                  <c:v>02</c:v>
                </c:pt>
                <c:pt idx="2">
                  <c:v>03</c:v>
                </c:pt>
                <c:pt idx="3">
                  <c:v>05</c:v>
                </c:pt>
                <c:pt idx="4">
                  <c:v>06</c:v>
                </c:pt>
                <c:pt idx="5">
                  <c:v>07</c:v>
                </c:pt>
                <c:pt idx="6">
                  <c:v>08</c:v>
                </c:pt>
                <c:pt idx="7">
                  <c:v>10</c:v>
                </c:pt>
                <c:pt idx="8">
                  <c:v>11</c:v>
                </c:pt>
                <c:pt idx="9">
                  <c:v>12</c:v>
                </c:pt>
                <c:pt idx="10">
                  <c:v>13</c:v>
                </c:pt>
                <c:pt idx="11">
                  <c:v>14</c:v>
                </c:pt>
                <c:pt idx="12">
                  <c:v>15</c:v>
                </c:pt>
                <c:pt idx="13">
                  <c:v>16</c:v>
                </c:pt>
                <c:pt idx="14">
                  <c:v>17</c:v>
                </c:pt>
                <c:pt idx="15">
                  <c:v>18</c:v>
                </c:pt>
                <c:pt idx="16">
                  <c:v>19</c:v>
                </c:pt>
                <c:pt idx="17">
                  <c:v>20</c:v>
                </c:pt>
                <c:pt idx="18">
                  <c:v>21</c:v>
                </c:pt>
                <c:pt idx="19">
                  <c:v>22</c:v>
                </c:pt>
                <c:pt idx="20">
                  <c:v>23</c:v>
                </c:pt>
                <c:pt idx="21">
                  <c:v>24</c:v>
                </c:pt>
                <c:pt idx="22">
                  <c:v>25</c:v>
                </c:pt>
                <c:pt idx="23">
                  <c:v>26</c:v>
                </c:pt>
                <c:pt idx="24">
                  <c:v>27</c:v>
                </c:pt>
                <c:pt idx="25">
                  <c:v>28</c:v>
                </c:pt>
                <c:pt idx="26">
                  <c:v>29</c:v>
                </c:pt>
                <c:pt idx="27">
                  <c:v>30</c:v>
                </c:pt>
                <c:pt idx="28">
                  <c:v>31</c:v>
                </c:pt>
                <c:pt idx="29">
                  <c:v>32</c:v>
                </c:pt>
                <c:pt idx="30">
                  <c:v>Total</c:v>
                </c:pt>
              </c:strCache>
            </c:strRef>
          </c:cat>
          <c:val>
            <c:numRef>
              <c:f>'Fig6'!$D$50:$AH$50</c:f>
              <c:numCache>
                <c:formatCode>0</c:formatCode>
                <c:ptCount val="31"/>
                <c:pt idx="0">
                  <c:v>0.53007013322694119</c:v>
                </c:pt>
                <c:pt idx="1">
                  <c:v>0.12733595640424061</c:v>
                </c:pt>
                <c:pt idx="2">
                  <c:v>7.3523199591376126E-2</c:v>
                </c:pt>
                <c:pt idx="3">
                  <c:v>1.0245042686130326</c:v>
                </c:pt>
                <c:pt idx="4">
                  <c:v>3.7504211329715342E-4</c:v>
                </c:pt>
                <c:pt idx="5">
                  <c:v>2.9326913653329298</c:v>
                </c:pt>
                <c:pt idx="6">
                  <c:v>13.244628522162694</c:v>
                </c:pt>
                <c:pt idx="7">
                  <c:v>0.26595497664082801</c:v>
                </c:pt>
                <c:pt idx="8">
                  <c:v>0.31210292240769477</c:v>
                </c:pt>
                <c:pt idx="9">
                  <c:v>4.3407774192445155E-3</c:v>
                </c:pt>
                <c:pt idx="10">
                  <c:v>5.1179072049346172E-2</c:v>
                </c:pt>
                <c:pt idx="11">
                  <c:v>1.2648390079276775E-2</c:v>
                </c:pt>
                <c:pt idx="12">
                  <c:v>4.5651733038168447E-2</c:v>
                </c:pt>
                <c:pt idx="13">
                  <c:v>3.3795814712346446E-3</c:v>
                </c:pt>
                <c:pt idx="14">
                  <c:v>2.3941807502080879E-2</c:v>
                </c:pt>
                <c:pt idx="15">
                  <c:v>0</c:v>
                </c:pt>
                <c:pt idx="16">
                  <c:v>0.31785182051151206</c:v>
                </c:pt>
                <c:pt idx="17">
                  <c:v>0.12984067252296486</c:v>
                </c:pt>
                <c:pt idx="18">
                  <c:v>1.8490438509409604E-3</c:v>
                </c:pt>
                <c:pt idx="19">
                  <c:v>1.386941662008455E-2</c:v>
                </c:pt>
                <c:pt idx="20">
                  <c:v>3.4606205257397223E-2</c:v>
                </c:pt>
                <c:pt idx="21">
                  <c:v>3.3620136368172822</c:v>
                </c:pt>
                <c:pt idx="22">
                  <c:v>5.8661641645876471E-2</c:v>
                </c:pt>
                <c:pt idx="23">
                  <c:v>2.6496782961324548E-2</c:v>
                </c:pt>
                <c:pt idx="24">
                  <c:v>4.1601513930025175E-2</c:v>
                </c:pt>
                <c:pt idx="25">
                  <c:v>4.0159202250777189E-2</c:v>
                </c:pt>
                <c:pt idx="26">
                  <c:v>0.89435182961634563</c:v>
                </c:pt>
                <c:pt idx="27">
                  <c:v>0.15207592291312858</c:v>
                </c:pt>
                <c:pt idx="28">
                  <c:v>3.162349761039514E-3</c:v>
                </c:pt>
                <c:pt idx="29">
                  <c:v>0.43196571624769392</c:v>
                </c:pt>
                <c:pt idx="30">
                  <c:v>1.1290213338222621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E-8935-4BE6-B893-4F7499E2FF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1422196927"/>
        <c:axId val="1422199839"/>
      </c:barChart>
      <c:catAx>
        <c:axId val="14221969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1422199839"/>
        <c:crosses val="autoZero"/>
        <c:auto val="1"/>
        <c:lblAlgn val="ctr"/>
        <c:lblOffset val="100"/>
        <c:tickLblSkip val="1"/>
        <c:noMultiLvlLbl val="0"/>
      </c:catAx>
      <c:valAx>
        <c:axId val="1422199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F2F2F2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3175" cap="flat" cmpd="sng" algn="ctr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1422196927"/>
        <c:crosses val="autoZero"/>
        <c:crossBetween val="between"/>
      </c:valAx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legend>
      <c:legendPos val="b"/>
      <c:layout>
        <c:manualLayout>
          <c:xMode val="edge"/>
          <c:yMode val="edge"/>
          <c:x val="0.8968989096003106"/>
          <c:y val="7.9065040334065362E-3"/>
          <c:w val="9.3709016297423939E-2"/>
          <c:h val="0.92894262911260039"/>
        </c:manualLayout>
      </c:layout>
      <c:overlay val="0"/>
      <c:spPr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rgbClr val="000000"/>
              </a:solidFill>
              <a:latin typeface="Century Gothic"/>
              <a:ea typeface="Century Gothic"/>
              <a:cs typeface="Century Gothic"/>
            </a:defRPr>
          </a:pPr>
          <a:endParaRPr lang="de-D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  <a:extLst>
      <a:ext uri="{909E8E84-426E-40DD-AFC4-6F175D3DCCD1}">
        <a14:hiddenFill xmlns:a14="http://schemas.microsoft.com/office/drawing/2010/main">
          <a:solidFill>
            <a:srgbClr val="FFFFFF"/>
          </a:solidFill>
        </a14:hiddenFill>
      </a:ex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800" b="0">
          <a:solidFill>
            <a:srgbClr val="000000"/>
          </a:solidFill>
          <a:latin typeface="Century Gothic" panose="020B0502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50"/>
      <c:rotY val="7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cene3d>
          <a:camera prst="orthographicFront"/>
          <a:lightRig rig="threePt" dir="t"/>
        </a:scene3d>
        <a:sp3d/>
      </c:spPr>
    </c:backWall>
    <c:plotArea>
      <c:layout>
        <c:manualLayout>
          <c:layoutTarget val="inner"/>
          <c:xMode val="edge"/>
          <c:yMode val="edge"/>
          <c:x val="3.9883693010762618E-2"/>
          <c:y val="1.3025E-2"/>
          <c:w val="0.91915503288944245"/>
          <c:h val="0.91768194444444429"/>
        </c:manualLayout>
      </c:layout>
      <c:bar3DChart>
        <c:barDir val="col"/>
        <c:grouping val="standard"/>
        <c:varyColors val="0"/>
        <c:ser>
          <c:idx val="0"/>
          <c:order val="0"/>
          <c:tx>
            <c:strRef>
              <c:f>'Fig7'!$D$3</c:f>
              <c:strCache>
                <c:ptCount val="1"/>
                <c:pt idx="0">
                  <c:v>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'Fig7'!$D$4:$D$42</c:f>
              <c:numCache>
                <c:formatCode>General</c:formatCode>
                <c:ptCount val="39"/>
                <c:pt idx="0">
                  <c:v>0.35058800197096995</c:v>
                </c:pt>
                <c:pt idx="1">
                  <c:v>0.37634616851258351</c:v>
                </c:pt>
                <c:pt idx="2">
                  <c:v>0.68805472946702717</c:v>
                </c:pt>
                <c:pt idx="3">
                  <c:v>0.50481101559930541</c:v>
                </c:pt>
                <c:pt idx="4">
                  <c:v>1.8853032274699919</c:v>
                </c:pt>
                <c:pt idx="5">
                  <c:v>7.5920756293209546E-2</c:v>
                </c:pt>
                <c:pt idx="6">
                  <c:v>0.65114324010160007</c:v>
                </c:pt>
                <c:pt idx="7">
                  <c:v>0.12746650336685861</c:v>
                </c:pt>
                <c:pt idx="8">
                  <c:v>4.5445380329769469E-2</c:v>
                </c:pt>
                <c:pt idx="9">
                  <c:v>5.0232109142054962E-2</c:v>
                </c:pt>
                <c:pt idx="10">
                  <c:v>6.8220709138264906E-3</c:v>
                </c:pt>
                <c:pt idx="11">
                  <c:v>0.63718627468573819</c:v>
                </c:pt>
                <c:pt idx="12">
                  <c:v>1.5262994503571941E-2</c:v>
                </c:pt>
                <c:pt idx="13">
                  <c:v>0.23395020418651863</c:v>
                </c:pt>
                <c:pt idx="14">
                  <c:v>5.6222084092727425E-3</c:v>
                </c:pt>
                <c:pt idx="15">
                  <c:v>9.1126716143689057E-3</c:v>
                </c:pt>
                <c:pt idx="16">
                  <c:v>3.4303450120872852E-3</c:v>
                </c:pt>
                <c:pt idx="17">
                  <c:v>3.8022777880083417E-2</c:v>
                </c:pt>
                <c:pt idx="18">
                  <c:v>0.4190497570359954</c:v>
                </c:pt>
                <c:pt idx="19">
                  <c:v>9.1879638114961953E-3</c:v>
                </c:pt>
                <c:pt idx="20">
                  <c:v>2.2426556350357571E-3</c:v>
                </c:pt>
                <c:pt idx="21">
                  <c:v>9.1983693916201405E-3</c:v>
                </c:pt>
                <c:pt idx="22">
                  <c:v>2.1928753471412914E-3</c:v>
                </c:pt>
                <c:pt idx="23">
                  <c:v>1.2374825190625926E-2</c:v>
                </c:pt>
                <c:pt idx="24">
                  <c:v>2.646540698041534E-2</c:v>
                </c:pt>
                <c:pt idx="25">
                  <c:v>5.3523305207264036E-3</c:v>
                </c:pt>
                <c:pt idx="26">
                  <c:v>4.2575850628425456E-2</c:v>
                </c:pt>
                <c:pt idx="27">
                  <c:v>2.5068844163539652E-3</c:v>
                </c:pt>
                <c:pt idx="28">
                  <c:v>4.5604400123941992E-2</c:v>
                </c:pt>
                <c:pt idx="29">
                  <c:v>3.5221403462477853E-2</c:v>
                </c:pt>
                <c:pt idx="30">
                  <c:v>1.0704661041452345E-3</c:v>
                </c:pt>
                <c:pt idx="31">
                  <c:v>2.3680206367313793E-4</c:v>
                </c:pt>
                <c:pt idx="32">
                  <c:v>7.475649834797587E-3</c:v>
                </c:pt>
                <c:pt idx="33">
                  <c:v>2.4509992651327792E-3</c:v>
                </c:pt>
                <c:pt idx="34">
                  <c:v>2.5783876532267264E-5</c:v>
                </c:pt>
                <c:pt idx="35">
                  <c:v>6.2947197065308163E-3</c:v>
                </c:pt>
                <c:pt idx="36">
                  <c:v>2.271181347762152E-4</c:v>
                </c:pt>
                <c:pt idx="37">
                  <c:v>4.4483102119162216E-4</c:v>
                </c:pt>
                <c:pt idx="38">
                  <c:v>8.902059982188377E-5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4E-486A-BE77-8ECEE0D9AE72}"/>
            </c:ext>
          </c:extLst>
        </c:ser>
        <c:ser>
          <c:idx val="1"/>
          <c:order val="1"/>
          <c:tx>
            <c:strRef>
              <c:f>'Fig7'!$E$3</c:f>
              <c:strCache>
                <c:ptCount val="1"/>
                <c:pt idx="0">
                  <c:v>B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'Fig7'!$E$4:$E$42</c:f>
              <c:numCache>
                <c:formatCode>General</c:formatCode>
                <c:ptCount val="39"/>
                <c:pt idx="0">
                  <c:v>50.944673171234058</c:v>
                </c:pt>
                <c:pt idx="1">
                  <c:v>6.1557644876251878</c:v>
                </c:pt>
                <c:pt idx="2">
                  <c:v>19.876148246002536</c:v>
                </c:pt>
                <c:pt idx="3">
                  <c:v>23.519708132917135</c:v>
                </c:pt>
                <c:pt idx="4">
                  <c:v>7.1807272219196374</c:v>
                </c:pt>
                <c:pt idx="5">
                  <c:v>0.99403072274088533</c:v>
                </c:pt>
                <c:pt idx="6">
                  <c:v>2.3831913475186006</c:v>
                </c:pt>
                <c:pt idx="7">
                  <c:v>7.8867872554360572</c:v>
                </c:pt>
                <c:pt idx="8">
                  <c:v>2.7687386464029262</c:v>
                </c:pt>
                <c:pt idx="9">
                  <c:v>2.2380325000643686</c:v>
                </c:pt>
                <c:pt idx="10">
                  <c:v>0.11326494962716294</c:v>
                </c:pt>
                <c:pt idx="11">
                  <c:v>1.6463931186790519</c:v>
                </c:pt>
                <c:pt idx="12">
                  <c:v>1.0420781487786934</c:v>
                </c:pt>
                <c:pt idx="13">
                  <c:v>0.39664128795598591</c:v>
                </c:pt>
                <c:pt idx="14">
                  <c:v>0.24787625330555851</c:v>
                </c:pt>
                <c:pt idx="15">
                  <c:v>0.12024249617458288</c:v>
                </c:pt>
                <c:pt idx="16">
                  <c:v>5.7762737426958026E-3</c:v>
                </c:pt>
                <c:pt idx="17">
                  <c:v>1.4043022571941357</c:v>
                </c:pt>
                <c:pt idx="18">
                  <c:v>0.78842446759378682</c:v>
                </c:pt>
                <c:pt idx="19">
                  <c:v>0.40789092243416109</c:v>
                </c:pt>
                <c:pt idx="20">
                  <c:v>9.0717407016856058E-2</c:v>
                </c:pt>
                <c:pt idx="21">
                  <c:v>1.5346620981366372E-2</c:v>
                </c:pt>
                <c:pt idx="22">
                  <c:v>4.8762364399127324E-2</c:v>
                </c:pt>
                <c:pt idx="23">
                  <c:v>0.10203204553329118</c:v>
                </c:pt>
                <c:pt idx="24">
                  <c:v>0.33862311179804205</c:v>
                </c:pt>
                <c:pt idx="25">
                  <c:v>4.93037147123058E-3</c:v>
                </c:pt>
                <c:pt idx="26">
                  <c:v>0.20028200487058928</c:v>
                </c:pt>
                <c:pt idx="27">
                  <c:v>1.5060477541457583E-2</c:v>
                </c:pt>
                <c:pt idx="28">
                  <c:v>0.11783488365718048</c:v>
                </c:pt>
                <c:pt idx="29">
                  <c:v>0.23748884586131944</c:v>
                </c:pt>
                <c:pt idx="30">
                  <c:v>9.8607429424615823E-4</c:v>
                </c:pt>
                <c:pt idx="31">
                  <c:v>5.0424022244234046E-5</c:v>
                </c:pt>
                <c:pt idx="32">
                  <c:v>7.5223808775913184E-2</c:v>
                </c:pt>
                <c:pt idx="33">
                  <c:v>4.5180202779069107</c:v>
                </c:pt>
                <c:pt idx="34">
                  <c:v>7.4385212726051697E-2</c:v>
                </c:pt>
                <c:pt idx="35">
                  <c:v>0.12345749096474065</c:v>
                </c:pt>
                <c:pt idx="36">
                  <c:v>5.8360182903140169E-4</c:v>
                </c:pt>
                <c:pt idx="37">
                  <c:v>1.7865638380596308E-2</c:v>
                </c:pt>
                <c:pt idx="38">
                  <c:v>5.3680614451483415E-5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E4E-486A-BE77-8ECEE0D9AE72}"/>
            </c:ext>
          </c:extLst>
        </c:ser>
        <c:ser>
          <c:idx val="2"/>
          <c:order val="2"/>
          <c:tx>
            <c:strRef>
              <c:f>'Fig7'!$F$3</c:f>
              <c:strCache>
                <c:ptCount val="1"/>
                <c:pt idx="0">
                  <c:v>C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'Fig7'!$F$4:$F$42</c:f>
              <c:numCache>
                <c:formatCode>General</c:formatCode>
                <c:ptCount val="39"/>
                <c:pt idx="0">
                  <c:v>47.619464006131643</c:v>
                </c:pt>
                <c:pt idx="1">
                  <c:v>48.767824948666217</c:v>
                </c:pt>
                <c:pt idx="2">
                  <c:v>28.708268700342643</c:v>
                </c:pt>
                <c:pt idx="3">
                  <c:v>29.307399134213739</c:v>
                </c:pt>
                <c:pt idx="4">
                  <c:v>29.389647220359876</c:v>
                </c:pt>
                <c:pt idx="5">
                  <c:v>16.106052641333228</c:v>
                </c:pt>
                <c:pt idx="6">
                  <c:v>6.996752461349752</c:v>
                </c:pt>
                <c:pt idx="7">
                  <c:v>6.6681239078924506</c:v>
                </c:pt>
                <c:pt idx="8">
                  <c:v>5.8103687361690577</c:v>
                </c:pt>
                <c:pt idx="9">
                  <c:v>11.693905716469478</c:v>
                </c:pt>
                <c:pt idx="10">
                  <c:v>2.9449893877200584</c:v>
                </c:pt>
                <c:pt idx="11">
                  <c:v>14.562256010328522</c:v>
                </c:pt>
                <c:pt idx="12">
                  <c:v>6.620561579075158</c:v>
                </c:pt>
                <c:pt idx="13">
                  <c:v>3.4783503489660834</c:v>
                </c:pt>
                <c:pt idx="14">
                  <c:v>2.5615136746975447</c:v>
                </c:pt>
                <c:pt idx="15">
                  <c:v>4.8777830358203733</c:v>
                </c:pt>
                <c:pt idx="16">
                  <c:v>1.4293927633415957</c:v>
                </c:pt>
                <c:pt idx="17">
                  <c:v>2.1859853031426555</c:v>
                </c:pt>
                <c:pt idx="18">
                  <c:v>1.6371144127354875</c:v>
                </c:pt>
                <c:pt idx="19">
                  <c:v>1.3345503493719757</c:v>
                </c:pt>
                <c:pt idx="20">
                  <c:v>1.0826427915784449</c:v>
                </c:pt>
                <c:pt idx="21">
                  <c:v>0.37544152691837313</c:v>
                </c:pt>
                <c:pt idx="22">
                  <c:v>1.121220893233303</c:v>
                </c:pt>
                <c:pt idx="23">
                  <c:v>0.53742479141031574</c:v>
                </c:pt>
                <c:pt idx="24">
                  <c:v>0.43810924252924022</c:v>
                </c:pt>
                <c:pt idx="25">
                  <c:v>2.0830077291489406</c:v>
                </c:pt>
                <c:pt idx="26">
                  <c:v>3.1041369458903101</c:v>
                </c:pt>
                <c:pt idx="27">
                  <c:v>0.21687643835706719</c:v>
                </c:pt>
                <c:pt idx="28">
                  <c:v>1.0422430240354048</c:v>
                </c:pt>
                <c:pt idx="29">
                  <c:v>0.16773081972212783</c:v>
                </c:pt>
                <c:pt idx="30">
                  <c:v>0.41660154582980374</c:v>
                </c:pt>
                <c:pt idx="31">
                  <c:v>7.9423249471354637E-2</c:v>
                </c:pt>
                <c:pt idx="32">
                  <c:v>2.2188992137155812</c:v>
                </c:pt>
                <c:pt idx="33">
                  <c:v>0.79988922952684316</c:v>
                </c:pt>
                <c:pt idx="34">
                  <c:v>1.5233001953444125E-3</c:v>
                </c:pt>
                <c:pt idx="35">
                  <c:v>8.8922330611422545E-2</c:v>
                </c:pt>
                <c:pt idx="36">
                  <c:v>0.3014026853173285</c:v>
                </c:pt>
                <c:pt idx="37">
                  <c:v>0.1119654977235691</c:v>
                </c:pt>
                <c:pt idx="38">
                  <c:v>5.3767141610634291E-2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E4E-486A-BE77-8ECEE0D9AE72}"/>
            </c:ext>
          </c:extLst>
        </c:ser>
        <c:ser>
          <c:idx val="3"/>
          <c:order val="3"/>
          <c:tx>
            <c:strRef>
              <c:f>'Fig7'!$G$3</c:f>
              <c:strCache>
                <c:ptCount val="1"/>
                <c:pt idx="0">
                  <c:v>C22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'Fig7'!$G$4:$G$42</c:f>
              <c:numCache>
                <c:formatCode>General</c:formatCode>
                <c:ptCount val="39"/>
                <c:pt idx="0">
                  <c:v>53.475885477561803</c:v>
                </c:pt>
                <c:pt idx="1">
                  <c:v>19.727699941028064</c:v>
                </c:pt>
                <c:pt idx="2">
                  <c:v>17.375198598857374</c:v>
                </c:pt>
                <c:pt idx="3">
                  <c:v>26.238531709421117</c:v>
                </c:pt>
                <c:pt idx="4">
                  <c:v>21.94763836177453</c:v>
                </c:pt>
                <c:pt idx="5">
                  <c:v>7.1643151630381885</c:v>
                </c:pt>
                <c:pt idx="6">
                  <c:v>5.8020961125271615</c:v>
                </c:pt>
                <c:pt idx="7">
                  <c:v>3.9821089125293767</c:v>
                </c:pt>
                <c:pt idx="8">
                  <c:v>4.183068955691259</c:v>
                </c:pt>
                <c:pt idx="9">
                  <c:v>6.604549022802793</c:v>
                </c:pt>
                <c:pt idx="10">
                  <c:v>2.8349628295004674</c:v>
                </c:pt>
                <c:pt idx="11">
                  <c:v>1.4337895703362875</c:v>
                </c:pt>
                <c:pt idx="12">
                  <c:v>3.4770352342240374</c:v>
                </c:pt>
                <c:pt idx="13">
                  <c:v>1.7729616892144109</c:v>
                </c:pt>
                <c:pt idx="14">
                  <c:v>3.0040323012550729</c:v>
                </c:pt>
                <c:pt idx="15">
                  <c:v>2.2143929598343686</c:v>
                </c:pt>
                <c:pt idx="16">
                  <c:v>2.2444914423347146</c:v>
                </c:pt>
                <c:pt idx="17">
                  <c:v>3.7552064007593362</c:v>
                </c:pt>
                <c:pt idx="18">
                  <c:v>1.6102554930920112</c:v>
                </c:pt>
                <c:pt idx="19">
                  <c:v>1.3559531968468679</c:v>
                </c:pt>
                <c:pt idx="20">
                  <c:v>0.79389328742306353</c:v>
                </c:pt>
                <c:pt idx="21">
                  <c:v>0.92098635874803159</c:v>
                </c:pt>
                <c:pt idx="22">
                  <c:v>2.7661432454348436</c:v>
                </c:pt>
                <c:pt idx="23">
                  <c:v>0.50068337310654343</c:v>
                </c:pt>
                <c:pt idx="24">
                  <c:v>1.6915932023036104</c:v>
                </c:pt>
                <c:pt idx="25">
                  <c:v>0.23792082520237567</c:v>
                </c:pt>
                <c:pt idx="26">
                  <c:v>0.66852345462058826</c:v>
                </c:pt>
                <c:pt idx="27">
                  <c:v>0.20884415936331993</c:v>
                </c:pt>
                <c:pt idx="28">
                  <c:v>0.10261852123447013</c:v>
                </c:pt>
                <c:pt idx="29">
                  <c:v>0.16048429469487485</c:v>
                </c:pt>
                <c:pt idx="30">
                  <c:v>4.7584165040476634E-2</c:v>
                </c:pt>
                <c:pt idx="31">
                  <c:v>0.47183981132323577</c:v>
                </c:pt>
                <c:pt idx="32">
                  <c:v>0.27198140112483316</c:v>
                </c:pt>
                <c:pt idx="33">
                  <c:v>8.1084687970138347E-2</c:v>
                </c:pt>
                <c:pt idx="34">
                  <c:v>8.9149565328239255E-5</c:v>
                </c:pt>
                <c:pt idx="35">
                  <c:v>0.11779217995985561</c:v>
                </c:pt>
                <c:pt idx="36">
                  <c:v>0.13571346294126935</c:v>
                </c:pt>
                <c:pt idx="37">
                  <c:v>7.7787176337829195E-3</c:v>
                </c:pt>
                <c:pt idx="38">
                  <c:v>6.4430842412939518E-3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E4E-486A-BE77-8ECEE0D9AE72}"/>
            </c:ext>
          </c:extLst>
        </c:ser>
        <c:ser>
          <c:idx val="4"/>
          <c:order val="4"/>
          <c:tx>
            <c:strRef>
              <c:f>'Fig7'!$H$3</c:f>
              <c:strCache>
                <c:ptCount val="1"/>
                <c:pt idx="0">
                  <c:v>C23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'Fig7'!$H$4:$H$42</c:f>
              <c:numCache>
                <c:formatCode>General</c:formatCode>
                <c:ptCount val="39"/>
                <c:pt idx="0">
                  <c:v>191.17218855663148</c:v>
                </c:pt>
                <c:pt idx="1">
                  <c:v>29.58932010323953</c:v>
                </c:pt>
                <c:pt idx="2">
                  <c:v>88.756839641920735</c:v>
                </c:pt>
                <c:pt idx="3">
                  <c:v>176.35467918447318</c:v>
                </c:pt>
                <c:pt idx="4">
                  <c:v>119.46503143712971</c:v>
                </c:pt>
                <c:pt idx="5">
                  <c:v>29.352752188691959</c:v>
                </c:pt>
                <c:pt idx="6">
                  <c:v>13.401115809054826</c:v>
                </c:pt>
                <c:pt idx="7">
                  <c:v>17.35899117915497</c:v>
                </c:pt>
                <c:pt idx="8">
                  <c:v>14.578239586422022</c:v>
                </c:pt>
                <c:pt idx="9">
                  <c:v>17.050787100805437</c:v>
                </c:pt>
                <c:pt idx="10">
                  <c:v>5.3302857705731093</c:v>
                </c:pt>
                <c:pt idx="11">
                  <c:v>1.8550555145475904</c:v>
                </c:pt>
                <c:pt idx="12">
                  <c:v>16.75509343140623</c:v>
                </c:pt>
                <c:pt idx="13">
                  <c:v>2.5983888084954732</c:v>
                </c:pt>
                <c:pt idx="14">
                  <c:v>8.842723508450991</c:v>
                </c:pt>
                <c:pt idx="15">
                  <c:v>3.3220529699065198</c:v>
                </c:pt>
                <c:pt idx="16">
                  <c:v>2.3538852674501887</c:v>
                </c:pt>
                <c:pt idx="17">
                  <c:v>14.557878014952678</c:v>
                </c:pt>
                <c:pt idx="18">
                  <c:v>2.8274471333652498</c:v>
                </c:pt>
                <c:pt idx="19">
                  <c:v>4.1536616135631732</c:v>
                </c:pt>
                <c:pt idx="20">
                  <c:v>3.4906481083459493</c:v>
                </c:pt>
                <c:pt idx="21">
                  <c:v>2.9945649821514539</c:v>
                </c:pt>
                <c:pt idx="22">
                  <c:v>1.1829739152689074</c:v>
                </c:pt>
                <c:pt idx="23">
                  <c:v>0.84348070132811892</c:v>
                </c:pt>
                <c:pt idx="24">
                  <c:v>4.3188098334245923</c:v>
                </c:pt>
                <c:pt idx="25">
                  <c:v>0.20462837568755043</c:v>
                </c:pt>
                <c:pt idx="26">
                  <c:v>5.4871508572211694</c:v>
                </c:pt>
                <c:pt idx="27">
                  <c:v>1.073808799570946</c:v>
                </c:pt>
                <c:pt idx="28">
                  <c:v>0.13276917174539116</c:v>
                </c:pt>
                <c:pt idx="29">
                  <c:v>0.33964041513950238</c:v>
                </c:pt>
                <c:pt idx="30">
                  <c:v>4.092567513750961E-2</c:v>
                </c:pt>
                <c:pt idx="31">
                  <c:v>0.63288396480944575</c:v>
                </c:pt>
                <c:pt idx="32">
                  <c:v>0.21901570465934483</c:v>
                </c:pt>
                <c:pt idx="33">
                  <c:v>0.15601258469635049</c:v>
                </c:pt>
                <c:pt idx="34">
                  <c:v>8.4270180347807699E-4</c:v>
                </c:pt>
                <c:pt idx="35">
                  <c:v>9.9554437250391481E-2</c:v>
                </c:pt>
                <c:pt idx="36">
                  <c:v>0.30910569540224553</c:v>
                </c:pt>
                <c:pt idx="37">
                  <c:v>1.1517836069768805E-2</c:v>
                </c:pt>
                <c:pt idx="38">
                  <c:v>0.12669247593253388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E4E-486A-BE77-8ECEE0D9AE72}"/>
            </c:ext>
          </c:extLst>
        </c:ser>
        <c:ser>
          <c:idx val="5"/>
          <c:order val="5"/>
          <c:tx>
            <c:strRef>
              <c:f>'Fig7'!$I$3</c:f>
              <c:strCache>
                <c:ptCount val="1"/>
                <c:pt idx="0">
                  <c:v>C24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'Fig7'!$I$4:$I$42</c:f>
              <c:numCache>
                <c:formatCode>General</c:formatCode>
                <c:ptCount val="39"/>
                <c:pt idx="0">
                  <c:v>16.166989343987609</c:v>
                </c:pt>
                <c:pt idx="1">
                  <c:v>277.54618958328223</c:v>
                </c:pt>
                <c:pt idx="2">
                  <c:v>4.6745889909628318</c:v>
                </c:pt>
                <c:pt idx="3">
                  <c:v>26.269186311075089</c:v>
                </c:pt>
                <c:pt idx="4">
                  <c:v>11.374150035268229</c:v>
                </c:pt>
                <c:pt idx="5">
                  <c:v>22.274870238390008</c:v>
                </c:pt>
                <c:pt idx="6">
                  <c:v>0.79298528020106218</c:v>
                </c:pt>
                <c:pt idx="7">
                  <c:v>8.16658456315173</c:v>
                </c:pt>
                <c:pt idx="8">
                  <c:v>1.9648657876883036</c:v>
                </c:pt>
                <c:pt idx="9">
                  <c:v>9.7187481747701625</c:v>
                </c:pt>
                <c:pt idx="10">
                  <c:v>5.060901933998057</c:v>
                </c:pt>
                <c:pt idx="11">
                  <c:v>8.8262149687050169</c:v>
                </c:pt>
                <c:pt idx="12">
                  <c:v>0.78275093454697142</c:v>
                </c:pt>
                <c:pt idx="13">
                  <c:v>8.1108451063016673E-2</c:v>
                </c:pt>
                <c:pt idx="14">
                  <c:v>6.4022050902086658</c:v>
                </c:pt>
                <c:pt idx="15">
                  <c:v>5.923930742231919</c:v>
                </c:pt>
                <c:pt idx="16">
                  <c:v>0.61964753919859916</c:v>
                </c:pt>
                <c:pt idx="17">
                  <c:v>0.27168066176658812</c:v>
                </c:pt>
                <c:pt idx="18">
                  <c:v>0.53613055293488454</c:v>
                </c:pt>
                <c:pt idx="19">
                  <c:v>0.19282680807542629</c:v>
                </c:pt>
                <c:pt idx="20">
                  <c:v>9.1635283663569211E-2</c:v>
                </c:pt>
                <c:pt idx="21">
                  <c:v>5.9963276114632258E-2</c:v>
                </c:pt>
                <c:pt idx="22">
                  <c:v>0.13779466098839066</c:v>
                </c:pt>
                <c:pt idx="23">
                  <c:v>4.2168062291004356</c:v>
                </c:pt>
                <c:pt idx="24">
                  <c:v>1.677005202735935</c:v>
                </c:pt>
                <c:pt idx="25">
                  <c:v>5.4663132313232943E-3</c:v>
                </c:pt>
                <c:pt idx="26">
                  <c:v>0.57949516919684818</c:v>
                </c:pt>
                <c:pt idx="27">
                  <c:v>6.7210070864238691E-2</c:v>
                </c:pt>
                <c:pt idx="28">
                  <c:v>0.63170575858886702</c:v>
                </c:pt>
                <c:pt idx="29">
                  <c:v>2.98123863795578</c:v>
                </c:pt>
                <c:pt idx="30">
                  <c:v>1.0932626462646367E-3</c:v>
                </c:pt>
                <c:pt idx="31">
                  <c:v>8.7457307884146518E-2</c:v>
                </c:pt>
                <c:pt idx="32">
                  <c:v>5.0297691390143839E-2</c:v>
                </c:pt>
                <c:pt idx="33">
                  <c:v>1.6908291981362575</c:v>
                </c:pt>
                <c:pt idx="34">
                  <c:v>4.0886023228631885E-2</c:v>
                </c:pt>
                <c:pt idx="35">
                  <c:v>3.6721598334297281</c:v>
                </c:pt>
                <c:pt idx="36">
                  <c:v>2.6199454090282015E-2</c:v>
                </c:pt>
                <c:pt idx="37">
                  <c:v>3.2317124288069599E-3</c:v>
                </c:pt>
                <c:pt idx="38">
                  <c:v>5.7191966335745359E-3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E4E-486A-BE77-8ECEE0D9AE72}"/>
            </c:ext>
          </c:extLst>
        </c:ser>
        <c:ser>
          <c:idx val="6"/>
          <c:order val="6"/>
          <c:tx>
            <c:strRef>
              <c:f>'Fig7'!$J$3</c:f>
              <c:strCache>
                <c:ptCount val="1"/>
                <c:pt idx="0">
                  <c:v>C25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'Fig7'!$J$4:$J$42</c:f>
              <c:numCache>
                <c:formatCode>General</c:formatCode>
                <c:ptCount val="39"/>
                <c:pt idx="0">
                  <c:v>482.99508168263134</c:v>
                </c:pt>
                <c:pt idx="1">
                  <c:v>68.832365543705976</c:v>
                </c:pt>
                <c:pt idx="2">
                  <c:v>134.96390545309896</c:v>
                </c:pt>
                <c:pt idx="3">
                  <c:v>229.28415130707117</c:v>
                </c:pt>
                <c:pt idx="4">
                  <c:v>166.75083041392736</c:v>
                </c:pt>
                <c:pt idx="5">
                  <c:v>41.003362864681549</c:v>
                </c:pt>
                <c:pt idx="6">
                  <c:v>42.903200771733992</c:v>
                </c:pt>
                <c:pt idx="7">
                  <c:v>56.061193093736861</c:v>
                </c:pt>
                <c:pt idx="8">
                  <c:v>46.776262383373464</c:v>
                </c:pt>
                <c:pt idx="9">
                  <c:v>21.670804031993391</c:v>
                </c:pt>
                <c:pt idx="10">
                  <c:v>18.050877202770696</c:v>
                </c:pt>
                <c:pt idx="11">
                  <c:v>15.184894964984331</c:v>
                </c:pt>
                <c:pt idx="12">
                  <c:v>45.123347801114718</c:v>
                </c:pt>
                <c:pt idx="13">
                  <c:v>13.945782723409415</c:v>
                </c:pt>
                <c:pt idx="14">
                  <c:v>16.17336327213939</c:v>
                </c:pt>
                <c:pt idx="15">
                  <c:v>11.1091116355902</c:v>
                </c:pt>
                <c:pt idx="16">
                  <c:v>8.1217584812060704</c:v>
                </c:pt>
                <c:pt idx="17">
                  <c:v>23.279416831672997</c:v>
                </c:pt>
                <c:pt idx="18">
                  <c:v>14.896184841778307</c:v>
                </c:pt>
                <c:pt idx="19">
                  <c:v>23.45152194413583</c:v>
                </c:pt>
                <c:pt idx="20">
                  <c:v>12.256036859170205</c:v>
                </c:pt>
                <c:pt idx="21">
                  <c:v>12.474294097565352</c:v>
                </c:pt>
                <c:pt idx="22">
                  <c:v>8.8040460408205128</c:v>
                </c:pt>
                <c:pt idx="23">
                  <c:v>2.4747757463619324</c:v>
                </c:pt>
                <c:pt idx="24">
                  <c:v>14.143817333087506</c:v>
                </c:pt>
                <c:pt idx="25">
                  <c:v>0.73184613107133689</c:v>
                </c:pt>
                <c:pt idx="26">
                  <c:v>10.32175218236536</c:v>
                </c:pt>
                <c:pt idx="27">
                  <c:v>3.7855102815354513</c:v>
                </c:pt>
                <c:pt idx="28">
                  <c:v>1.0868062501263407</c:v>
                </c:pt>
                <c:pt idx="29">
                  <c:v>0.35993877211420378</c:v>
                </c:pt>
                <c:pt idx="30">
                  <c:v>0.14636922621426796</c:v>
                </c:pt>
                <c:pt idx="31">
                  <c:v>1.052899195725181</c:v>
                </c:pt>
                <c:pt idx="32">
                  <c:v>2.7177759913962012</c:v>
                </c:pt>
                <c:pt idx="33">
                  <c:v>0.36020253558099125</c:v>
                </c:pt>
                <c:pt idx="34">
                  <c:v>3.3348164386267226E-3</c:v>
                </c:pt>
                <c:pt idx="35">
                  <c:v>0.25252807704630698</c:v>
                </c:pt>
                <c:pt idx="36">
                  <c:v>2.1147571181462581</c:v>
                </c:pt>
                <c:pt idx="37">
                  <c:v>4.3715705277954792E-2</c:v>
                </c:pt>
                <c:pt idx="38">
                  <c:v>0.27180500625874376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E4E-486A-BE77-8ECEE0D9AE72}"/>
            </c:ext>
          </c:extLst>
        </c:ser>
        <c:ser>
          <c:idx val="7"/>
          <c:order val="7"/>
          <c:tx>
            <c:strRef>
              <c:f>'Fig7'!$K$3</c:f>
              <c:strCache>
                <c:ptCount val="1"/>
                <c:pt idx="0">
                  <c:v>C26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'Fig7'!$K$4:$K$42</c:f>
              <c:numCache>
                <c:formatCode>General</c:formatCode>
                <c:ptCount val="39"/>
                <c:pt idx="0">
                  <c:v>253.25642396900275</c:v>
                </c:pt>
                <c:pt idx="1">
                  <c:v>297.23429475221241</c:v>
                </c:pt>
                <c:pt idx="2">
                  <c:v>94.730185987728362</c:v>
                </c:pt>
                <c:pt idx="3">
                  <c:v>112.32343446454956</c:v>
                </c:pt>
                <c:pt idx="4">
                  <c:v>61.934193461988059</c:v>
                </c:pt>
                <c:pt idx="5">
                  <c:v>170.42222109493764</c:v>
                </c:pt>
                <c:pt idx="6">
                  <c:v>97.72422586205461</c:v>
                </c:pt>
                <c:pt idx="7">
                  <c:v>33.670348670206153</c:v>
                </c:pt>
                <c:pt idx="8">
                  <c:v>18.914043001251969</c:v>
                </c:pt>
                <c:pt idx="9">
                  <c:v>19.072241733793348</c:v>
                </c:pt>
                <c:pt idx="10">
                  <c:v>17.912935506870539</c:v>
                </c:pt>
                <c:pt idx="11">
                  <c:v>12.828571186389027</c:v>
                </c:pt>
                <c:pt idx="12">
                  <c:v>9.5913367619017009</c:v>
                </c:pt>
                <c:pt idx="13">
                  <c:v>10.134476889105152</c:v>
                </c:pt>
                <c:pt idx="14">
                  <c:v>51.432124109213049</c:v>
                </c:pt>
                <c:pt idx="15">
                  <c:v>11.610761530592082</c:v>
                </c:pt>
                <c:pt idx="16">
                  <c:v>6.5525347487072292</c:v>
                </c:pt>
                <c:pt idx="17">
                  <c:v>7.9199550010279864</c:v>
                </c:pt>
                <c:pt idx="18">
                  <c:v>23.427415875527338</c:v>
                </c:pt>
                <c:pt idx="19">
                  <c:v>21.474962611508456</c:v>
                </c:pt>
                <c:pt idx="20">
                  <c:v>44.924727965646454</c:v>
                </c:pt>
                <c:pt idx="21">
                  <c:v>11.205600922672268</c:v>
                </c:pt>
                <c:pt idx="22">
                  <c:v>18.763137118407311</c:v>
                </c:pt>
                <c:pt idx="23">
                  <c:v>8.5199158029637552</c:v>
                </c:pt>
                <c:pt idx="24">
                  <c:v>1.9599660541261272</c:v>
                </c:pt>
                <c:pt idx="25">
                  <c:v>8.9823132258904579</c:v>
                </c:pt>
                <c:pt idx="26">
                  <c:v>5.0289645144205508</c:v>
                </c:pt>
                <c:pt idx="27">
                  <c:v>1.2197875556933564</c:v>
                </c:pt>
                <c:pt idx="28">
                  <c:v>0.91816053899012307</c:v>
                </c:pt>
                <c:pt idx="29">
                  <c:v>0.55858179498109628</c:v>
                </c:pt>
                <c:pt idx="30">
                  <c:v>1.7964626451780812</c:v>
                </c:pt>
                <c:pt idx="31">
                  <c:v>2.8188303165225994</c:v>
                </c:pt>
                <c:pt idx="32">
                  <c:v>1.1890200618139746</c:v>
                </c:pt>
                <c:pt idx="33">
                  <c:v>0.24418435794809401</c:v>
                </c:pt>
                <c:pt idx="34">
                  <c:v>1.6168490312004902E-3</c:v>
                </c:pt>
                <c:pt idx="35">
                  <c:v>1.9703977087536089</c:v>
                </c:pt>
                <c:pt idx="36">
                  <c:v>0.28448333564804296</c:v>
                </c:pt>
                <c:pt idx="37">
                  <c:v>0.44590266018780234</c:v>
                </c:pt>
                <c:pt idx="38">
                  <c:v>1.074069743135303E-2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E4E-486A-BE77-8ECEE0D9AE72}"/>
            </c:ext>
          </c:extLst>
        </c:ser>
        <c:ser>
          <c:idx val="8"/>
          <c:order val="8"/>
          <c:tx>
            <c:strRef>
              <c:f>'Fig7'!$L$3</c:f>
              <c:strCache>
                <c:ptCount val="1"/>
                <c:pt idx="0">
                  <c:v>C27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'Fig7'!$L$4:$L$42</c:f>
              <c:numCache>
                <c:formatCode>General</c:formatCode>
                <c:ptCount val="39"/>
                <c:pt idx="0">
                  <c:v>373.39009230668603</c:v>
                </c:pt>
                <c:pt idx="1">
                  <c:v>135.40226536642092</c:v>
                </c:pt>
                <c:pt idx="2">
                  <c:v>89.181869547565952</c:v>
                </c:pt>
                <c:pt idx="3">
                  <c:v>172.08579751658556</c:v>
                </c:pt>
                <c:pt idx="4">
                  <c:v>121.41532126721978</c:v>
                </c:pt>
                <c:pt idx="5">
                  <c:v>64.346541509942085</c:v>
                </c:pt>
                <c:pt idx="6">
                  <c:v>34.681102484630628</c:v>
                </c:pt>
                <c:pt idx="7">
                  <c:v>44.178410289986942</c:v>
                </c:pt>
                <c:pt idx="8">
                  <c:v>68.549275760949882</c:v>
                </c:pt>
                <c:pt idx="9">
                  <c:v>17.641083807402879</c:v>
                </c:pt>
                <c:pt idx="10">
                  <c:v>20.882326190493316</c:v>
                </c:pt>
                <c:pt idx="11">
                  <c:v>17.533350901395103</c:v>
                </c:pt>
                <c:pt idx="12">
                  <c:v>27.34240576467549</c:v>
                </c:pt>
                <c:pt idx="13">
                  <c:v>9.2197999338580559</c:v>
                </c:pt>
                <c:pt idx="14">
                  <c:v>29.719045729205291</c:v>
                </c:pt>
                <c:pt idx="15">
                  <c:v>34.014562740811847</c:v>
                </c:pt>
                <c:pt idx="16">
                  <c:v>33.686695359759455</c:v>
                </c:pt>
                <c:pt idx="17">
                  <c:v>18.971052485524737</c:v>
                </c:pt>
                <c:pt idx="18">
                  <c:v>5.5248515105958305</c:v>
                </c:pt>
                <c:pt idx="19">
                  <c:v>21.470489063425276</c:v>
                </c:pt>
                <c:pt idx="20">
                  <c:v>21.044323666445656</c:v>
                </c:pt>
                <c:pt idx="21">
                  <c:v>15.983166294800675</c:v>
                </c:pt>
                <c:pt idx="22">
                  <c:v>10.488851361207054</c:v>
                </c:pt>
                <c:pt idx="23">
                  <c:v>3.7277493088683222</c:v>
                </c:pt>
                <c:pt idx="24">
                  <c:v>13.723908196580595</c:v>
                </c:pt>
                <c:pt idx="25">
                  <c:v>1.0143401480164549</c:v>
                </c:pt>
                <c:pt idx="26">
                  <c:v>8.8049197416413847</c:v>
                </c:pt>
                <c:pt idx="27">
                  <c:v>16.497890900992857</c:v>
                </c:pt>
                <c:pt idx="28">
                  <c:v>1.254888847715808</c:v>
                </c:pt>
                <c:pt idx="29">
                  <c:v>0.41132256839846093</c:v>
                </c:pt>
                <c:pt idx="30">
                  <c:v>0.20286802960329098</c:v>
                </c:pt>
                <c:pt idx="31">
                  <c:v>1.2604347134622236</c:v>
                </c:pt>
                <c:pt idx="32">
                  <c:v>1.0943774374526987</c:v>
                </c:pt>
                <c:pt idx="33">
                  <c:v>0.27666501253403641</c:v>
                </c:pt>
                <c:pt idx="34">
                  <c:v>2.2204670485608674E-3</c:v>
                </c:pt>
                <c:pt idx="35">
                  <c:v>0.44865564166015393</c:v>
                </c:pt>
                <c:pt idx="36">
                  <c:v>1.0229922527734048</c:v>
                </c:pt>
                <c:pt idx="37">
                  <c:v>0.33124627359259518</c:v>
                </c:pt>
                <c:pt idx="38">
                  <c:v>4.7427341019701974E-2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E4E-486A-BE77-8ECEE0D9AE72}"/>
            </c:ext>
          </c:extLst>
        </c:ser>
        <c:ser>
          <c:idx val="9"/>
          <c:order val="9"/>
          <c:tx>
            <c:strRef>
              <c:f>'Fig7'!$M$3</c:f>
              <c:strCache>
                <c:ptCount val="1"/>
                <c:pt idx="0">
                  <c:v>C28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'Fig7'!$M$4:$M$42</c:f>
              <c:numCache>
                <c:formatCode>General</c:formatCode>
                <c:ptCount val="39"/>
                <c:pt idx="0">
                  <c:v>420.41290186663673</c:v>
                </c:pt>
                <c:pt idx="1">
                  <c:v>243.36115050628371</c:v>
                </c:pt>
                <c:pt idx="2">
                  <c:v>108.19361902423236</c:v>
                </c:pt>
                <c:pt idx="3">
                  <c:v>259.84012096992046</c:v>
                </c:pt>
                <c:pt idx="4">
                  <c:v>159.0703401715067</c:v>
                </c:pt>
                <c:pt idx="5">
                  <c:v>67.48432775090987</c:v>
                </c:pt>
                <c:pt idx="6">
                  <c:v>64.25414746096061</c:v>
                </c:pt>
                <c:pt idx="7">
                  <c:v>36.828173782137185</c:v>
                </c:pt>
                <c:pt idx="8">
                  <c:v>19.097594785478634</c:v>
                </c:pt>
                <c:pt idx="9">
                  <c:v>35.762696474963576</c:v>
                </c:pt>
                <c:pt idx="10">
                  <c:v>48.032122615557995</c:v>
                </c:pt>
                <c:pt idx="11">
                  <c:v>14.809436431453932</c:v>
                </c:pt>
                <c:pt idx="12">
                  <c:v>31.634597282737289</c:v>
                </c:pt>
                <c:pt idx="13">
                  <c:v>20.353470370969433</c:v>
                </c:pt>
                <c:pt idx="14">
                  <c:v>56.635888023652214</c:v>
                </c:pt>
                <c:pt idx="15">
                  <c:v>23.573767776649419</c:v>
                </c:pt>
                <c:pt idx="16">
                  <c:v>12.265680245413648</c:v>
                </c:pt>
                <c:pt idx="17">
                  <c:v>7.886004132524036</c:v>
                </c:pt>
                <c:pt idx="18">
                  <c:v>4.4483586169019631</c:v>
                </c:pt>
                <c:pt idx="19">
                  <c:v>12.370269166510298</c:v>
                </c:pt>
                <c:pt idx="20">
                  <c:v>7.745094676019761</c:v>
                </c:pt>
                <c:pt idx="21">
                  <c:v>4.5484556166629915</c:v>
                </c:pt>
                <c:pt idx="22">
                  <c:v>7.6586455000821019</c:v>
                </c:pt>
                <c:pt idx="23">
                  <c:v>7.8841545867140077</c:v>
                </c:pt>
                <c:pt idx="24">
                  <c:v>4.8461707852103189</c:v>
                </c:pt>
                <c:pt idx="25">
                  <c:v>1.9311423218967185</c:v>
                </c:pt>
                <c:pt idx="26">
                  <c:v>8.2685070282920634</c:v>
                </c:pt>
                <c:pt idx="27">
                  <c:v>1.3236896703292125</c:v>
                </c:pt>
                <c:pt idx="28">
                  <c:v>1.0599341063384093</c:v>
                </c:pt>
                <c:pt idx="29">
                  <c:v>0.77253543247940382</c:v>
                </c:pt>
                <c:pt idx="30">
                  <c:v>0.38622846437935276</c:v>
                </c:pt>
                <c:pt idx="31">
                  <c:v>1.4113410529879573</c:v>
                </c:pt>
                <c:pt idx="32">
                  <c:v>1.0449865906516127</c:v>
                </c:pt>
                <c:pt idx="33">
                  <c:v>0.25403087134374225</c:v>
                </c:pt>
                <c:pt idx="34">
                  <c:v>2.0828791416041686E-3</c:v>
                </c:pt>
                <c:pt idx="35">
                  <c:v>1.3149619461316595</c:v>
                </c:pt>
                <c:pt idx="36">
                  <c:v>1.1185787095925441</c:v>
                </c:pt>
                <c:pt idx="37">
                  <c:v>0.17609608892089357</c:v>
                </c:pt>
                <c:pt idx="38">
                  <c:v>0.14435057311681521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CE4E-486A-BE77-8ECEE0D9AE72}"/>
            </c:ext>
          </c:extLst>
        </c:ser>
        <c:ser>
          <c:idx val="10"/>
          <c:order val="10"/>
          <c:tx>
            <c:strRef>
              <c:f>'Fig7'!$N$3</c:f>
              <c:strCache>
                <c:ptCount val="1"/>
                <c:pt idx="0">
                  <c:v>C29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'Fig7'!$N$4:$N$42</c:f>
              <c:numCache>
                <c:formatCode>General</c:formatCode>
                <c:ptCount val="39"/>
                <c:pt idx="0">
                  <c:v>26.10747095972738</c:v>
                </c:pt>
                <c:pt idx="1">
                  <c:v>30.722929795232403</c:v>
                </c:pt>
                <c:pt idx="2">
                  <c:v>8.1875039580104385</c:v>
                </c:pt>
                <c:pt idx="3">
                  <c:v>8.504531366256515</c:v>
                </c:pt>
                <c:pt idx="4">
                  <c:v>66.595396246862151</c:v>
                </c:pt>
                <c:pt idx="5">
                  <c:v>9.0579577792244663</c:v>
                </c:pt>
                <c:pt idx="6">
                  <c:v>1.8439238669785141</c:v>
                </c:pt>
                <c:pt idx="7">
                  <c:v>3.0808293526803254E-2</c:v>
                </c:pt>
                <c:pt idx="8">
                  <c:v>2.7704524945820026</c:v>
                </c:pt>
                <c:pt idx="9">
                  <c:v>4.1360341495464183</c:v>
                </c:pt>
                <c:pt idx="10">
                  <c:v>5.0409624023662047</c:v>
                </c:pt>
                <c:pt idx="11">
                  <c:v>0.33853479386831964</c:v>
                </c:pt>
                <c:pt idx="12">
                  <c:v>1.0375094712547082</c:v>
                </c:pt>
                <c:pt idx="13">
                  <c:v>0.25616736487316416</c:v>
                </c:pt>
                <c:pt idx="14">
                  <c:v>5.1520792723150635</c:v>
                </c:pt>
                <c:pt idx="15">
                  <c:v>1.1620323285400787</c:v>
                </c:pt>
                <c:pt idx="16">
                  <c:v>1.0230013153108501</c:v>
                </c:pt>
                <c:pt idx="17">
                  <c:v>3.6366534005490507</c:v>
                </c:pt>
                <c:pt idx="18">
                  <c:v>3.7367569805368817E-2</c:v>
                </c:pt>
                <c:pt idx="19">
                  <c:v>2.6025722868348993</c:v>
                </c:pt>
                <c:pt idx="20">
                  <c:v>5.4641055484196954E-2</c:v>
                </c:pt>
                <c:pt idx="21">
                  <c:v>1.3733402082491892</c:v>
                </c:pt>
                <c:pt idx="22">
                  <c:v>1.6850079671123765</c:v>
                </c:pt>
                <c:pt idx="23">
                  <c:v>0.52392155046078415</c:v>
                </c:pt>
                <c:pt idx="24">
                  <c:v>1.586205332191156</c:v>
                </c:pt>
                <c:pt idx="25">
                  <c:v>3.1400436239046314E-3</c:v>
                </c:pt>
                <c:pt idx="26">
                  <c:v>0.15592563624864653</c:v>
                </c:pt>
                <c:pt idx="27">
                  <c:v>3.9528691868316201E-2</c:v>
                </c:pt>
                <c:pt idx="28">
                  <c:v>2.4229455041324677E-2</c:v>
                </c:pt>
                <c:pt idx="29">
                  <c:v>4.3731061965601725E-3</c:v>
                </c:pt>
                <c:pt idx="30">
                  <c:v>6.2800872478119274E-4</c:v>
                </c:pt>
                <c:pt idx="31">
                  <c:v>0.34082098371167824</c:v>
                </c:pt>
                <c:pt idx="32">
                  <c:v>2.8823239048371363E-2</c:v>
                </c:pt>
                <c:pt idx="33">
                  <c:v>2.4587426507292065E-3</c:v>
                </c:pt>
                <c:pt idx="34">
                  <c:v>3.3071579007213359E-3</c:v>
                </c:pt>
                <c:pt idx="35">
                  <c:v>1.5514710174468149E-2</c:v>
                </c:pt>
                <c:pt idx="36">
                  <c:v>8.5607149801633753E-2</c:v>
                </c:pt>
                <c:pt idx="37">
                  <c:v>4.8753040854163654E-3</c:v>
                </c:pt>
                <c:pt idx="38">
                  <c:v>5.5625598221598072E-4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E4E-486A-BE77-8ECEE0D9AE72}"/>
            </c:ext>
          </c:extLst>
        </c:ser>
        <c:ser>
          <c:idx val="11"/>
          <c:order val="11"/>
          <c:tx>
            <c:strRef>
              <c:f>'Fig7'!$O$3</c:f>
              <c:strCache>
                <c:ptCount val="1"/>
                <c:pt idx="0">
                  <c:v>C30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'Fig7'!$O$4:$O$42</c:f>
              <c:numCache>
                <c:formatCode>General</c:formatCode>
                <c:ptCount val="39"/>
                <c:pt idx="0">
                  <c:v>26.382175386257586</c:v>
                </c:pt>
                <c:pt idx="1">
                  <c:v>91.985580911988791</c:v>
                </c:pt>
                <c:pt idx="2">
                  <c:v>18.719406162578366</c:v>
                </c:pt>
                <c:pt idx="3">
                  <c:v>10.074143933778032</c:v>
                </c:pt>
                <c:pt idx="4">
                  <c:v>15.886100449578294</c:v>
                </c:pt>
                <c:pt idx="5">
                  <c:v>60.703193304764795</c:v>
                </c:pt>
                <c:pt idx="6">
                  <c:v>11.13038156457452</c:v>
                </c:pt>
                <c:pt idx="7">
                  <c:v>3.6499029470814719</c:v>
                </c:pt>
                <c:pt idx="8">
                  <c:v>1.6397037878145113</c:v>
                </c:pt>
                <c:pt idx="9">
                  <c:v>3.6908871639621168</c:v>
                </c:pt>
                <c:pt idx="10">
                  <c:v>2.5613369268321549</c:v>
                </c:pt>
                <c:pt idx="11">
                  <c:v>1.5169541022586088</c:v>
                </c:pt>
                <c:pt idx="12">
                  <c:v>2.1024919034195761</c:v>
                </c:pt>
                <c:pt idx="13">
                  <c:v>0.60405345708031888</c:v>
                </c:pt>
                <c:pt idx="14">
                  <c:v>3.1790469316498218</c:v>
                </c:pt>
                <c:pt idx="15">
                  <c:v>3.1791925508410088</c:v>
                </c:pt>
                <c:pt idx="16">
                  <c:v>2.0695835561656679</c:v>
                </c:pt>
                <c:pt idx="17">
                  <c:v>1.9351035442200555</c:v>
                </c:pt>
                <c:pt idx="18">
                  <c:v>0.24705660065560409</c:v>
                </c:pt>
                <c:pt idx="19">
                  <c:v>0.4212996164191054</c:v>
                </c:pt>
                <c:pt idx="20">
                  <c:v>0.45224341629648279</c:v>
                </c:pt>
                <c:pt idx="21">
                  <c:v>0.7529904989703553</c:v>
                </c:pt>
                <c:pt idx="22">
                  <c:v>0.64830545410012519</c:v>
                </c:pt>
                <c:pt idx="23">
                  <c:v>13.245530840093206</c:v>
                </c:pt>
                <c:pt idx="24">
                  <c:v>1.2437654094915942</c:v>
                </c:pt>
                <c:pt idx="25">
                  <c:v>0.34484378163574192</c:v>
                </c:pt>
                <c:pt idx="26">
                  <c:v>1.2162656397194809</c:v>
                </c:pt>
                <c:pt idx="27">
                  <c:v>0.5408220121655738</c:v>
                </c:pt>
                <c:pt idx="28">
                  <c:v>0.10857073448918619</c:v>
                </c:pt>
                <c:pt idx="29">
                  <c:v>1.8941912133750227</c:v>
                </c:pt>
                <c:pt idx="30">
                  <c:v>6.8968756327149272E-2</c:v>
                </c:pt>
                <c:pt idx="31">
                  <c:v>6.129612138364493E-3</c:v>
                </c:pt>
                <c:pt idx="32">
                  <c:v>0.29650702468586054</c:v>
                </c:pt>
                <c:pt idx="33">
                  <c:v>3.9771389619765785E-2</c:v>
                </c:pt>
                <c:pt idx="34">
                  <c:v>9.9498591343713527E-4</c:v>
                </c:pt>
                <c:pt idx="35">
                  <c:v>0.2305392986714665</c:v>
                </c:pt>
                <c:pt idx="36">
                  <c:v>0.81111502273820335</c:v>
                </c:pt>
                <c:pt idx="37">
                  <c:v>1.3305076685891981E-2</c:v>
                </c:pt>
                <c:pt idx="38">
                  <c:v>2.1227959954578379E-3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CE4E-486A-BE77-8ECEE0D9AE72}"/>
            </c:ext>
          </c:extLst>
        </c:ser>
        <c:ser>
          <c:idx val="12"/>
          <c:order val="12"/>
          <c:tx>
            <c:strRef>
              <c:f>'Fig7'!$P$3</c:f>
              <c:strCache>
                <c:ptCount val="1"/>
                <c:pt idx="0">
                  <c:v>C33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'Fig7'!$P$4:$P$42</c:f>
              <c:numCache>
                <c:formatCode>General</c:formatCode>
                <c:ptCount val="39"/>
                <c:pt idx="0">
                  <c:v>54.350533680526269</c:v>
                </c:pt>
                <c:pt idx="1">
                  <c:v>51.500998121297471</c:v>
                </c:pt>
                <c:pt idx="2">
                  <c:v>202.29627765002112</c:v>
                </c:pt>
                <c:pt idx="3">
                  <c:v>0</c:v>
                </c:pt>
                <c:pt idx="4">
                  <c:v>1.0491645042592381</c:v>
                </c:pt>
                <c:pt idx="5">
                  <c:v>9.7786644630559749E-5</c:v>
                </c:pt>
                <c:pt idx="6">
                  <c:v>44.205034824492373</c:v>
                </c:pt>
                <c:pt idx="7">
                  <c:v>21.183179383919509</c:v>
                </c:pt>
                <c:pt idx="8">
                  <c:v>19.726791406466305</c:v>
                </c:pt>
                <c:pt idx="9">
                  <c:v>23.111495674870525</c:v>
                </c:pt>
                <c:pt idx="10">
                  <c:v>21.317249736338056</c:v>
                </c:pt>
                <c:pt idx="11">
                  <c:v>35.950344350802652</c:v>
                </c:pt>
                <c:pt idx="12">
                  <c:v>20.565600247334913</c:v>
                </c:pt>
                <c:pt idx="13">
                  <c:v>29.190554314835204</c:v>
                </c:pt>
                <c:pt idx="14">
                  <c:v>0</c:v>
                </c:pt>
                <c:pt idx="15">
                  <c:v>2.4485236583060868</c:v>
                </c:pt>
                <c:pt idx="16">
                  <c:v>4.7633879939229899</c:v>
                </c:pt>
                <c:pt idx="17">
                  <c:v>8.3553331078185096</c:v>
                </c:pt>
                <c:pt idx="18">
                  <c:v>0</c:v>
                </c:pt>
                <c:pt idx="19">
                  <c:v>4.6614323522444323</c:v>
                </c:pt>
                <c:pt idx="20">
                  <c:v>0</c:v>
                </c:pt>
                <c:pt idx="21">
                  <c:v>4.577013416940126</c:v>
                </c:pt>
                <c:pt idx="22">
                  <c:v>0</c:v>
                </c:pt>
                <c:pt idx="23">
                  <c:v>0.47490562917598567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1.2225698738398556</c:v>
                </c:pt>
                <c:pt idx="28">
                  <c:v>2.5730213494886911</c:v>
                </c:pt>
                <c:pt idx="29">
                  <c:v>0.26129279556799201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6.4847369376327957E-4</c:v>
                </c:pt>
                <c:pt idx="35">
                  <c:v>0</c:v>
                </c:pt>
                <c:pt idx="36">
                  <c:v>0.68269030202227921</c:v>
                </c:pt>
                <c:pt idx="37">
                  <c:v>0.33446079896156022</c:v>
                </c:pt>
                <c:pt idx="38">
                  <c:v>0.47874449017374221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E4E-486A-BE77-8ECEE0D9AE72}"/>
            </c:ext>
          </c:extLst>
        </c:ser>
        <c:ser>
          <c:idx val="13"/>
          <c:order val="13"/>
          <c:tx>
            <c:strRef>
              <c:f>'Fig7'!$Q$3</c:f>
              <c:strCache>
                <c:ptCount val="1"/>
                <c:pt idx="0">
                  <c:v>D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'Fig7'!$Q$4:$Q$42</c:f>
              <c:numCache>
                <c:formatCode>General</c:formatCode>
                <c:ptCount val="39"/>
                <c:pt idx="0">
                  <c:v>0.58587585689315347</c:v>
                </c:pt>
                <c:pt idx="1">
                  <c:v>6.2785856243863236E-5</c:v>
                </c:pt>
                <c:pt idx="2">
                  <c:v>1.2556795852830192</c:v>
                </c:pt>
                <c:pt idx="3">
                  <c:v>1.6045030625718937E-2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0.10551063646056491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0.12082581179888052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7.8075637046879365E-3</c:v>
                </c:pt>
                <c:pt idx="17">
                  <c:v>0</c:v>
                </c:pt>
                <c:pt idx="18">
                  <c:v>5.0617522718283681E-3</c:v>
                </c:pt>
                <c:pt idx="19">
                  <c:v>5.4081445261005001E-3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2.0839266285488378E-5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CE4E-486A-BE77-8ECEE0D9AE72}"/>
            </c:ext>
          </c:extLst>
        </c:ser>
        <c:ser>
          <c:idx val="14"/>
          <c:order val="14"/>
          <c:tx>
            <c:strRef>
              <c:f>'Fig7'!$R$3</c:f>
              <c:strCache>
                <c:ptCount val="1"/>
                <c:pt idx="0">
                  <c:v>E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'Fig7'!$R$4:$R$42</c:f>
              <c:numCache>
                <c:formatCode>General</c:formatCode>
                <c:ptCount val="39"/>
                <c:pt idx="0">
                  <c:v>0.59234013776767824</c:v>
                </c:pt>
                <c:pt idx="1">
                  <c:v>0.19493968629694791</c:v>
                </c:pt>
                <c:pt idx="2">
                  <c:v>0.94217354203112791</c:v>
                </c:pt>
                <c:pt idx="3">
                  <c:v>1.4182149908986048</c:v>
                </c:pt>
                <c:pt idx="4">
                  <c:v>3.971258942442546E-3</c:v>
                </c:pt>
                <c:pt idx="5">
                  <c:v>3.7013842302258126E-7</c:v>
                </c:pt>
                <c:pt idx="6">
                  <c:v>0.16732327402939973</c:v>
                </c:pt>
                <c:pt idx="7">
                  <c:v>0.16465548176407196</c:v>
                </c:pt>
                <c:pt idx="8">
                  <c:v>0.101373244232974</c:v>
                </c:pt>
                <c:pt idx="9">
                  <c:v>8.7480784471466677E-2</c:v>
                </c:pt>
                <c:pt idx="10">
                  <c:v>8.0689270653152789E-2</c:v>
                </c:pt>
                <c:pt idx="11">
                  <c:v>0.13607792286880738</c:v>
                </c:pt>
                <c:pt idx="12">
                  <c:v>8.6616709567920225E-2</c:v>
                </c:pt>
                <c:pt idx="13">
                  <c:v>0.11049101393274441</c:v>
                </c:pt>
                <c:pt idx="14">
                  <c:v>0</c:v>
                </c:pt>
                <c:pt idx="15">
                  <c:v>9.2680618095357659E-3</c:v>
                </c:pt>
                <c:pt idx="16">
                  <c:v>1.8030201260557988E-2</c:v>
                </c:pt>
                <c:pt idx="17">
                  <c:v>3.1626299962368876E-2</c:v>
                </c:pt>
                <c:pt idx="18">
                  <c:v>0</c:v>
                </c:pt>
                <c:pt idx="19">
                  <c:v>1.7644282510815401E-2</c:v>
                </c:pt>
                <c:pt idx="20">
                  <c:v>0</c:v>
                </c:pt>
                <c:pt idx="21">
                  <c:v>1.7324743057876901E-2</c:v>
                </c:pt>
                <c:pt idx="22">
                  <c:v>0</c:v>
                </c:pt>
                <c:pt idx="23">
                  <c:v>1.7975953428006619E-3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4.6276265776690195E-3</c:v>
                </c:pt>
                <c:pt idx="28">
                  <c:v>9.7393058970158819E-3</c:v>
                </c:pt>
                <c:pt idx="29">
                  <c:v>9.8903589168841677E-4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2.454578805183294E-6</c:v>
                </c:pt>
                <c:pt idx="35">
                  <c:v>0</c:v>
                </c:pt>
                <c:pt idx="36">
                  <c:v>4.1206040991603743E-3</c:v>
                </c:pt>
                <c:pt idx="37">
                  <c:v>1.2659887304449224E-3</c:v>
                </c:pt>
                <c:pt idx="38">
                  <c:v>1.8121260584329502E-3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CE4E-486A-BE77-8ECEE0D9AE72}"/>
            </c:ext>
          </c:extLst>
        </c:ser>
        <c:ser>
          <c:idx val="15"/>
          <c:order val="15"/>
          <c:tx>
            <c:strRef>
              <c:f>'Fig7'!$S$3</c:f>
              <c:strCache>
                <c:ptCount val="1"/>
                <c:pt idx="0">
                  <c:v>F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'Fig7'!$S$4:$S$42</c:f>
              <c:numCache>
                <c:formatCode>General</c:formatCode>
                <c:ptCount val="39"/>
                <c:pt idx="0">
                  <c:v>175.97880160584123</c:v>
                </c:pt>
                <c:pt idx="1">
                  <c:v>166.75243676840364</c:v>
                </c:pt>
                <c:pt idx="2">
                  <c:v>655.00472763396419</c:v>
                </c:pt>
                <c:pt idx="3">
                  <c:v>0</c:v>
                </c:pt>
                <c:pt idx="4">
                  <c:v>3.3970358641223584</c:v>
                </c:pt>
                <c:pt idx="5">
                  <c:v>3.1661835441809671E-4</c:v>
                </c:pt>
                <c:pt idx="6">
                  <c:v>143.1292119242986</c:v>
                </c:pt>
                <c:pt idx="7">
                  <c:v>68.987790601048346</c:v>
                </c:pt>
                <c:pt idx="8">
                  <c:v>63.872364743354268</c:v>
                </c:pt>
                <c:pt idx="9">
                  <c:v>74.831524858415094</c:v>
                </c:pt>
                <c:pt idx="10">
                  <c:v>69.022028085022612</c:v>
                </c:pt>
                <c:pt idx="11">
                  <c:v>116.40177359359991</c:v>
                </c:pt>
                <c:pt idx="12">
                  <c:v>66.588300808675854</c:v>
                </c:pt>
                <c:pt idx="13">
                  <c:v>94.514596613345375</c:v>
                </c:pt>
                <c:pt idx="14">
                  <c:v>0</c:v>
                </c:pt>
                <c:pt idx="15">
                  <c:v>7.9279489990851459</c:v>
                </c:pt>
                <c:pt idx="16">
                  <c:v>15.423129341866812</c:v>
                </c:pt>
                <c:pt idx="17">
                  <c:v>27.05330394682754</c:v>
                </c:pt>
                <c:pt idx="18">
                  <c:v>0</c:v>
                </c:pt>
                <c:pt idx="19">
                  <c:v>15.093012406032699</c:v>
                </c:pt>
                <c:pt idx="20">
                  <c:v>0</c:v>
                </c:pt>
                <c:pt idx="21">
                  <c:v>14.819676671096936</c:v>
                </c:pt>
                <c:pt idx="22">
                  <c:v>0</c:v>
                </c:pt>
                <c:pt idx="23">
                  <c:v>1.5376725459496754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3.9584962043313539</c:v>
                </c:pt>
                <c:pt idx="28">
                  <c:v>8.331053679267189</c:v>
                </c:pt>
                <c:pt idx="29">
                  <c:v>0.84602652298836389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2.0996596679650481E-3</c:v>
                </c:pt>
                <c:pt idx="35">
                  <c:v>0</c:v>
                </c:pt>
                <c:pt idx="36">
                  <c:v>2.2104478665102532</c:v>
                </c:pt>
                <c:pt idx="37">
                  <c:v>1.0829334433283966</c:v>
                </c:pt>
                <c:pt idx="38">
                  <c:v>1.5501021968135873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CE4E-486A-BE77-8ECEE0D9AE72}"/>
            </c:ext>
          </c:extLst>
        </c:ser>
        <c:ser>
          <c:idx val="16"/>
          <c:order val="16"/>
          <c:tx>
            <c:strRef>
              <c:f>'Fig7'!$T$3</c:f>
              <c:strCache>
                <c:ptCount val="1"/>
                <c:pt idx="0">
                  <c:v>G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'Fig7'!$T$4:$T$42</c:f>
              <c:numCache>
                <c:formatCode>General</c:formatCode>
                <c:ptCount val="39"/>
                <c:pt idx="0">
                  <c:v>0.5944469207270231</c:v>
                </c:pt>
                <c:pt idx="1">
                  <c:v>0.56328075686542434</c:v>
                </c:pt>
                <c:pt idx="2">
                  <c:v>2.2125707178984158</c:v>
                </c:pt>
                <c:pt idx="3">
                  <c:v>0</c:v>
                </c:pt>
                <c:pt idx="4">
                  <c:v>1.147500432216475E-2</c:v>
                </c:pt>
                <c:pt idx="5">
                  <c:v>1.0695197261156864E-6</c:v>
                </c:pt>
                <c:pt idx="6">
                  <c:v>0.48348277473280632</c:v>
                </c:pt>
                <c:pt idx="7">
                  <c:v>2.0943935434253831</c:v>
                </c:pt>
                <c:pt idx="8">
                  <c:v>0.2157574105222011</c:v>
                </c:pt>
                <c:pt idx="9">
                  <c:v>0.25277686357395623</c:v>
                </c:pt>
                <c:pt idx="10">
                  <c:v>0.25123554709401219</c:v>
                </c:pt>
                <c:pt idx="11">
                  <c:v>0.46405754020352674</c:v>
                </c:pt>
                <c:pt idx="12">
                  <c:v>0.2249316963803949</c:v>
                </c:pt>
                <c:pt idx="13">
                  <c:v>0.31926522062838103</c:v>
                </c:pt>
                <c:pt idx="14">
                  <c:v>3.4866910033315435E-4</c:v>
                </c:pt>
                <c:pt idx="15">
                  <c:v>2.6780185040394144E-2</c:v>
                </c:pt>
                <c:pt idx="16">
                  <c:v>0.3749575701658614</c:v>
                </c:pt>
                <c:pt idx="17">
                  <c:v>9.1384604736163055E-2</c:v>
                </c:pt>
                <c:pt idx="18">
                  <c:v>0.57718242831428057</c:v>
                </c:pt>
                <c:pt idx="19">
                  <c:v>5.0983383608695476E-2</c:v>
                </c:pt>
                <c:pt idx="20">
                  <c:v>1.4174790577783369E-3</c:v>
                </c:pt>
                <c:pt idx="21">
                  <c:v>5.0060070206882301E-2</c:v>
                </c:pt>
                <c:pt idx="22">
                  <c:v>0</c:v>
                </c:pt>
                <c:pt idx="23">
                  <c:v>5.1941751033979244E-3</c:v>
                </c:pt>
                <c:pt idx="24">
                  <c:v>0</c:v>
                </c:pt>
                <c:pt idx="25">
                  <c:v>0</c:v>
                </c:pt>
                <c:pt idx="26">
                  <c:v>1.0446808180120115E-4</c:v>
                </c:pt>
                <c:pt idx="27">
                  <c:v>3.032586489494804E-2</c:v>
                </c:pt>
                <c:pt idx="28">
                  <c:v>3.3213310745608737E-2</c:v>
                </c:pt>
                <c:pt idx="29">
                  <c:v>3.0330066629709052E-3</c:v>
                </c:pt>
                <c:pt idx="30">
                  <c:v>0</c:v>
                </c:pt>
                <c:pt idx="31">
                  <c:v>5.7988724573831973E-4</c:v>
                </c:pt>
                <c:pt idx="32">
                  <c:v>0</c:v>
                </c:pt>
                <c:pt idx="33">
                  <c:v>8.8293956130982565E-3</c:v>
                </c:pt>
                <c:pt idx="34">
                  <c:v>0.15102648326812435</c:v>
                </c:pt>
                <c:pt idx="35">
                  <c:v>0</c:v>
                </c:pt>
                <c:pt idx="36">
                  <c:v>7.4667739277991529E-3</c:v>
                </c:pt>
                <c:pt idx="37">
                  <c:v>5.4990101149443582E-3</c:v>
                </c:pt>
                <c:pt idx="38">
                  <c:v>5.8642838543141451E-3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CE4E-486A-BE77-8ECEE0D9AE72}"/>
            </c:ext>
          </c:extLst>
        </c:ser>
        <c:ser>
          <c:idx val="17"/>
          <c:order val="17"/>
          <c:tx>
            <c:strRef>
              <c:f>'Fig7'!$U$3</c:f>
              <c:strCache>
                <c:ptCount val="1"/>
                <c:pt idx="0">
                  <c:v>H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'Fig7'!$U$4:$U$42</c:f>
              <c:numCache>
                <c:formatCode>General</c:formatCode>
                <c:ptCount val="39"/>
                <c:pt idx="0">
                  <c:v>0.70793977749826809</c:v>
                </c:pt>
                <c:pt idx="1">
                  <c:v>6.0990619859694561E-2</c:v>
                </c:pt>
                <c:pt idx="2">
                  <c:v>8.5775573829778295E-3</c:v>
                </c:pt>
                <c:pt idx="3">
                  <c:v>0.23832173774280818</c:v>
                </c:pt>
                <c:pt idx="4">
                  <c:v>5.7510412370447739E-2</c:v>
                </c:pt>
                <c:pt idx="5">
                  <c:v>4.7139875420668886E-2</c:v>
                </c:pt>
                <c:pt idx="6">
                  <c:v>0.46811739648234152</c:v>
                </c:pt>
                <c:pt idx="7">
                  <c:v>124.2868452343842</c:v>
                </c:pt>
                <c:pt idx="8">
                  <c:v>2.1636932220303606E-2</c:v>
                </c:pt>
                <c:pt idx="9">
                  <c:v>8.7321704409418999E-2</c:v>
                </c:pt>
                <c:pt idx="10">
                  <c:v>1.105843014189702</c:v>
                </c:pt>
                <c:pt idx="11">
                  <c:v>4.6588526855334749</c:v>
                </c:pt>
                <c:pt idx="12">
                  <c:v>6.5287852102642319E-2</c:v>
                </c:pt>
                <c:pt idx="13">
                  <c:v>1.973377146558164E-2</c:v>
                </c:pt>
                <c:pt idx="14">
                  <c:v>2.2928799330117045E-2</c:v>
                </c:pt>
                <c:pt idx="15">
                  <c:v>4.9689682677197311E-2</c:v>
                </c:pt>
                <c:pt idx="16">
                  <c:v>19.134705678597058</c:v>
                </c:pt>
                <c:pt idx="17">
                  <c:v>1.9482072337851264E-2</c:v>
                </c:pt>
                <c:pt idx="18">
                  <c:v>34.244507497546394</c:v>
                </c:pt>
                <c:pt idx="19">
                  <c:v>1.2013618566726336E-2</c:v>
                </c:pt>
                <c:pt idx="20">
                  <c:v>8.5654569657549473E-2</c:v>
                </c:pt>
                <c:pt idx="21">
                  <c:v>4.6264803547018118E-3</c:v>
                </c:pt>
                <c:pt idx="22">
                  <c:v>1.5855102849826608E-4</c:v>
                </c:pt>
                <c:pt idx="23">
                  <c:v>1.8985402097747794E-2</c:v>
                </c:pt>
                <c:pt idx="24">
                  <c:v>1.6525186325111463E-5</c:v>
                </c:pt>
                <c:pt idx="25">
                  <c:v>8.4702022456344395E-3</c:v>
                </c:pt>
                <c:pt idx="26">
                  <c:v>6.2338975993512236E-3</c:v>
                </c:pt>
                <c:pt idx="27">
                  <c:v>1.0050405443958219</c:v>
                </c:pt>
                <c:pt idx="28">
                  <c:v>0.33344124070212544</c:v>
                </c:pt>
                <c:pt idx="29">
                  <c:v>1.0971447104804355E-2</c:v>
                </c:pt>
                <c:pt idx="30">
                  <c:v>1.6940404491272432E-3</c:v>
                </c:pt>
                <c:pt idx="31">
                  <c:v>3.4528734803584982E-2</c:v>
                </c:pt>
                <c:pt idx="32">
                  <c:v>2.6330442312421098E-3</c:v>
                </c:pt>
                <c:pt idx="33">
                  <c:v>0.52644044258615708</c:v>
                </c:pt>
                <c:pt idx="34">
                  <c:v>8.9465748637183342</c:v>
                </c:pt>
                <c:pt idx="35">
                  <c:v>2.1365657781799996E-3</c:v>
                </c:pt>
                <c:pt idx="36">
                  <c:v>6.1930392617171037E-4</c:v>
                </c:pt>
                <c:pt idx="37">
                  <c:v>0.11063556994133394</c:v>
                </c:pt>
                <c:pt idx="38">
                  <c:v>3.7309367927111925E-2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CE4E-486A-BE77-8ECEE0D9AE72}"/>
            </c:ext>
          </c:extLst>
        </c:ser>
        <c:ser>
          <c:idx val="18"/>
          <c:order val="18"/>
          <c:tx>
            <c:strRef>
              <c:f>'Fig7'!$V$3</c:f>
              <c:strCache>
                <c:ptCount val="1"/>
                <c:pt idx="0">
                  <c:v>I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'Fig7'!$V$4:$V$42</c:f>
              <c:numCache>
                <c:formatCode>General</c:formatCode>
                <c:ptCount val="39"/>
                <c:pt idx="0">
                  <c:v>0.42751012203871142</c:v>
                </c:pt>
                <c:pt idx="1">
                  <c:v>0.91486797840661893</c:v>
                </c:pt>
                <c:pt idx="2">
                  <c:v>0</c:v>
                </c:pt>
                <c:pt idx="3">
                  <c:v>0</c:v>
                </c:pt>
                <c:pt idx="4">
                  <c:v>2.2496154721343373</c:v>
                </c:pt>
                <c:pt idx="5">
                  <c:v>1.4667989161409878E-2</c:v>
                </c:pt>
                <c:pt idx="6">
                  <c:v>0</c:v>
                </c:pt>
                <c:pt idx="7">
                  <c:v>5.0929415687448909E-2</c:v>
                </c:pt>
                <c:pt idx="8">
                  <c:v>3.2228524560196092E-7</c:v>
                </c:pt>
                <c:pt idx="9">
                  <c:v>1.9997955124438249E-2</c:v>
                </c:pt>
                <c:pt idx="10">
                  <c:v>0</c:v>
                </c:pt>
                <c:pt idx="11">
                  <c:v>3.0553325137532283E-3</c:v>
                </c:pt>
                <c:pt idx="12">
                  <c:v>4.5606124345340504E-2</c:v>
                </c:pt>
                <c:pt idx="13">
                  <c:v>3.238777586688002E-3</c:v>
                </c:pt>
                <c:pt idx="14">
                  <c:v>3.8945247594597276E-3</c:v>
                </c:pt>
                <c:pt idx="15">
                  <c:v>6.5939997244583992E-3</c:v>
                </c:pt>
                <c:pt idx="16">
                  <c:v>2.5507209218432081E-2</c:v>
                </c:pt>
                <c:pt idx="17">
                  <c:v>2.1690449122303335E-2</c:v>
                </c:pt>
                <c:pt idx="18">
                  <c:v>0</c:v>
                </c:pt>
                <c:pt idx="19">
                  <c:v>1.1116850565002778E-3</c:v>
                </c:pt>
                <c:pt idx="20">
                  <c:v>1.8881962862735691E-3</c:v>
                </c:pt>
                <c:pt idx="21">
                  <c:v>1.0261469925723077E-3</c:v>
                </c:pt>
                <c:pt idx="22">
                  <c:v>0</c:v>
                </c:pt>
                <c:pt idx="23">
                  <c:v>8.9126958884165219E-2</c:v>
                </c:pt>
                <c:pt idx="24">
                  <c:v>0</c:v>
                </c:pt>
                <c:pt idx="25">
                  <c:v>2.9313465127156491E-3</c:v>
                </c:pt>
                <c:pt idx="26">
                  <c:v>0</c:v>
                </c:pt>
                <c:pt idx="27">
                  <c:v>2.5136985886575758E-4</c:v>
                </c:pt>
                <c:pt idx="28">
                  <c:v>2.1867483969018053E-4</c:v>
                </c:pt>
                <c:pt idx="29">
                  <c:v>2.7760555598970171E-3</c:v>
                </c:pt>
                <c:pt idx="30">
                  <c:v>5.8626930254312981E-4</c:v>
                </c:pt>
                <c:pt idx="31">
                  <c:v>5.4094272448779179E-4</c:v>
                </c:pt>
                <c:pt idx="32">
                  <c:v>7.8824286374512553E-5</c:v>
                </c:pt>
                <c:pt idx="33">
                  <c:v>3.7512260210093018E-5</c:v>
                </c:pt>
                <c:pt idx="34">
                  <c:v>3.7107695950666653E-4</c:v>
                </c:pt>
                <c:pt idx="35">
                  <c:v>2.083109939543526E-2</c:v>
                </c:pt>
                <c:pt idx="36">
                  <c:v>0</c:v>
                </c:pt>
                <c:pt idx="37">
                  <c:v>3.1847739658807939E-5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CE4E-486A-BE77-8ECEE0D9AE72}"/>
            </c:ext>
          </c:extLst>
        </c:ser>
        <c:ser>
          <c:idx val="19"/>
          <c:order val="19"/>
          <c:tx>
            <c:strRef>
              <c:f>'Fig7'!$W$3</c:f>
              <c:strCache>
                <c:ptCount val="1"/>
                <c:pt idx="0">
                  <c:v>J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'Fig7'!$W$4:$W$42</c:f>
              <c:numCache>
                <c:formatCode>General</c:formatCode>
                <c:ptCount val="39"/>
                <c:pt idx="0">
                  <c:v>41.522948015002839</c:v>
                </c:pt>
                <c:pt idx="1">
                  <c:v>1.1107002678568278</c:v>
                </c:pt>
                <c:pt idx="2">
                  <c:v>25.84169332205397</c:v>
                </c:pt>
                <c:pt idx="3">
                  <c:v>4.3435890302171174</c:v>
                </c:pt>
                <c:pt idx="4">
                  <c:v>0.70902282088854918</c:v>
                </c:pt>
                <c:pt idx="5">
                  <c:v>52.526930395363649</c:v>
                </c:pt>
                <c:pt idx="6">
                  <c:v>19.099424780893287</c:v>
                </c:pt>
                <c:pt idx="7">
                  <c:v>10.076241128708489</c:v>
                </c:pt>
                <c:pt idx="8">
                  <c:v>29.335042218869319</c:v>
                </c:pt>
                <c:pt idx="9">
                  <c:v>11.68220755504322</c:v>
                </c:pt>
                <c:pt idx="10">
                  <c:v>16.496512619944667</c:v>
                </c:pt>
                <c:pt idx="11">
                  <c:v>1.2606508512248809</c:v>
                </c:pt>
                <c:pt idx="12">
                  <c:v>2.4796116493392333</c:v>
                </c:pt>
                <c:pt idx="13">
                  <c:v>1.9858862222727964</c:v>
                </c:pt>
                <c:pt idx="14">
                  <c:v>1.2342725148762952</c:v>
                </c:pt>
                <c:pt idx="15">
                  <c:v>9.3028124830501326</c:v>
                </c:pt>
                <c:pt idx="16">
                  <c:v>8.8418157257966357</c:v>
                </c:pt>
                <c:pt idx="17">
                  <c:v>0.26401811097568384</c:v>
                </c:pt>
                <c:pt idx="18">
                  <c:v>1.1790201677822836</c:v>
                </c:pt>
                <c:pt idx="19">
                  <c:v>0.99621619247641036</c:v>
                </c:pt>
                <c:pt idx="20">
                  <c:v>4.6462911641683036E-2</c:v>
                </c:pt>
                <c:pt idx="21">
                  <c:v>0.58042722955887882</c:v>
                </c:pt>
                <c:pt idx="22">
                  <c:v>0.59917543446486832</c:v>
                </c:pt>
                <c:pt idx="23">
                  <c:v>0.28839595355709946</c:v>
                </c:pt>
                <c:pt idx="24">
                  <c:v>1.1072738194926046E-3</c:v>
                </c:pt>
                <c:pt idx="25">
                  <c:v>26.592913774327755</c:v>
                </c:pt>
                <c:pt idx="26">
                  <c:v>1.421900785373964E-3</c:v>
                </c:pt>
                <c:pt idx="27">
                  <c:v>2.4133727652624266</c:v>
                </c:pt>
                <c:pt idx="28">
                  <c:v>9.0226717240899035E-2</c:v>
                </c:pt>
                <c:pt idx="29">
                  <c:v>2.0267889776981463E-3</c:v>
                </c:pt>
                <c:pt idx="30">
                  <c:v>5.318582754865556</c:v>
                </c:pt>
                <c:pt idx="31">
                  <c:v>2.4070417765003072E-3</c:v>
                </c:pt>
                <c:pt idx="32">
                  <c:v>1.8799061427174024E-2</c:v>
                </c:pt>
                <c:pt idx="33">
                  <c:v>9.2168395492073785E-3</c:v>
                </c:pt>
                <c:pt idx="34">
                  <c:v>1.6920039484514149E-2</c:v>
                </c:pt>
                <c:pt idx="35">
                  <c:v>0.14871242975846322</c:v>
                </c:pt>
                <c:pt idx="36">
                  <c:v>2.8598866317905092E-2</c:v>
                </c:pt>
                <c:pt idx="37">
                  <c:v>4.2057339724597576E-2</c:v>
                </c:pt>
                <c:pt idx="38">
                  <c:v>1.1550636530428537E-2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CE4E-486A-BE77-8ECEE0D9AE72}"/>
            </c:ext>
          </c:extLst>
        </c:ser>
        <c:ser>
          <c:idx val="20"/>
          <c:order val="20"/>
          <c:tx>
            <c:strRef>
              <c:f>'Fig7'!$X$3</c:f>
              <c:strCache>
                <c:ptCount val="1"/>
                <c:pt idx="0">
                  <c:v>K</c:v>
                </c:pt>
              </c:strCache>
            </c:strRef>
          </c:tx>
          <c:spPr>
            <a:solidFill>
              <a:schemeClr val="accent3">
                <a:lumMod val="8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'Fig7'!$X$4:$X$42</c:f>
              <c:numCache>
                <c:formatCode>General</c:formatCode>
                <c:ptCount val="39"/>
                <c:pt idx="0">
                  <c:v>1.4739302660786961</c:v>
                </c:pt>
                <c:pt idx="1">
                  <c:v>6.7651552476490906E-3</c:v>
                </c:pt>
                <c:pt idx="2">
                  <c:v>0.95888102383423757</c:v>
                </c:pt>
                <c:pt idx="3">
                  <c:v>0.12340399080721909</c:v>
                </c:pt>
                <c:pt idx="4">
                  <c:v>1.7737868236622489E-2</c:v>
                </c:pt>
                <c:pt idx="5">
                  <c:v>1.9770670401009056</c:v>
                </c:pt>
                <c:pt idx="6">
                  <c:v>0.71609130840789703</c:v>
                </c:pt>
                <c:pt idx="7">
                  <c:v>0.61432488347901426</c:v>
                </c:pt>
                <c:pt idx="8">
                  <c:v>1.1064175489028116</c:v>
                </c:pt>
                <c:pt idx="9">
                  <c:v>0.43980300425005225</c:v>
                </c:pt>
                <c:pt idx="10">
                  <c:v>0.62106099892275779</c:v>
                </c:pt>
                <c:pt idx="11">
                  <c:v>3.5960130398791534E-2</c:v>
                </c:pt>
                <c:pt idx="12">
                  <c:v>9.1472453082303673E-2</c:v>
                </c:pt>
                <c:pt idx="13">
                  <c:v>7.3963454135366646E-2</c:v>
                </c:pt>
                <c:pt idx="14">
                  <c:v>4.6195631919573543E-2</c:v>
                </c:pt>
                <c:pt idx="15">
                  <c:v>0.3507068918984686</c:v>
                </c:pt>
                <c:pt idx="16">
                  <c:v>0.33214033887087169</c:v>
                </c:pt>
                <c:pt idx="17">
                  <c:v>6.4244066263938748E-3</c:v>
                </c:pt>
                <c:pt idx="18">
                  <c:v>4.424394708513546E-2</c:v>
                </c:pt>
                <c:pt idx="19">
                  <c:v>3.624182039824575E-2</c:v>
                </c:pt>
                <c:pt idx="20">
                  <c:v>1.50828360958144E-3</c:v>
                </c:pt>
                <c:pt idx="21">
                  <c:v>2.1813771300941198E-2</c:v>
                </c:pt>
                <c:pt idx="22">
                  <c:v>2.1954410355817799E-2</c:v>
                </c:pt>
                <c:pt idx="23">
                  <c:v>8.9289307451991817E-3</c:v>
                </c:pt>
                <c:pt idx="24">
                  <c:v>6.7150108407076914E-7</c:v>
                </c:pt>
                <c:pt idx="25">
                  <c:v>1.0048471401296624</c:v>
                </c:pt>
                <c:pt idx="26">
                  <c:v>1.5782776152661881E-5</c:v>
                </c:pt>
                <c:pt idx="27">
                  <c:v>9.1070560248198262E-2</c:v>
                </c:pt>
                <c:pt idx="28">
                  <c:v>2.573721751964797E-3</c:v>
                </c:pt>
                <c:pt idx="29">
                  <c:v>4.3971657424535238E-5</c:v>
                </c:pt>
                <c:pt idx="30">
                  <c:v>0.20096942802592821</c:v>
                </c:pt>
                <c:pt idx="31">
                  <c:v>3.0425845128689843E-5</c:v>
                </c:pt>
                <c:pt idx="32">
                  <c:v>5.9863029913920229E-4</c:v>
                </c:pt>
                <c:pt idx="33">
                  <c:v>0</c:v>
                </c:pt>
                <c:pt idx="34">
                  <c:v>6.3909528552485995E-4</c:v>
                </c:pt>
                <c:pt idx="35">
                  <c:v>5.3554507631172754E-3</c:v>
                </c:pt>
                <c:pt idx="36">
                  <c:v>8.35024568642595E-4</c:v>
                </c:pt>
                <c:pt idx="37">
                  <c:v>1.5529630225135094E-3</c:v>
                </c:pt>
                <c:pt idx="38">
                  <c:v>4.2046032024334323E-4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CE4E-486A-BE77-8ECEE0D9AE72}"/>
            </c:ext>
          </c:extLst>
        </c:ser>
        <c:ser>
          <c:idx val="21"/>
          <c:order val="21"/>
          <c:tx>
            <c:strRef>
              <c:f>'Fig7'!$Y$3</c:f>
              <c:strCache>
                <c:ptCount val="1"/>
                <c:pt idx="0">
                  <c:v>L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'Fig7'!$Y$4:$Y$42</c:f>
              <c:numCache>
                <c:formatCode>General</c:formatCode>
                <c:ptCount val="39"/>
                <c:pt idx="0">
                  <c:v>3.7304291255645694</c:v>
                </c:pt>
                <c:pt idx="1">
                  <c:v>1.7122202287964683E-2</c:v>
                </c:pt>
                <c:pt idx="2">
                  <c:v>2.4268703761538291</c:v>
                </c:pt>
                <c:pt idx="3">
                  <c:v>0.31232810134338251</c:v>
                </c:pt>
                <c:pt idx="4">
                  <c:v>4.4893480931818885E-2</c:v>
                </c:pt>
                <c:pt idx="5">
                  <c:v>5.0038381321858196</c:v>
                </c:pt>
                <c:pt idx="6">
                  <c:v>1.8123841642494085</c:v>
                </c:pt>
                <c:pt idx="7">
                  <c:v>1.554819444739735</c:v>
                </c:pt>
                <c:pt idx="8">
                  <c:v>2.8002764747104152</c:v>
                </c:pt>
                <c:pt idx="9">
                  <c:v>1.1131150328640729</c:v>
                </c:pt>
                <c:pt idx="10">
                  <c:v>1.5718681490258177</c:v>
                </c:pt>
                <c:pt idx="11">
                  <c:v>9.1012933844950794E-2</c:v>
                </c:pt>
                <c:pt idx="12">
                  <c:v>0.23151129399963111</c:v>
                </c:pt>
                <c:pt idx="13">
                  <c:v>0.18719706751673471</c:v>
                </c:pt>
                <c:pt idx="14">
                  <c:v>0.11691837446639397</c:v>
                </c:pt>
                <c:pt idx="15">
                  <c:v>0.88761811476676655</c:v>
                </c:pt>
                <c:pt idx="16">
                  <c:v>0.84062728231728556</c:v>
                </c:pt>
                <c:pt idx="17">
                  <c:v>1.6259787959484129E-2</c:v>
                </c:pt>
                <c:pt idx="18">
                  <c:v>0.11197877717474114</c:v>
                </c:pt>
                <c:pt idx="19">
                  <c:v>9.1725874343254077E-2</c:v>
                </c:pt>
                <c:pt idx="20">
                  <c:v>3.8173753781194364E-3</c:v>
                </c:pt>
                <c:pt idx="21">
                  <c:v>5.5209347193851954E-2</c:v>
                </c:pt>
                <c:pt idx="22">
                  <c:v>5.5565296208939685E-2</c:v>
                </c:pt>
                <c:pt idx="23">
                  <c:v>2.2598588331206315E-2</c:v>
                </c:pt>
                <c:pt idx="24">
                  <c:v>1.6995290010868302E-6</c:v>
                </c:pt>
                <c:pt idx="25">
                  <c:v>2.5432078603374677</c:v>
                </c:pt>
                <c:pt idx="26">
                  <c:v>3.9945260084550682E-5</c:v>
                </c:pt>
                <c:pt idx="27">
                  <c:v>0.23049412733431751</c:v>
                </c:pt>
                <c:pt idx="28">
                  <c:v>6.5139354320926657E-3</c:v>
                </c:pt>
                <c:pt idx="29">
                  <c:v>1.1128962837503309E-4</c:v>
                </c:pt>
                <c:pt idx="30">
                  <c:v>0.50864157206748395</c:v>
                </c:pt>
                <c:pt idx="31">
                  <c:v>7.7005989661316221E-5</c:v>
                </c:pt>
                <c:pt idx="32">
                  <c:v>1.5150973928292899E-3</c:v>
                </c:pt>
                <c:pt idx="33">
                  <c:v>0</c:v>
                </c:pt>
                <c:pt idx="34">
                  <c:v>1.6175118470727057E-3</c:v>
                </c:pt>
                <c:pt idx="35">
                  <c:v>1.3554324764905701E-2</c:v>
                </c:pt>
                <c:pt idx="36">
                  <c:v>2.1133971145790298E-3</c:v>
                </c:pt>
                <c:pt idx="37">
                  <c:v>3.9304562932422904E-3</c:v>
                </c:pt>
                <c:pt idx="38">
                  <c:v>1.0641598594447466E-3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CE4E-486A-BE77-8ECEE0D9AE72}"/>
            </c:ext>
          </c:extLst>
        </c:ser>
        <c:ser>
          <c:idx val="22"/>
          <c:order val="22"/>
          <c:tx>
            <c:strRef>
              <c:f>'Fig7'!$Z$3</c:f>
              <c:strCache>
                <c:ptCount val="1"/>
                <c:pt idx="0">
                  <c:v>M</c:v>
                </c:pt>
              </c:strCache>
            </c:strRef>
          </c:tx>
          <c:spPr>
            <a:solidFill>
              <a:schemeClr val="accent5">
                <a:lumMod val="8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'Fig7'!$Z$4:$Z$42</c:f>
              <c:numCache>
                <c:formatCode>General</c:formatCode>
                <c:ptCount val="39"/>
                <c:pt idx="0">
                  <c:v>102.92885509814187</c:v>
                </c:pt>
                <c:pt idx="1">
                  <c:v>224.43778567087975</c:v>
                </c:pt>
                <c:pt idx="2">
                  <c:v>47.784998344196765</c:v>
                </c:pt>
                <c:pt idx="3">
                  <c:v>68.046965385475005</c:v>
                </c:pt>
                <c:pt idx="4">
                  <c:v>4.0480942457834317</c:v>
                </c:pt>
                <c:pt idx="5">
                  <c:v>2.0762215675910056</c:v>
                </c:pt>
                <c:pt idx="6">
                  <c:v>16.95411754331991</c:v>
                </c:pt>
                <c:pt idx="7">
                  <c:v>13.692814989286148</c:v>
                </c:pt>
                <c:pt idx="8">
                  <c:v>7.410798443084218</c:v>
                </c:pt>
                <c:pt idx="9">
                  <c:v>38.748619846758231</c:v>
                </c:pt>
                <c:pt idx="10">
                  <c:v>53.240875436811706</c:v>
                </c:pt>
                <c:pt idx="11">
                  <c:v>7.9707627251909514</c:v>
                </c:pt>
                <c:pt idx="12">
                  <c:v>4.8274141070540963</c:v>
                </c:pt>
                <c:pt idx="13">
                  <c:v>7.7116447230582708</c:v>
                </c:pt>
                <c:pt idx="14">
                  <c:v>0.14719633283053213</c:v>
                </c:pt>
                <c:pt idx="15">
                  <c:v>24.667295987041484</c:v>
                </c:pt>
                <c:pt idx="16">
                  <c:v>3.1503652972008211</c:v>
                </c:pt>
                <c:pt idx="17">
                  <c:v>0.48680338911434262</c:v>
                </c:pt>
                <c:pt idx="18">
                  <c:v>23.609670978597094</c:v>
                </c:pt>
                <c:pt idx="19">
                  <c:v>0.78212243740344434</c:v>
                </c:pt>
                <c:pt idx="20">
                  <c:v>7.1644680399089111E-2</c:v>
                </c:pt>
                <c:pt idx="21">
                  <c:v>0.91305321627218916</c:v>
                </c:pt>
                <c:pt idx="22">
                  <c:v>0.928975947871578</c:v>
                </c:pt>
                <c:pt idx="23">
                  <c:v>0.98585271200025204</c:v>
                </c:pt>
                <c:pt idx="24">
                  <c:v>0.24218392777755327</c:v>
                </c:pt>
                <c:pt idx="25">
                  <c:v>0.64212548387478563</c:v>
                </c:pt>
                <c:pt idx="26">
                  <c:v>5.1868451291809947E-3</c:v>
                </c:pt>
                <c:pt idx="27">
                  <c:v>0.80772616187275048</c:v>
                </c:pt>
                <c:pt idx="28">
                  <c:v>0.57047972791300694</c:v>
                </c:pt>
                <c:pt idx="29">
                  <c:v>5.2399341255574328E-2</c:v>
                </c:pt>
                <c:pt idx="30">
                  <c:v>0.12842509677495606</c:v>
                </c:pt>
                <c:pt idx="31">
                  <c:v>1.0272917741399183</c:v>
                </c:pt>
                <c:pt idx="32">
                  <c:v>2.1193603532562832E-2</c:v>
                </c:pt>
                <c:pt idx="33">
                  <c:v>0.28288426780795106</c:v>
                </c:pt>
                <c:pt idx="34">
                  <c:v>6.8385204534848754E-4</c:v>
                </c:pt>
                <c:pt idx="35">
                  <c:v>0.17330921028861113</c:v>
                </c:pt>
                <c:pt idx="36">
                  <c:v>0.11944250914265986</c:v>
                </c:pt>
                <c:pt idx="37">
                  <c:v>1.7092783611517781E-2</c:v>
                </c:pt>
                <c:pt idx="38">
                  <c:v>2.37565598445304E-2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CE4E-486A-BE77-8ECEE0D9AE72}"/>
            </c:ext>
          </c:extLst>
        </c:ser>
        <c:ser>
          <c:idx val="23"/>
          <c:order val="23"/>
          <c:tx>
            <c:strRef>
              <c:f>'Fig7'!$AA$3</c:f>
              <c:strCache>
                <c:ptCount val="1"/>
                <c:pt idx="0">
                  <c:v>N</c:v>
                </c:pt>
              </c:strCache>
            </c:strRef>
          </c:tx>
          <c:spPr>
            <a:solidFill>
              <a:schemeClr val="accent6">
                <a:lumMod val="8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'Fig7'!$AA$4:$AA$42</c:f>
              <c:numCache>
                <c:formatCode>General</c:formatCode>
                <c:ptCount val="39"/>
                <c:pt idx="0">
                  <c:v>2.5322459148774215</c:v>
                </c:pt>
                <c:pt idx="1">
                  <c:v>30.545542418344667</c:v>
                </c:pt>
                <c:pt idx="2">
                  <c:v>0</c:v>
                </c:pt>
                <c:pt idx="3">
                  <c:v>3.7412327200902382</c:v>
                </c:pt>
                <c:pt idx="4">
                  <c:v>0</c:v>
                </c:pt>
                <c:pt idx="5">
                  <c:v>1.3674399345973143E-3</c:v>
                </c:pt>
                <c:pt idx="6">
                  <c:v>0.19477183494484507</c:v>
                </c:pt>
                <c:pt idx="7">
                  <c:v>0.60642160294156611</c:v>
                </c:pt>
                <c:pt idx="8">
                  <c:v>0</c:v>
                </c:pt>
                <c:pt idx="9">
                  <c:v>0.21500959265608799</c:v>
                </c:pt>
                <c:pt idx="10">
                  <c:v>0</c:v>
                </c:pt>
                <c:pt idx="11">
                  <c:v>0.81378598425129667</c:v>
                </c:pt>
                <c:pt idx="12">
                  <c:v>6.1521433800322711E-2</c:v>
                </c:pt>
                <c:pt idx="13">
                  <c:v>0.12541090717962788</c:v>
                </c:pt>
                <c:pt idx="14">
                  <c:v>0</c:v>
                </c:pt>
                <c:pt idx="15">
                  <c:v>1.2004323630324052</c:v>
                </c:pt>
                <c:pt idx="16">
                  <c:v>1.0248230950082871E-2</c:v>
                </c:pt>
                <c:pt idx="17">
                  <c:v>0</c:v>
                </c:pt>
                <c:pt idx="18">
                  <c:v>0</c:v>
                </c:pt>
                <c:pt idx="19">
                  <c:v>9.229133112299337E-3</c:v>
                </c:pt>
                <c:pt idx="20">
                  <c:v>0</c:v>
                </c:pt>
                <c:pt idx="21">
                  <c:v>0</c:v>
                </c:pt>
                <c:pt idx="22">
                  <c:v>2.6191792507546552E-2</c:v>
                </c:pt>
                <c:pt idx="23">
                  <c:v>1.2137512072129653E-2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5.824391251891825E-2</c:v>
                </c:pt>
                <c:pt idx="29">
                  <c:v>8.4777147600131997E-2</c:v>
                </c:pt>
                <c:pt idx="30">
                  <c:v>0</c:v>
                </c:pt>
                <c:pt idx="31">
                  <c:v>4.0571427629966905E-2</c:v>
                </c:pt>
                <c:pt idx="32">
                  <c:v>0</c:v>
                </c:pt>
                <c:pt idx="33">
                  <c:v>0</c:v>
                </c:pt>
                <c:pt idx="34">
                  <c:v>3.930569200072398E-5</c:v>
                </c:pt>
                <c:pt idx="35">
                  <c:v>0.44101751494713604</c:v>
                </c:pt>
                <c:pt idx="36">
                  <c:v>0</c:v>
                </c:pt>
                <c:pt idx="37">
                  <c:v>1.2623752071432737E-2</c:v>
                </c:pt>
                <c:pt idx="38">
                  <c:v>1.1943124139301986E-4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CE4E-486A-BE77-8ECEE0D9AE72}"/>
            </c:ext>
          </c:extLst>
        </c:ser>
        <c:ser>
          <c:idx val="24"/>
          <c:order val="24"/>
          <c:tx>
            <c:strRef>
              <c:f>'Fig7'!$AB$3</c:f>
              <c:strCache>
                <c:ptCount val="1"/>
                <c:pt idx="0">
                  <c:v>O-T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'Fig7'!$C$4:$C$42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'Fig7'!$AB$4:$AB$42</c:f>
              <c:numCache>
                <c:formatCode>General</c:formatCode>
                <c:ptCount val="39"/>
                <c:pt idx="0">
                  <c:v>4.4806725656135313</c:v>
                </c:pt>
                <c:pt idx="1">
                  <c:v>47.995416688746445</c:v>
                </c:pt>
                <c:pt idx="2">
                  <c:v>10.221368205524186</c:v>
                </c:pt>
                <c:pt idx="3">
                  <c:v>1.2099891908169411</c:v>
                </c:pt>
                <c:pt idx="4">
                  <c:v>0.47639034380085832</c:v>
                </c:pt>
                <c:pt idx="5">
                  <c:v>5.4917660726532631</c:v>
                </c:pt>
                <c:pt idx="6">
                  <c:v>0.37025037200112365</c:v>
                </c:pt>
                <c:pt idx="7">
                  <c:v>2.1667858037479277</c:v>
                </c:pt>
                <c:pt idx="8">
                  <c:v>1.6370862937833408E-2</c:v>
                </c:pt>
                <c:pt idx="9">
                  <c:v>0.57312797955330552</c:v>
                </c:pt>
                <c:pt idx="10">
                  <c:v>0.16464793925615595</c:v>
                </c:pt>
                <c:pt idx="11">
                  <c:v>4.7608468316184371E-2</c:v>
                </c:pt>
                <c:pt idx="12">
                  <c:v>1.2747997472103805</c:v>
                </c:pt>
                <c:pt idx="13">
                  <c:v>2.1213323061118672E-2</c:v>
                </c:pt>
                <c:pt idx="14">
                  <c:v>0.4477115688874278</c:v>
                </c:pt>
                <c:pt idx="15">
                  <c:v>9.1463386073371566E-3</c:v>
                </c:pt>
                <c:pt idx="16">
                  <c:v>3.7867064856939692E-2</c:v>
                </c:pt>
                <c:pt idx="17">
                  <c:v>2.7639242073448145E-2</c:v>
                </c:pt>
                <c:pt idx="18">
                  <c:v>1.5589414175613285</c:v>
                </c:pt>
                <c:pt idx="19">
                  <c:v>4.932795180394578E-4</c:v>
                </c:pt>
                <c:pt idx="20">
                  <c:v>0.44625272658028337</c:v>
                </c:pt>
                <c:pt idx="21">
                  <c:v>5.8190204150747604E-3</c:v>
                </c:pt>
                <c:pt idx="22">
                  <c:v>1.6869437271722632E-3</c:v>
                </c:pt>
                <c:pt idx="23">
                  <c:v>0.30930089327701893</c:v>
                </c:pt>
                <c:pt idx="24">
                  <c:v>0.10599748939542764</c:v>
                </c:pt>
                <c:pt idx="25">
                  <c:v>3.1929284322984586E-4</c:v>
                </c:pt>
                <c:pt idx="26">
                  <c:v>2.4522448329206483</c:v>
                </c:pt>
                <c:pt idx="27">
                  <c:v>2.9477943904083759E-3</c:v>
                </c:pt>
                <c:pt idx="28">
                  <c:v>3.4074111835664667E-3</c:v>
                </c:pt>
                <c:pt idx="29">
                  <c:v>8.1554632257857307E-2</c:v>
                </c:pt>
                <c:pt idx="30">
                  <c:v>6.3858568644548086E-5</c:v>
                </c:pt>
                <c:pt idx="31">
                  <c:v>3.7466525651730365E-4</c:v>
                </c:pt>
                <c:pt idx="32">
                  <c:v>9.5472638149534106E-3</c:v>
                </c:pt>
                <c:pt idx="33">
                  <c:v>1.5740994537992492E-2</c:v>
                </c:pt>
                <c:pt idx="34">
                  <c:v>1.681719642313162E-2</c:v>
                </c:pt>
                <c:pt idx="35">
                  <c:v>0.12305436947742443</c:v>
                </c:pt>
                <c:pt idx="36">
                  <c:v>1.6490854891362261E-3</c:v>
                </c:pt>
                <c:pt idx="37">
                  <c:v>5.955063121692028E-4</c:v>
                </c:pt>
                <c:pt idx="38">
                  <c:v>9.2980533969999613E-5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CE4E-486A-BE77-8ECEE0D9AE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8"/>
        <c:gapDepth val="39"/>
        <c:shape val="box"/>
        <c:axId val="695863648"/>
        <c:axId val="695862400"/>
        <c:axId val="473227184"/>
      </c:bar3DChart>
      <c:catAx>
        <c:axId val="6958636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">
            <a:solidFill>
              <a:prstClr val="black"/>
            </a:solidFill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rgbClr val="000000"/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endParaRPr lang="de-DE"/>
          </a:p>
        </c:txPr>
        <c:crossAx val="695862400"/>
        <c:crosses val="autoZero"/>
        <c:auto val="1"/>
        <c:lblAlgn val="ctr"/>
        <c:lblOffset val="100"/>
        <c:tickLblSkip val="1"/>
        <c:noMultiLvlLbl val="0"/>
      </c:catAx>
      <c:valAx>
        <c:axId val="695862400"/>
        <c:scaling>
          <c:orientation val="minMax"/>
          <c:max val="600"/>
        </c:scaling>
        <c:delete val="0"/>
        <c:axPos val="l"/>
        <c:majorGridlines>
          <c:spPr>
            <a:ln w="9525" cap="flat" cmpd="sng" algn="ctr">
              <a:solidFill>
                <a:srgbClr val="F2F2F2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">
            <a:solidFill>
              <a:prstClr val="black"/>
            </a:solidFill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rgbClr val="000000"/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endParaRPr lang="de-DE"/>
          </a:p>
        </c:txPr>
        <c:crossAx val="695863648"/>
        <c:crosses val="autoZero"/>
        <c:crossBetween val="between"/>
      </c:valAx>
      <c:serAx>
        <c:axId val="47322718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2700000" spcFirstLastPara="1" vertOverflow="ellipsis" wrap="square" anchor="ctr" anchorCtr="1"/>
          <a:lstStyle/>
          <a:p>
            <a:pPr>
              <a:defRPr sz="600" b="0" i="0" u="none" strike="noStrike" kern="1200" baseline="0">
                <a:solidFill>
                  <a:srgbClr val="000000"/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endParaRPr lang="de-DE"/>
          </a:p>
        </c:txPr>
        <c:crossAx val="695862400"/>
        <c:crosses val="autoZero"/>
        <c:tickLblSkip val="1"/>
      </c:serAx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  <a:extLst>
      <a:ext uri="{909E8E84-426E-40DD-AFC4-6F175D3DCCD1}">
        <a14:hiddenFill xmlns:a14="http://schemas.microsoft.com/office/drawing/2010/main">
          <a:solidFill>
            <a:srgbClr val="FFFFFF"/>
          </a:solidFill>
        </a14:hiddenFill>
      </a:ex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600" b="0">
          <a:solidFill>
            <a:srgbClr val="000000"/>
          </a:solidFill>
          <a:latin typeface="Century Gothic" panose="020B0502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86178804482847"/>
          <c:y val="4.3490208556304415E-2"/>
          <c:w val="0.64006707637724369"/>
          <c:h val="0.8738027858931217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'Fig8'!$E$9</c:f>
              <c:strCache>
                <c:ptCount val="1"/>
                <c:pt idx="0">
                  <c:v>Civil engineering</c:v>
                </c:pt>
              </c:strCache>
            </c:strRef>
          </c:tx>
          <c:spPr>
            <a:solidFill>
              <a:srgbClr val="12A7E7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'Fig8'!$F$8:$I$8</c:f>
              <c:strCache>
                <c:ptCount val="4"/>
                <c:pt idx="0">
                  <c:v>Investment Volume</c:v>
                </c:pt>
                <c:pt idx="1">
                  <c:v>Direct</c:v>
                </c:pt>
                <c:pt idx="2">
                  <c:v>Type1</c:v>
                </c:pt>
                <c:pt idx="3">
                  <c:v>Type2i</c:v>
                </c:pt>
              </c:strCache>
            </c:strRef>
          </c:cat>
          <c:val>
            <c:numRef>
              <c:f>'Fig8'!$F$9:$I$9</c:f>
              <c:numCache>
                <c:formatCode>_-* #,##0_-;\-* #,##0_-;_-* "-"??_-;_-@_-</c:formatCode>
                <c:ptCount val="4"/>
                <c:pt idx="0">
                  <c:v>5250</c:v>
                </c:pt>
                <c:pt idx="1">
                  <c:v>1312.9934759999996</c:v>
                </c:pt>
                <c:pt idx="2">
                  <c:v>1552.538096</c:v>
                </c:pt>
                <c:pt idx="3">
                  <c:v>1877.864313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EC-41E9-89B8-CCAAFB99A91D}"/>
            </c:ext>
          </c:extLst>
        </c:ser>
        <c:ser>
          <c:idx val="1"/>
          <c:order val="1"/>
          <c:tx>
            <c:strRef>
              <c:f>'Fig8'!$E$10</c:f>
              <c:strCache>
                <c:ptCount val="1"/>
                <c:pt idx="0">
                  <c:v>Manufactured goods</c:v>
                </c:pt>
              </c:strCache>
            </c:strRef>
          </c:tx>
          <c:spPr>
            <a:solidFill>
              <a:srgbClr val="C7DF71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'Fig8'!$F$8:$I$8</c:f>
              <c:strCache>
                <c:ptCount val="4"/>
                <c:pt idx="0">
                  <c:v>Investment Volume</c:v>
                </c:pt>
                <c:pt idx="1">
                  <c:v>Direct</c:v>
                </c:pt>
                <c:pt idx="2">
                  <c:v>Type1</c:v>
                </c:pt>
                <c:pt idx="3">
                  <c:v>Type2i</c:v>
                </c:pt>
              </c:strCache>
            </c:strRef>
          </c:cat>
          <c:val>
            <c:numRef>
              <c:f>'Fig8'!$F$10:$I$10</c:f>
              <c:numCache>
                <c:formatCode>_-* #,##0_-;\-* #,##0_-;_-* "-"??_-;_-@_-</c:formatCode>
                <c:ptCount val="4"/>
                <c:pt idx="0">
                  <c:v>5824</c:v>
                </c:pt>
                <c:pt idx="1">
                  <c:v>2776.2111780000005</c:v>
                </c:pt>
                <c:pt idx="2">
                  <c:v>4712.4197080000013</c:v>
                </c:pt>
                <c:pt idx="3">
                  <c:v>5457.9978739999997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EC-41E9-89B8-CCAAFB99A91D}"/>
            </c:ext>
          </c:extLst>
        </c:ser>
        <c:ser>
          <c:idx val="2"/>
          <c:order val="2"/>
          <c:tx>
            <c:strRef>
              <c:f>'Fig8'!$E$11</c:f>
              <c:strCache>
                <c:ptCount val="1"/>
                <c:pt idx="0">
                  <c:v>Services</c:v>
                </c:pt>
              </c:strCache>
            </c:strRef>
          </c:tx>
          <c:spPr>
            <a:solidFill>
              <a:srgbClr val="3F766B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'Fig8'!$F$8:$I$8</c:f>
              <c:strCache>
                <c:ptCount val="4"/>
                <c:pt idx="0">
                  <c:v>Investment Volume</c:v>
                </c:pt>
                <c:pt idx="1">
                  <c:v>Direct</c:v>
                </c:pt>
                <c:pt idx="2">
                  <c:v>Type1</c:v>
                </c:pt>
                <c:pt idx="3">
                  <c:v>Type2i</c:v>
                </c:pt>
              </c:strCache>
            </c:strRef>
          </c:cat>
          <c:val>
            <c:numRef>
              <c:f>'Fig8'!$F$11:$I$11</c:f>
              <c:numCache>
                <c:formatCode>_-* #,##0_-;\-* #,##0_-;_-* "-"??_-;_-@_-</c:formatCode>
                <c:ptCount val="4"/>
                <c:pt idx="0">
                  <c:v>1023.0000000000018</c:v>
                </c:pt>
                <c:pt idx="1">
                  <c:v>1284.6554590000014</c:v>
                </c:pt>
                <c:pt idx="2">
                  <c:v>5288.890860999998</c:v>
                </c:pt>
                <c:pt idx="3">
                  <c:v>6790.1393710000002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CEC-41E9-89B8-CCAAFB99A9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465070960"/>
        <c:axId val="1465071792"/>
      </c:barChart>
      <c:catAx>
        <c:axId val="14650709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1465071792"/>
        <c:crosses val="autoZero"/>
        <c:auto val="1"/>
        <c:lblAlgn val="ctr"/>
        <c:lblOffset val="100"/>
        <c:noMultiLvlLbl val="0"/>
      </c:catAx>
      <c:valAx>
        <c:axId val="1465071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F2F2F2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rgbClr val="000000"/>
                    </a:solidFill>
                    <a:latin typeface="Century Gothic" panose="020B0502020202020204" pitchFamily="34" charset="0"/>
                    <a:ea typeface="+mn-ea"/>
                    <a:cs typeface="+mn-cs"/>
                  </a:defRPr>
                </a:pPr>
                <a:r>
                  <a:rPr lang="de-AT"/>
                  <a:t>mn CHF</a:t>
                </a:r>
              </a:p>
            </c:rich>
          </c:tx>
          <c:layout>
            <c:manualLayout>
              <c:xMode val="edge"/>
              <c:yMode val="edge"/>
              <c:x val="1.5322914006438548E-3"/>
              <c:y val="0.387290728581116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rgbClr val="000000"/>
                  </a:solidFill>
                  <a:latin typeface="Century Gothic" panose="020B0502020202020204" pitchFamily="34" charset="0"/>
                  <a:ea typeface="+mn-ea"/>
                  <a:cs typeface="+mn-cs"/>
                </a:defRPr>
              </a:pPr>
              <a:endParaRPr lang="de-DE"/>
            </a:p>
          </c:txPr>
        </c:title>
        <c:numFmt formatCode="#,##0" sourceLinked="0"/>
        <c:majorTickMark val="out"/>
        <c:minorTickMark val="none"/>
        <c:tickLblPos val="nextTo"/>
        <c:spPr>
          <a:noFill/>
          <a:ln w="3175">
            <a:solidFill>
              <a:prstClr val="black"/>
            </a:solidFill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1465070960"/>
        <c:crosses val="autoZero"/>
        <c:crossBetween val="between"/>
      </c:valAx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legend>
      <c:legendPos val="b"/>
      <c:layout>
        <c:manualLayout>
          <c:xMode val="edge"/>
          <c:yMode val="edge"/>
          <c:x val="0.74284448908949841"/>
          <c:y val="0.34968735838323062"/>
          <c:w val="0.25514405292637971"/>
          <c:h val="0.30526026952583896"/>
        </c:manualLayout>
      </c:layout>
      <c:overlay val="0"/>
      <c:spPr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rgbClr val="000000"/>
              </a:solidFill>
              <a:latin typeface="Century Gothic"/>
              <a:ea typeface="Century Gothic"/>
              <a:cs typeface="Century Gothic"/>
            </a:defRPr>
          </a:pPr>
          <a:endParaRPr lang="de-D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  <a:extLst>
      <a:ext uri="{909E8E84-426E-40DD-AFC4-6F175D3DCCD1}">
        <a14:hiddenFill xmlns:a14="http://schemas.microsoft.com/office/drawing/2010/main">
          <a:solidFill>
            <a:srgbClr val="FFFFFF"/>
          </a:solidFill>
        </a14:hiddenFill>
      </a:ex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800" b="0">
          <a:solidFill>
            <a:srgbClr val="000000"/>
          </a:solidFill>
          <a:latin typeface="Century Gothic" panose="020B0502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50"/>
      <c:rotY val="7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cene3d>
          <a:camera prst="orthographicFront"/>
          <a:lightRig rig="threePt" dir="t"/>
        </a:scene3d>
        <a:sp3d/>
      </c:spPr>
    </c:backWall>
    <c:plotArea>
      <c:layout>
        <c:manualLayout>
          <c:layoutTarget val="inner"/>
          <c:xMode val="edge"/>
          <c:yMode val="edge"/>
          <c:x val="3.8365651161789957E-2"/>
          <c:y val="1.8523055555555556E-2"/>
          <c:w val="0.91254197338412013"/>
          <c:h val="0.91022666666666663"/>
        </c:manualLayout>
      </c:layout>
      <c:bar3DChart>
        <c:barDir val="col"/>
        <c:grouping val="standard"/>
        <c:varyColors val="0"/>
        <c:ser>
          <c:idx val="0"/>
          <c:order val="0"/>
          <c:tx>
            <c:strRef>
              <c:f>'Fig9'!$D$5</c:f>
              <c:strCache>
                <c:ptCount val="1"/>
                <c:pt idx="0">
                  <c:v>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'Fig9'!$D$6:$D$44</c:f>
              <c:numCache>
                <c:formatCode>0</c:formatCode>
                <c:ptCount val="39"/>
                <c:pt idx="0">
                  <c:v>4.1602030000000001</c:v>
                </c:pt>
                <c:pt idx="1">
                  <c:v>3.5663</c:v>
                </c:pt>
                <c:pt idx="2">
                  <c:v>4.5628790000000006</c:v>
                </c:pt>
                <c:pt idx="3">
                  <c:v>5.0209380000000001</c:v>
                </c:pt>
                <c:pt idx="4">
                  <c:v>5.6496370000000002</c:v>
                </c:pt>
                <c:pt idx="5">
                  <c:v>2.0243359999999999</c:v>
                </c:pt>
                <c:pt idx="6">
                  <c:v>2.7179649999999995</c:v>
                </c:pt>
                <c:pt idx="7">
                  <c:v>1.0680109999999998</c:v>
                </c:pt>
                <c:pt idx="8">
                  <c:v>1.973258</c:v>
                </c:pt>
                <c:pt idx="9">
                  <c:v>0.51046800000000003</c:v>
                </c:pt>
                <c:pt idx="10">
                  <c:v>3.3763599999999996</c:v>
                </c:pt>
                <c:pt idx="11">
                  <c:v>2.1385069999999997</c:v>
                </c:pt>
                <c:pt idx="12">
                  <c:v>1.0058929999999999</c:v>
                </c:pt>
                <c:pt idx="13">
                  <c:v>0.68839700000000004</c:v>
                </c:pt>
                <c:pt idx="14">
                  <c:v>0.71990599999999993</c:v>
                </c:pt>
                <c:pt idx="15">
                  <c:v>2.762578</c:v>
                </c:pt>
                <c:pt idx="16">
                  <c:v>0.51549999999999996</c:v>
                </c:pt>
                <c:pt idx="17">
                  <c:v>0.77561699999999989</c:v>
                </c:pt>
                <c:pt idx="18">
                  <c:v>0.43873200000000001</c:v>
                </c:pt>
                <c:pt idx="19">
                  <c:v>0.93760900000000003</c:v>
                </c:pt>
                <c:pt idx="20">
                  <c:v>9.7960419999999999</c:v>
                </c:pt>
                <c:pt idx="21">
                  <c:v>0.89200200000000007</c:v>
                </c:pt>
                <c:pt idx="22">
                  <c:v>0.59800500000000001</c:v>
                </c:pt>
                <c:pt idx="23">
                  <c:v>0.46121700000000004</c:v>
                </c:pt>
                <c:pt idx="24">
                  <c:v>0.94873499999999999</c:v>
                </c:pt>
                <c:pt idx="25">
                  <c:v>0.11614899999999999</c:v>
                </c:pt>
                <c:pt idx="26">
                  <c:v>1.1787940000000001</c:v>
                </c:pt>
                <c:pt idx="27">
                  <c:v>0.379882</c:v>
                </c:pt>
                <c:pt idx="28">
                  <c:v>0.46313899999999997</c:v>
                </c:pt>
                <c:pt idx="29">
                  <c:v>1.9624529999999998</c:v>
                </c:pt>
                <c:pt idx="30">
                  <c:v>-5.0961809999999996</c:v>
                </c:pt>
                <c:pt idx="31">
                  <c:v>0.26152599999999998</c:v>
                </c:pt>
                <c:pt idx="32">
                  <c:v>0.26203099999999996</c:v>
                </c:pt>
                <c:pt idx="33">
                  <c:v>6.2088999999999998E-2</c:v>
                </c:pt>
                <c:pt idx="34">
                  <c:v>-1.0137999999999999E-2</c:v>
                </c:pt>
                <c:pt idx="35">
                  <c:v>0.240175</c:v>
                </c:pt>
                <c:pt idx="36">
                  <c:v>0.28236700000000003</c:v>
                </c:pt>
                <c:pt idx="37">
                  <c:v>0.19144099999999997</c:v>
                </c:pt>
                <c:pt idx="38">
                  <c:v>6.2482000000000003E-2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36-4688-903D-7231863F3C22}"/>
            </c:ext>
          </c:extLst>
        </c:ser>
        <c:ser>
          <c:idx val="1"/>
          <c:order val="1"/>
          <c:tx>
            <c:strRef>
              <c:f>'Fig9'!$E$5</c:f>
              <c:strCache>
                <c:ptCount val="1"/>
                <c:pt idx="0">
                  <c:v>B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'Fig9'!$E$6:$E$44</c:f>
              <c:numCache>
                <c:formatCode>0</c:formatCode>
                <c:ptCount val="39"/>
                <c:pt idx="0">
                  <c:v>18.259633999999998</c:v>
                </c:pt>
                <c:pt idx="1">
                  <c:v>15.963267</c:v>
                </c:pt>
                <c:pt idx="2">
                  <c:v>8.2285520000000005</c:v>
                </c:pt>
                <c:pt idx="3">
                  <c:v>14.847223</c:v>
                </c:pt>
                <c:pt idx="4">
                  <c:v>5.8417620000000001</c:v>
                </c:pt>
                <c:pt idx="5">
                  <c:v>13.48094</c:v>
                </c:pt>
                <c:pt idx="6">
                  <c:v>12.006247</c:v>
                </c:pt>
                <c:pt idx="7">
                  <c:v>3.493112</c:v>
                </c:pt>
                <c:pt idx="8">
                  <c:v>10.110423000000001</c:v>
                </c:pt>
                <c:pt idx="9">
                  <c:v>1.0454779999999999</c:v>
                </c:pt>
                <c:pt idx="10">
                  <c:v>2.1647319999999999</c:v>
                </c:pt>
                <c:pt idx="11">
                  <c:v>50.166434000000002</c:v>
                </c:pt>
                <c:pt idx="12">
                  <c:v>1.3508149999999999</c:v>
                </c:pt>
                <c:pt idx="13">
                  <c:v>2.0895860000000002</c:v>
                </c:pt>
                <c:pt idx="14">
                  <c:v>0.94990300000000005</c:v>
                </c:pt>
                <c:pt idx="15">
                  <c:v>0.887131</c:v>
                </c:pt>
                <c:pt idx="16">
                  <c:v>0.63229599999999997</c:v>
                </c:pt>
                <c:pt idx="17">
                  <c:v>1.6484380000000001</c:v>
                </c:pt>
                <c:pt idx="18">
                  <c:v>0.85321400000000003</c:v>
                </c:pt>
                <c:pt idx="19">
                  <c:v>1.0409109999999999</c:v>
                </c:pt>
                <c:pt idx="20">
                  <c:v>23.628402000000001</c:v>
                </c:pt>
                <c:pt idx="21">
                  <c:v>0.144903</c:v>
                </c:pt>
                <c:pt idx="22">
                  <c:v>0.212283</c:v>
                </c:pt>
                <c:pt idx="23">
                  <c:v>11.737275</c:v>
                </c:pt>
                <c:pt idx="24">
                  <c:v>2.4311560000000001</c:v>
                </c:pt>
                <c:pt idx="25">
                  <c:v>3.5531E-2</c:v>
                </c:pt>
                <c:pt idx="26">
                  <c:v>1.3667530000000001</c:v>
                </c:pt>
                <c:pt idx="27">
                  <c:v>1.337102</c:v>
                </c:pt>
                <c:pt idx="28">
                  <c:v>0.54013900000000004</c:v>
                </c:pt>
                <c:pt idx="29">
                  <c:v>4.7108040000000004</c:v>
                </c:pt>
                <c:pt idx="30">
                  <c:v>0.17582600000000001</c:v>
                </c:pt>
                <c:pt idx="31">
                  <c:v>0.10094</c:v>
                </c:pt>
                <c:pt idx="32">
                  <c:v>0.25361299999999998</c:v>
                </c:pt>
                <c:pt idx="33">
                  <c:v>0.53176999999999996</c:v>
                </c:pt>
                <c:pt idx="34">
                  <c:v>0.32081300000000001</c:v>
                </c:pt>
                <c:pt idx="35">
                  <c:v>6.2818930000000002</c:v>
                </c:pt>
                <c:pt idx="36">
                  <c:v>8.2452999999999999E-2</c:v>
                </c:pt>
                <c:pt idx="37">
                  <c:v>5.3351000000000003E-2</c:v>
                </c:pt>
                <c:pt idx="38">
                  <c:v>1.2344000000000001E-2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A36-4688-903D-7231863F3C22}"/>
            </c:ext>
          </c:extLst>
        </c:ser>
        <c:ser>
          <c:idx val="2"/>
          <c:order val="2"/>
          <c:tx>
            <c:strRef>
              <c:f>'Fig9'!$F$5</c:f>
              <c:strCache>
                <c:ptCount val="1"/>
                <c:pt idx="0">
                  <c:v>C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'Fig9'!$F$6:$F$44</c:f>
              <c:numCache>
                <c:formatCode>0</c:formatCode>
                <c:ptCount val="39"/>
                <c:pt idx="0">
                  <c:v>75.547816999999995</c:v>
                </c:pt>
                <c:pt idx="1">
                  <c:v>59.566352999999992</c:v>
                </c:pt>
                <c:pt idx="2">
                  <c:v>35.829718</c:v>
                </c:pt>
                <c:pt idx="3">
                  <c:v>43.076227000000003</c:v>
                </c:pt>
                <c:pt idx="4">
                  <c:v>29.2499</c:v>
                </c:pt>
                <c:pt idx="5">
                  <c:v>44.705855999999997</c:v>
                </c:pt>
                <c:pt idx="6">
                  <c:v>24.813958</c:v>
                </c:pt>
                <c:pt idx="7">
                  <c:v>15.563363000000001</c:v>
                </c:pt>
                <c:pt idx="8">
                  <c:v>12.596794000000001</c:v>
                </c:pt>
                <c:pt idx="9">
                  <c:v>22.072293999999999</c:v>
                </c:pt>
                <c:pt idx="10">
                  <c:v>11.682988</c:v>
                </c:pt>
                <c:pt idx="11">
                  <c:v>9.3962400000000006</c:v>
                </c:pt>
                <c:pt idx="12">
                  <c:v>9.3181580000000022</c:v>
                </c:pt>
                <c:pt idx="13">
                  <c:v>6.8076879999999997</c:v>
                </c:pt>
                <c:pt idx="14">
                  <c:v>11.795704999999998</c:v>
                </c:pt>
                <c:pt idx="15">
                  <c:v>6.4054389999999986</c:v>
                </c:pt>
                <c:pt idx="16">
                  <c:v>4.5145779999999993</c:v>
                </c:pt>
                <c:pt idx="17">
                  <c:v>4.291779</c:v>
                </c:pt>
                <c:pt idx="18">
                  <c:v>1.8794659999999999</c:v>
                </c:pt>
                <c:pt idx="19">
                  <c:v>4.0021519999999997</c:v>
                </c:pt>
                <c:pt idx="20">
                  <c:v>33.230134000000007</c:v>
                </c:pt>
                <c:pt idx="21">
                  <c:v>2.7545989999999998</c:v>
                </c:pt>
                <c:pt idx="22">
                  <c:v>1.7068529999999997</c:v>
                </c:pt>
                <c:pt idx="23">
                  <c:v>2.5987749999999998</c:v>
                </c:pt>
                <c:pt idx="24">
                  <c:v>6.1414080000000011</c:v>
                </c:pt>
                <c:pt idx="25">
                  <c:v>1.248923</c:v>
                </c:pt>
                <c:pt idx="26">
                  <c:v>5.3136259999999993</c:v>
                </c:pt>
                <c:pt idx="27">
                  <c:v>0.52878099999999995</c:v>
                </c:pt>
                <c:pt idx="28">
                  <c:v>1.6316030000000001</c:v>
                </c:pt>
                <c:pt idx="29">
                  <c:v>3.3003930000000001</c:v>
                </c:pt>
                <c:pt idx="30">
                  <c:v>5.8235330000000003</c:v>
                </c:pt>
                <c:pt idx="31">
                  <c:v>4.8994859999999996</c:v>
                </c:pt>
                <c:pt idx="32">
                  <c:v>1.978718</c:v>
                </c:pt>
                <c:pt idx="33">
                  <c:v>0.66609800000000008</c:v>
                </c:pt>
                <c:pt idx="34">
                  <c:v>5.5419000000000003E-2</c:v>
                </c:pt>
                <c:pt idx="35">
                  <c:v>0.626753</c:v>
                </c:pt>
                <c:pt idx="36">
                  <c:v>0.6872879999999999</c:v>
                </c:pt>
                <c:pt idx="37">
                  <c:v>0.50331900000000007</c:v>
                </c:pt>
                <c:pt idx="38">
                  <c:v>0.23490099999999997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A36-4688-903D-7231863F3C22}"/>
            </c:ext>
          </c:extLst>
        </c:ser>
        <c:ser>
          <c:idx val="3"/>
          <c:order val="3"/>
          <c:tx>
            <c:strRef>
              <c:f>'Fig9'!$G$5</c:f>
              <c:strCache>
                <c:ptCount val="1"/>
                <c:pt idx="0">
                  <c:v>C22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'Fig9'!$G$6:$G$44</c:f>
              <c:numCache>
                <c:formatCode>0</c:formatCode>
                <c:ptCount val="39"/>
                <c:pt idx="0">
                  <c:v>42.733341000000003</c:v>
                </c:pt>
                <c:pt idx="1">
                  <c:v>15.523173999999999</c:v>
                </c:pt>
                <c:pt idx="2">
                  <c:v>18.068887</c:v>
                </c:pt>
                <c:pt idx="3">
                  <c:v>21.807500000000001</c:v>
                </c:pt>
                <c:pt idx="4">
                  <c:v>12.164111999999999</c:v>
                </c:pt>
                <c:pt idx="5">
                  <c:v>6.99552</c:v>
                </c:pt>
                <c:pt idx="6">
                  <c:v>5.9723829999999998</c:v>
                </c:pt>
                <c:pt idx="7">
                  <c:v>3.4266329999999998</c:v>
                </c:pt>
                <c:pt idx="8">
                  <c:v>7.0233290000000004</c:v>
                </c:pt>
                <c:pt idx="9">
                  <c:v>4.6243800000000004</c:v>
                </c:pt>
                <c:pt idx="10">
                  <c:v>2.5033650000000001</c:v>
                </c:pt>
                <c:pt idx="11">
                  <c:v>0.80038699999999996</c:v>
                </c:pt>
                <c:pt idx="12">
                  <c:v>3.255309</c:v>
                </c:pt>
                <c:pt idx="13">
                  <c:v>2.146582</c:v>
                </c:pt>
                <c:pt idx="14">
                  <c:v>5.1150330000000004</c:v>
                </c:pt>
                <c:pt idx="15">
                  <c:v>1.4164399999999999</c:v>
                </c:pt>
                <c:pt idx="16">
                  <c:v>2.0403549999999999</c:v>
                </c:pt>
                <c:pt idx="17">
                  <c:v>2.315283</c:v>
                </c:pt>
                <c:pt idx="18">
                  <c:v>0.86712800000000001</c:v>
                </c:pt>
                <c:pt idx="19">
                  <c:v>3.2262119999999999</c:v>
                </c:pt>
                <c:pt idx="20">
                  <c:v>6.2970949999999997</c:v>
                </c:pt>
                <c:pt idx="21">
                  <c:v>1.6545909999999999</c:v>
                </c:pt>
                <c:pt idx="22">
                  <c:v>1.792446</c:v>
                </c:pt>
                <c:pt idx="23">
                  <c:v>0.89742</c:v>
                </c:pt>
                <c:pt idx="24">
                  <c:v>2.2681550000000001</c:v>
                </c:pt>
                <c:pt idx="25">
                  <c:v>9.8972000000000004E-2</c:v>
                </c:pt>
                <c:pt idx="26">
                  <c:v>0.53253399999999995</c:v>
                </c:pt>
                <c:pt idx="27">
                  <c:v>0.236646</c:v>
                </c:pt>
                <c:pt idx="28">
                  <c:v>7.4469999999999995E-2</c:v>
                </c:pt>
                <c:pt idx="29">
                  <c:v>0.21764</c:v>
                </c:pt>
                <c:pt idx="30">
                  <c:v>0.37113600000000002</c:v>
                </c:pt>
                <c:pt idx="31">
                  <c:v>0.64524999999999999</c:v>
                </c:pt>
                <c:pt idx="32">
                  <c:v>0.35786899999999999</c:v>
                </c:pt>
                <c:pt idx="33">
                  <c:v>6.1372999999999997E-2</c:v>
                </c:pt>
                <c:pt idx="34">
                  <c:v>4.8640000000000003E-2</c:v>
                </c:pt>
                <c:pt idx="35">
                  <c:v>0.11673</c:v>
                </c:pt>
                <c:pt idx="36">
                  <c:v>0.414045</c:v>
                </c:pt>
                <c:pt idx="37">
                  <c:v>3.1815999999999997E-2</c:v>
                </c:pt>
                <c:pt idx="38">
                  <c:v>4.2548000000000002E-2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36-4688-903D-7231863F3C22}"/>
            </c:ext>
          </c:extLst>
        </c:ser>
        <c:ser>
          <c:idx val="4"/>
          <c:order val="4"/>
          <c:tx>
            <c:strRef>
              <c:f>'Fig9'!$H$5</c:f>
              <c:strCache>
                <c:ptCount val="1"/>
                <c:pt idx="0">
                  <c:v>C23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'Fig9'!$H$6:$H$44</c:f>
              <c:numCache>
                <c:formatCode>0</c:formatCode>
                <c:ptCount val="39"/>
                <c:pt idx="0">
                  <c:v>75.704774</c:v>
                </c:pt>
                <c:pt idx="1">
                  <c:v>12.723184</c:v>
                </c:pt>
                <c:pt idx="2">
                  <c:v>39.083430999999997</c:v>
                </c:pt>
                <c:pt idx="3">
                  <c:v>63.938817999999998</c:v>
                </c:pt>
                <c:pt idx="4">
                  <c:v>33.810065000000002</c:v>
                </c:pt>
                <c:pt idx="5">
                  <c:v>15.287753</c:v>
                </c:pt>
                <c:pt idx="6">
                  <c:v>6.8512750000000002</c:v>
                </c:pt>
                <c:pt idx="7">
                  <c:v>10.761464999999999</c:v>
                </c:pt>
                <c:pt idx="8">
                  <c:v>8.2756279999999993</c:v>
                </c:pt>
                <c:pt idx="9">
                  <c:v>9.4832680000000007</c:v>
                </c:pt>
                <c:pt idx="10">
                  <c:v>3.366879</c:v>
                </c:pt>
                <c:pt idx="11">
                  <c:v>2.0853730000000001</c:v>
                </c:pt>
                <c:pt idx="12">
                  <c:v>7.9984599999999997</c:v>
                </c:pt>
                <c:pt idx="13">
                  <c:v>3.9502039999999998</c:v>
                </c:pt>
                <c:pt idx="14">
                  <c:v>5.6385880000000004</c:v>
                </c:pt>
                <c:pt idx="15">
                  <c:v>1.775155</c:v>
                </c:pt>
                <c:pt idx="16">
                  <c:v>1.8416250000000001</c:v>
                </c:pt>
                <c:pt idx="17">
                  <c:v>6.8799900000000003</c:v>
                </c:pt>
                <c:pt idx="18">
                  <c:v>1.459468</c:v>
                </c:pt>
                <c:pt idx="19">
                  <c:v>3.3403200000000002</c:v>
                </c:pt>
                <c:pt idx="20">
                  <c:v>6.2406649999999999</c:v>
                </c:pt>
                <c:pt idx="21">
                  <c:v>1.7660899999999999</c:v>
                </c:pt>
                <c:pt idx="22">
                  <c:v>0.82523500000000005</c:v>
                </c:pt>
                <c:pt idx="23">
                  <c:v>0.52364999999999995</c:v>
                </c:pt>
                <c:pt idx="24">
                  <c:v>3.6295139999999999</c:v>
                </c:pt>
                <c:pt idx="25">
                  <c:v>5.2662E-2</c:v>
                </c:pt>
                <c:pt idx="26">
                  <c:v>0.35718800000000001</c:v>
                </c:pt>
                <c:pt idx="27">
                  <c:v>0.47528999999999999</c:v>
                </c:pt>
                <c:pt idx="28">
                  <c:v>0.408327</c:v>
                </c:pt>
                <c:pt idx="29">
                  <c:v>0.21762200000000001</c:v>
                </c:pt>
                <c:pt idx="30">
                  <c:v>0.19306300000000001</c:v>
                </c:pt>
                <c:pt idx="31">
                  <c:v>0.467839</c:v>
                </c:pt>
                <c:pt idx="32">
                  <c:v>0.194636</c:v>
                </c:pt>
                <c:pt idx="33">
                  <c:v>0.20496800000000001</c:v>
                </c:pt>
                <c:pt idx="34">
                  <c:v>4.3179999999999998E-3</c:v>
                </c:pt>
                <c:pt idx="35">
                  <c:v>9.0260999999999994E-2</c:v>
                </c:pt>
                <c:pt idx="36">
                  <c:v>0.32660099999999997</c:v>
                </c:pt>
                <c:pt idx="37">
                  <c:v>6.9716E-2</c:v>
                </c:pt>
                <c:pt idx="38">
                  <c:v>9.5199000000000006E-2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A36-4688-903D-7231863F3C22}"/>
            </c:ext>
          </c:extLst>
        </c:ser>
        <c:ser>
          <c:idx val="5"/>
          <c:order val="5"/>
          <c:tx>
            <c:strRef>
              <c:f>'Fig9'!$I$5</c:f>
              <c:strCache>
                <c:ptCount val="1"/>
                <c:pt idx="0">
                  <c:v>C24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'Fig9'!$I$6:$I$44</c:f>
              <c:numCache>
                <c:formatCode>0</c:formatCode>
                <c:ptCount val="39"/>
                <c:pt idx="0">
                  <c:v>38.873640000000002</c:v>
                </c:pt>
                <c:pt idx="1">
                  <c:v>61.098394999999996</c:v>
                </c:pt>
                <c:pt idx="2">
                  <c:v>14.283244</c:v>
                </c:pt>
                <c:pt idx="3">
                  <c:v>24.405144</c:v>
                </c:pt>
                <c:pt idx="4">
                  <c:v>18.093833</c:v>
                </c:pt>
                <c:pt idx="5">
                  <c:v>19.127196000000001</c:v>
                </c:pt>
                <c:pt idx="6">
                  <c:v>9.0141720000000003</c:v>
                </c:pt>
                <c:pt idx="7">
                  <c:v>3.6864479999999999</c:v>
                </c:pt>
                <c:pt idx="8">
                  <c:v>4.5293349999999997</c:v>
                </c:pt>
                <c:pt idx="9">
                  <c:v>8.3429929999999999</c:v>
                </c:pt>
                <c:pt idx="10">
                  <c:v>6.8904459999999998</c:v>
                </c:pt>
                <c:pt idx="11">
                  <c:v>4.9043390000000002</c:v>
                </c:pt>
                <c:pt idx="12">
                  <c:v>7.8301059999999998</c:v>
                </c:pt>
                <c:pt idx="13">
                  <c:v>1.202048</c:v>
                </c:pt>
                <c:pt idx="14">
                  <c:v>12.008831000000001</c:v>
                </c:pt>
                <c:pt idx="15">
                  <c:v>4.0642849999999999</c:v>
                </c:pt>
                <c:pt idx="16">
                  <c:v>2.2049080000000001</c:v>
                </c:pt>
                <c:pt idx="17">
                  <c:v>1.102282</c:v>
                </c:pt>
                <c:pt idx="18">
                  <c:v>2.1861220000000001</c:v>
                </c:pt>
                <c:pt idx="19">
                  <c:v>3.096365</c:v>
                </c:pt>
                <c:pt idx="20">
                  <c:v>16.220303000000001</c:v>
                </c:pt>
                <c:pt idx="21">
                  <c:v>1.2318800000000001</c:v>
                </c:pt>
                <c:pt idx="22">
                  <c:v>1.5262230000000001</c:v>
                </c:pt>
                <c:pt idx="23">
                  <c:v>15.627293</c:v>
                </c:pt>
                <c:pt idx="24">
                  <c:v>7.8712220000000004</c:v>
                </c:pt>
                <c:pt idx="25">
                  <c:v>5.3160000000000004E-3</c:v>
                </c:pt>
                <c:pt idx="26">
                  <c:v>3.4635850000000001</c:v>
                </c:pt>
                <c:pt idx="27">
                  <c:v>0.378772</c:v>
                </c:pt>
                <c:pt idx="28">
                  <c:v>0.70444799999999996</c:v>
                </c:pt>
                <c:pt idx="29">
                  <c:v>3.5864669999999998</c:v>
                </c:pt>
                <c:pt idx="30">
                  <c:v>0.299877</c:v>
                </c:pt>
                <c:pt idx="31">
                  <c:v>2.9694959999999999</c:v>
                </c:pt>
                <c:pt idx="32">
                  <c:v>4.1494000000000003E-2</c:v>
                </c:pt>
                <c:pt idx="33">
                  <c:v>0.24785299999999999</c:v>
                </c:pt>
                <c:pt idx="34">
                  <c:v>2.6516999999999999E-2</c:v>
                </c:pt>
                <c:pt idx="35">
                  <c:v>1.0100229999999999</c:v>
                </c:pt>
                <c:pt idx="36">
                  <c:v>0.62712999999999997</c:v>
                </c:pt>
                <c:pt idx="37">
                  <c:v>1.2958000000000001E-2</c:v>
                </c:pt>
                <c:pt idx="38">
                  <c:v>4.1634999999999998E-2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36-4688-903D-7231863F3C22}"/>
            </c:ext>
          </c:extLst>
        </c:ser>
        <c:ser>
          <c:idx val="6"/>
          <c:order val="6"/>
          <c:tx>
            <c:strRef>
              <c:f>'Fig9'!$J$5</c:f>
              <c:strCache>
                <c:ptCount val="1"/>
                <c:pt idx="0">
                  <c:v>C25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'Fig9'!$J$6:$J$44</c:f>
              <c:numCache>
                <c:formatCode>0</c:formatCode>
                <c:ptCount val="39"/>
                <c:pt idx="0">
                  <c:v>244.78088099999999</c:v>
                </c:pt>
                <c:pt idx="1">
                  <c:v>62.791702000000001</c:v>
                </c:pt>
                <c:pt idx="2">
                  <c:v>81.538731999999996</c:v>
                </c:pt>
                <c:pt idx="3">
                  <c:v>124.322666</c:v>
                </c:pt>
                <c:pt idx="4">
                  <c:v>53.477510000000002</c:v>
                </c:pt>
                <c:pt idx="5">
                  <c:v>32.107854000000003</c:v>
                </c:pt>
                <c:pt idx="6">
                  <c:v>26.841041000000001</c:v>
                </c:pt>
                <c:pt idx="7">
                  <c:v>39.489828000000003</c:v>
                </c:pt>
                <c:pt idx="8">
                  <c:v>22.701146999999999</c:v>
                </c:pt>
                <c:pt idx="9">
                  <c:v>13.299801</c:v>
                </c:pt>
                <c:pt idx="10">
                  <c:v>14.482984999999999</c:v>
                </c:pt>
                <c:pt idx="11">
                  <c:v>7.2070949999999998</c:v>
                </c:pt>
                <c:pt idx="12">
                  <c:v>23.024059000000001</c:v>
                </c:pt>
                <c:pt idx="13">
                  <c:v>8.8195130000000006</c:v>
                </c:pt>
                <c:pt idx="14">
                  <c:v>11.200506000000001</c:v>
                </c:pt>
                <c:pt idx="15">
                  <c:v>7.548692</c:v>
                </c:pt>
                <c:pt idx="16">
                  <c:v>4.6900919999999999</c:v>
                </c:pt>
                <c:pt idx="17">
                  <c:v>12.756762999999999</c:v>
                </c:pt>
                <c:pt idx="18">
                  <c:v>4.4680980000000003</c:v>
                </c:pt>
                <c:pt idx="19">
                  <c:v>15.219972</c:v>
                </c:pt>
                <c:pt idx="20">
                  <c:v>9.6821219999999997</c:v>
                </c:pt>
                <c:pt idx="21">
                  <c:v>5.2506440000000003</c:v>
                </c:pt>
                <c:pt idx="22">
                  <c:v>4.8845739999999997</c:v>
                </c:pt>
                <c:pt idx="23">
                  <c:v>2.9635410000000002</c:v>
                </c:pt>
                <c:pt idx="24">
                  <c:v>5.2724849999999996</c:v>
                </c:pt>
                <c:pt idx="25">
                  <c:v>0.29796</c:v>
                </c:pt>
                <c:pt idx="26">
                  <c:v>1.269722</c:v>
                </c:pt>
                <c:pt idx="27">
                  <c:v>1.4118390000000001</c:v>
                </c:pt>
                <c:pt idx="28">
                  <c:v>0.45017099999999999</c:v>
                </c:pt>
                <c:pt idx="29">
                  <c:v>0.42141200000000001</c:v>
                </c:pt>
                <c:pt idx="30">
                  <c:v>0.58444300000000005</c:v>
                </c:pt>
                <c:pt idx="31">
                  <c:v>2.019504</c:v>
                </c:pt>
                <c:pt idx="32">
                  <c:v>1.2159040000000001</c:v>
                </c:pt>
                <c:pt idx="33">
                  <c:v>0.31442999999999999</c:v>
                </c:pt>
                <c:pt idx="34">
                  <c:v>1.2272999999999999E-2</c:v>
                </c:pt>
                <c:pt idx="35">
                  <c:v>0.46915699999999999</c:v>
                </c:pt>
                <c:pt idx="36">
                  <c:v>1.7910950000000001</c:v>
                </c:pt>
                <c:pt idx="37">
                  <c:v>0.32075100000000001</c:v>
                </c:pt>
                <c:pt idx="38">
                  <c:v>0.239761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A36-4688-903D-7231863F3C22}"/>
            </c:ext>
          </c:extLst>
        </c:ser>
        <c:ser>
          <c:idx val="7"/>
          <c:order val="7"/>
          <c:tx>
            <c:strRef>
              <c:f>'Fig9'!$K$5</c:f>
              <c:strCache>
                <c:ptCount val="1"/>
                <c:pt idx="0">
                  <c:v>C26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'Fig9'!$K$6:$K$44</c:f>
              <c:numCache>
                <c:formatCode>0</c:formatCode>
                <c:ptCount val="39"/>
                <c:pt idx="0">
                  <c:v>122.09375199999999</c:v>
                </c:pt>
                <c:pt idx="1">
                  <c:v>117.203872</c:v>
                </c:pt>
                <c:pt idx="2">
                  <c:v>45.783273999999999</c:v>
                </c:pt>
                <c:pt idx="3">
                  <c:v>34.237374000000003</c:v>
                </c:pt>
                <c:pt idx="4">
                  <c:v>14.682686</c:v>
                </c:pt>
                <c:pt idx="5">
                  <c:v>134.42241300000001</c:v>
                </c:pt>
                <c:pt idx="6">
                  <c:v>12.864288</c:v>
                </c:pt>
                <c:pt idx="7">
                  <c:v>27.387108999999999</c:v>
                </c:pt>
                <c:pt idx="8">
                  <c:v>5.1006359999999997</c:v>
                </c:pt>
                <c:pt idx="9">
                  <c:v>7.6204289999999997</c:v>
                </c:pt>
                <c:pt idx="10">
                  <c:v>8.757714</c:v>
                </c:pt>
                <c:pt idx="11">
                  <c:v>3.8138450000000002</c:v>
                </c:pt>
                <c:pt idx="12">
                  <c:v>5.4688999999999997</c:v>
                </c:pt>
                <c:pt idx="13">
                  <c:v>6.2892580000000002</c:v>
                </c:pt>
                <c:pt idx="14">
                  <c:v>35.494081000000001</c:v>
                </c:pt>
                <c:pt idx="15">
                  <c:v>7.0874709999999999</c:v>
                </c:pt>
                <c:pt idx="16">
                  <c:v>2.991009</c:v>
                </c:pt>
                <c:pt idx="17">
                  <c:v>1.63348</c:v>
                </c:pt>
                <c:pt idx="18">
                  <c:v>5.8301790000000002</c:v>
                </c:pt>
                <c:pt idx="19">
                  <c:v>6.37582</c:v>
                </c:pt>
                <c:pt idx="20">
                  <c:v>41.189028999999998</c:v>
                </c:pt>
                <c:pt idx="21">
                  <c:v>3.7319749999999998</c:v>
                </c:pt>
                <c:pt idx="22">
                  <c:v>2.0406689999999998</c:v>
                </c:pt>
                <c:pt idx="23">
                  <c:v>3.9104719999999999</c:v>
                </c:pt>
                <c:pt idx="24">
                  <c:v>0.600136</c:v>
                </c:pt>
                <c:pt idx="25">
                  <c:v>2.6855169999999999</c:v>
                </c:pt>
                <c:pt idx="26">
                  <c:v>0.26357799999999998</c:v>
                </c:pt>
                <c:pt idx="27">
                  <c:v>0.30232500000000001</c:v>
                </c:pt>
                <c:pt idx="28">
                  <c:v>0.26954899999999998</c:v>
                </c:pt>
                <c:pt idx="29">
                  <c:v>4.2120999999999999E-2</c:v>
                </c:pt>
                <c:pt idx="30">
                  <c:v>1.14913</c:v>
                </c:pt>
                <c:pt idx="31">
                  <c:v>8.0717300000000005</c:v>
                </c:pt>
                <c:pt idx="32">
                  <c:v>0.42646800000000001</c:v>
                </c:pt>
                <c:pt idx="33">
                  <c:v>7.4729000000000004E-2</c:v>
                </c:pt>
                <c:pt idx="34">
                  <c:v>2.8159999999999999E-3</c:v>
                </c:pt>
                <c:pt idx="35">
                  <c:v>0.61110500000000001</c:v>
                </c:pt>
                <c:pt idx="36">
                  <c:v>0.20702999999999999</c:v>
                </c:pt>
                <c:pt idx="37">
                  <c:v>0.106696</c:v>
                </c:pt>
                <c:pt idx="38">
                  <c:v>1.2482E-2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A36-4688-903D-7231863F3C22}"/>
            </c:ext>
          </c:extLst>
        </c:ser>
        <c:ser>
          <c:idx val="8"/>
          <c:order val="8"/>
          <c:tx>
            <c:strRef>
              <c:f>'Fig9'!$L$5</c:f>
              <c:strCache>
                <c:ptCount val="1"/>
                <c:pt idx="0">
                  <c:v>C27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'Fig9'!$L$6:$L$44</c:f>
              <c:numCache>
                <c:formatCode>0</c:formatCode>
                <c:ptCount val="39"/>
                <c:pt idx="0">
                  <c:v>166.90700100000001</c:v>
                </c:pt>
                <c:pt idx="1">
                  <c:v>39.777748000000003</c:v>
                </c:pt>
                <c:pt idx="2">
                  <c:v>31.608937999999998</c:v>
                </c:pt>
                <c:pt idx="3">
                  <c:v>55.442790000000002</c:v>
                </c:pt>
                <c:pt idx="4">
                  <c:v>24.862743999999999</c:v>
                </c:pt>
                <c:pt idx="5">
                  <c:v>30.417590000000001</c:v>
                </c:pt>
                <c:pt idx="6">
                  <c:v>16.037330000000001</c:v>
                </c:pt>
                <c:pt idx="7">
                  <c:v>16.174199000000002</c:v>
                </c:pt>
                <c:pt idx="8">
                  <c:v>13.490441000000001</c:v>
                </c:pt>
                <c:pt idx="9">
                  <c:v>5.6195639999999996</c:v>
                </c:pt>
                <c:pt idx="10">
                  <c:v>8.7473659999999995</c:v>
                </c:pt>
                <c:pt idx="11">
                  <c:v>4.3467609999999999</c:v>
                </c:pt>
                <c:pt idx="12">
                  <c:v>15.453550999999999</c:v>
                </c:pt>
                <c:pt idx="13">
                  <c:v>3.2778399999999999</c:v>
                </c:pt>
                <c:pt idx="14">
                  <c:v>11.691357999999999</c:v>
                </c:pt>
                <c:pt idx="15">
                  <c:v>9.6386210000000005</c:v>
                </c:pt>
                <c:pt idx="16">
                  <c:v>14.465457000000001</c:v>
                </c:pt>
                <c:pt idx="17">
                  <c:v>4.2300779999999998</c:v>
                </c:pt>
                <c:pt idx="18">
                  <c:v>1.460431</c:v>
                </c:pt>
                <c:pt idx="19">
                  <c:v>10.323372000000001</c:v>
                </c:pt>
                <c:pt idx="20">
                  <c:v>15.605226999999999</c:v>
                </c:pt>
                <c:pt idx="21">
                  <c:v>2.8340399999999999</c:v>
                </c:pt>
                <c:pt idx="22">
                  <c:v>3.411921</c:v>
                </c:pt>
                <c:pt idx="23">
                  <c:v>2.0113460000000001</c:v>
                </c:pt>
                <c:pt idx="24">
                  <c:v>4.4993259999999999</c:v>
                </c:pt>
                <c:pt idx="25">
                  <c:v>0.19325400000000001</c:v>
                </c:pt>
                <c:pt idx="26">
                  <c:v>0.83765800000000001</c:v>
                </c:pt>
                <c:pt idx="27">
                  <c:v>2.7176740000000001</c:v>
                </c:pt>
                <c:pt idx="28">
                  <c:v>0.369286</c:v>
                </c:pt>
                <c:pt idx="29">
                  <c:v>0.18835499999999999</c:v>
                </c:pt>
                <c:pt idx="30">
                  <c:v>0.16022700000000001</c:v>
                </c:pt>
                <c:pt idx="31">
                  <c:v>1.9904250000000001</c:v>
                </c:pt>
                <c:pt idx="32">
                  <c:v>0.41184999999999999</c:v>
                </c:pt>
                <c:pt idx="33">
                  <c:v>5.9124000000000003E-2</c:v>
                </c:pt>
                <c:pt idx="34">
                  <c:v>1.1036000000000001E-2</c:v>
                </c:pt>
                <c:pt idx="35">
                  <c:v>0.173009</c:v>
                </c:pt>
                <c:pt idx="36">
                  <c:v>0.82289100000000004</c:v>
                </c:pt>
                <c:pt idx="37">
                  <c:v>0.18593699999999999</c:v>
                </c:pt>
                <c:pt idx="38">
                  <c:v>5.2947000000000001E-2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A36-4688-903D-7231863F3C22}"/>
            </c:ext>
          </c:extLst>
        </c:ser>
        <c:ser>
          <c:idx val="9"/>
          <c:order val="9"/>
          <c:tx>
            <c:strRef>
              <c:f>'Fig9'!$M$5</c:f>
              <c:strCache>
                <c:ptCount val="1"/>
                <c:pt idx="0">
                  <c:v>C28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'Fig9'!$M$6:$M$44</c:f>
              <c:numCache>
                <c:formatCode>0</c:formatCode>
                <c:ptCount val="39"/>
                <c:pt idx="0">
                  <c:v>213.00855200000001</c:v>
                </c:pt>
                <c:pt idx="1">
                  <c:v>92.685168000000004</c:v>
                </c:pt>
                <c:pt idx="2">
                  <c:v>37.300750999999998</c:v>
                </c:pt>
                <c:pt idx="3">
                  <c:v>102.239412</c:v>
                </c:pt>
                <c:pt idx="4">
                  <c:v>35.569257</c:v>
                </c:pt>
                <c:pt idx="5">
                  <c:v>30.990628999999998</c:v>
                </c:pt>
                <c:pt idx="6">
                  <c:v>33.750127999999997</c:v>
                </c:pt>
                <c:pt idx="7">
                  <c:v>18.041149000000001</c:v>
                </c:pt>
                <c:pt idx="8">
                  <c:v>8.2610860000000006</c:v>
                </c:pt>
                <c:pt idx="9">
                  <c:v>14.531416</c:v>
                </c:pt>
                <c:pt idx="10">
                  <c:v>23.019992999999999</c:v>
                </c:pt>
                <c:pt idx="11">
                  <c:v>5.6976000000000004</c:v>
                </c:pt>
                <c:pt idx="12">
                  <c:v>15.178064000000001</c:v>
                </c:pt>
                <c:pt idx="13">
                  <c:v>13.332621</c:v>
                </c:pt>
                <c:pt idx="14">
                  <c:v>28.521822</c:v>
                </c:pt>
                <c:pt idx="15">
                  <c:v>12.995187</c:v>
                </c:pt>
                <c:pt idx="16">
                  <c:v>4.9582600000000001</c:v>
                </c:pt>
                <c:pt idx="17">
                  <c:v>2.9897290000000001</c:v>
                </c:pt>
                <c:pt idx="18">
                  <c:v>1.314214</c:v>
                </c:pt>
                <c:pt idx="19">
                  <c:v>6.3180649999999998</c:v>
                </c:pt>
                <c:pt idx="20">
                  <c:v>14.298107</c:v>
                </c:pt>
                <c:pt idx="21">
                  <c:v>3.0607669999999998</c:v>
                </c:pt>
                <c:pt idx="22">
                  <c:v>2.337189</c:v>
                </c:pt>
                <c:pt idx="23">
                  <c:v>4.5707599999999999</c:v>
                </c:pt>
                <c:pt idx="24">
                  <c:v>6.0007060000000001</c:v>
                </c:pt>
                <c:pt idx="25">
                  <c:v>0.73043499999999995</c:v>
                </c:pt>
                <c:pt idx="26">
                  <c:v>1.110528</c:v>
                </c:pt>
                <c:pt idx="27">
                  <c:v>0.43772499999999998</c:v>
                </c:pt>
                <c:pt idx="28">
                  <c:v>0.35895700000000003</c:v>
                </c:pt>
                <c:pt idx="29">
                  <c:v>0.69740199999999997</c:v>
                </c:pt>
                <c:pt idx="30">
                  <c:v>0.39067400000000002</c:v>
                </c:pt>
                <c:pt idx="31">
                  <c:v>1.8013669999999999</c:v>
                </c:pt>
                <c:pt idx="32">
                  <c:v>0.43331700000000001</c:v>
                </c:pt>
                <c:pt idx="33">
                  <c:v>8.4540000000000004E-2</c:v>
                </c:pt>
                <c:pt idx="34">
                  <c:v>1.2367E-2</c:v>
                </c:pt>
                <c:pt idx="35">
                  <c:v>0.49391600000000002</c:v>
                </c:pt>
                <c:pt idx="36">
                  <c:v>0.71312299999999995</c:v>
                </c:pt>
                <c:pt idx="37">
                  <c:v>6.8970000000000004E-2</c:v>
                </c:pt>
                <c:pt idx="38">
                  <c:v>5.1508999999999999E-2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A36-4688-903D-7231863F3C22}"/>
            </c:ext>
          </c:extLst>
        </c:ser>
        <c:ser>
          <c:idx val="10"/>
          <c:order val="10"/>
          <c:tx>
            <c:strRef>
              <c:f>'Fig9'!$N$5</c:f>
              <c:strCache>
                <c:ptCount val="1"/>
                <c:pt idx="0">
                  <c:v>C29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'Fig9'!$N$6:$N$44</c:f>
              <c:numCache>
                <c:formatCode>0</c:formatCode>
                <c:ptCount val="39"/>
                <c:pt idx="0">
                  <c:v>47.016962999999997</c:v>
                </c:pt>
                <c:pt idx="1">
                  <c:v>18.259815</c:v>
                </c:pt>
                <c:pt idx="2">
                  <c:v>5.5735140000000003</c:v>
                </c:pt>
                <c:pt idx="3">
                  <c:v>16.02739</c:v>
                </c:pt>
                <c:pt idx="4">
                  <c:v>15.16648</c:v>
                </c:pt>
                <c:pt idx="5">
                  <c:v>4.7427060000000001</c:v>
                </c:pt>
                <c:pt idx="6">
                  <c:v>1.141545</c:v>
                </c:pt>
                <c:pt idx="7">
                  <c:v>8.0715999999999996E-2</c:v>
                </c:pt>
                <c:pt idx="8">
                  <c:v>4.9640029999999999</c:v>
                </c:pt>
                <c:pt idx="9">
                  <c:v>1.6326290000000001</c:v>
                </c:pt>
                <c:pt idx="10">
                  <c:v>8.9743150000000007</c:v>
                </c:pt>
                <c:pt idx="11">
                  <c:v>0.27554000000000001</c:v>
                </c:pt>
                <c:pt idx="12">
                  <c:v>2.275582</c:v>
                </c:pt>
                <c:pt idx="13">
                  <c:v>0.31266100000000002</c:v>
                </c:pt>
                <c:pt idx="14">
                  <c:v>5.5335049999999999</c:v>
                </c:pt>
                <c:pt idx="15">
                  <c:v>0.982908</c:v>
                </c:pt>
                <c:pt idx="16">
                  <c:v>2.1573199999999999</c:v>
                </c:pt>
                <c:pt idx="17">
                  <c:v>1.678401</c:v>
                </c:pt>
                <c:pt idx="18">
                  <c:v>1.8239999999999999E-2</c:v>
                </c:pt>
                <c:pt idx="19">
                  <c:v>3.6236549999999998</c:v>
                </c:pt>
                <c:pt idx="20">
                  <c:v>3.779579</c:v>
                </c:pt>
                <c:pt idx="21">
                  <c:v>3.5082990000000001</c:v>
                </c:pt>
                <c:pt idx="22">
                  <c:v>0.88237900000000002</c:v>
                </c:pt>
                <c:pt idx="23">
                  <c:v>0.63102499999999995</c:v>
                </c:pt>
                <c:pt idx="24">
                  <c:v>1.942388</c:v>
                </c:pt>
                <c:pt idx="25">
                  <c:v>5.9901999999999997E-2</c:v>
                </c:pt>
                <c:pt idx="26">
                  <c:v>0.54534700000000003</c:v>
                </c:pt>
                <c:pt idx="27">
                  <c:v>0.10458000000000001</c:v>
                </c:pt>
                <c:pt idx="28">
                  <c:v>9.6854999999999997E-2</c:v>
                </c:pt>
                <c:pt idx="29">
                  <c:v>0.13003700000000001</c:v>
                </c:pt>
                <c:pt idx="30">
                  <c:v>6.6517000000000007E-2</c:v>
                </c:pt>
                <c:pt idx="31">
                  <c:v>1.0521290000000001</c:v>
                </c:pt>
                <c:pt idx="32">
                  <c:v>4.4678000000000002E-2</c:v>
                </c:pt>
                <c:pt idx="33">
                  <c:v>7.2550000000000002E-3</c:v>
                </c:pt>
                <c:pt idx="34">
                  <c:v>4.5231E-2</c:v>
                </c:pt>
                <c:pt idx="35">
                  <c:v>3.2375000000000001E-2</c:v>
                </c:pt>
                <c:pt idx="36">
                  <c:v>0.21799299999999999</c:v>
                </c:pt>
                <c:pt idx="37">
                  <c:v>1.3868999999999999E-2</c:v>
                </c:pt>
                <c:pt idx="38">
                  <c:v>6.0039999999999998E-3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BA36-4688-903D-7231863F3C22}"/>
            </c:ext>
          </c:extLst>
        </c:ser>
        <c:ser>
          <c:idx val="11"/>
          <c:order val="11"/>
          <c:tx>
            <c:strRef>
              <c:f>'Fig9'!$O$5</c:f>
              <c:strCache>
                <c:ptCount val="1"/>
                <c:pt idx="0">
                  <c:v>C30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'Fig9'!$O$6:$O$44</c:f>
              <c:numCache>
                <c:formatCode>0</c:formatCode>
                <c:ptCount val="39"/>
                <c:pt idx="0">
                  <c:v>13.128606</c:v>
                </c:pt>
                <c:pt idx="1">
                  <c:v>46.704548000000003</c:v>
                </c:pt>
                <c:pt idx="2">
                  <c:v>5.682296</c:v>
                </c:pt>
                <c:pt idx="3">
                  <c:v>6.2283359999999997</c:v>
                </c:pt>
                <c:pt idx="4">
                  <c:v>5.4746079999999999</c:v>
                </c:pt>
                <c:pt idx="5">
                  <c:v>34.622414999999997</c:v>
                </c:pt>
                <c:pt idx="6">
                  <c:v>2.6832989999999999</c:v>
                </c:pt>
                <c:pt idx="7">
                  <c:v>2.0328750000000002</c:v>
                </c:pt>
                <c:pt idx="8">
                  <c:v>1.2531639999999999</c:v>
                </c:pt>
                <c:pt idx="9">
                  <c:v>2.0737570000000001</c:v>
                </c:pt>
                <c:pt idx="10">
                  <c:v>4.0222920000000002</c:v>
                </c:pt>
                <c:pt idx="11">
                  <c:v>1.920693</c:v>
                </c:pt>
                <c:pt idx="12">
                  <c:v>0.67795000000000005</c:v>
                </c:pt>
                <c:pt idx="13">
                  <c:v>0.33809299999999998</c:v>
                </c:pt>
                <c:pt idx="14">
                  <c:v>2.6265459999999998</c:v>
                </c:pt>
                <c:pt idx="15">
                  <c:v>0.85602599999999995</c:v>
                </c:pt>
                <c:pt idx="16">
                  <c:v>0.77412599999999998</c:v>
                </c:pt>
                <c:pt idx="17">
                  <c:v>0.477163</c:v>
                </c:pt>
                <c:pt idx="18">
                  <c:v>0.36559700000000001</c:v>
                </c:pt>
                <c:pt idx="19">
                  <c:v>0.582866</c:v>
                </c:pt>
                <c:pt idx="20">
                  <c:v>1.2603519999999999</c:v>
                </c:pt>
                <c:pt idx="21">
                  <c:v>0.21102000000000001</c:v>
                </c:pt>
                <c:pt idx="22">
                  <c:v>0.13340199999999999</c:v>
                </c:pt>
                <c:pt idx="23">
                  <c:v>5.0122650000000002</c:v>
                </c:pt>
                <c:pt idx="24">
                  <c:v>0.79847999999999997</c:v>
                </c:pt>
                <c:pt idx="25">
                  <c:v>3.1310999999999999E-2</c:v>
                </c:pt>
                <c:pt idx="26">
                  <c:v>0.31567600000000001</c:v>
                </c:pt>
                <c:pt idx="27">
                  <c:v>0.10661</c:v>
                </c:pt>
                <c:pt idx="28">
                  <c:v>4.5698999999999997E-2</c:v>
                </c:pt>
                <c:pt idx="29">
                  <c:v>0.105701</c:v>
                </c:pt>
                <c:pt idx="30">
                  <c:v>1.4100000000000001E-4</c:v>
                </c:pt>
                <c:pt idx="31">
                  <c:v>0.66194200000000003</c:v>
                </c:pt>
                <c:pt idx="32">
                  <c:v>0.14837900000000001</c:v>
                </c:pt>
                <c:pt idx="33">
                  <c:v>7.9139999999999992E-3</c:v>
                </c:pt>
                <c:pt idx="34">
                  <c:v>2.7590000000000002E-3</c:v>
                </c:pt>
                <c:pt idx="35">
                  <c:v>0.133629</c:v>
                </c:pt>
                <c:pt idx="36">
                  <c:v>0.13794200000000001</c:v>
                </c:pt>
                <c:pt idx="37">
                  <c:v>4.0969999999999999E-3</c:v>
                </c:pt>
                <c:pt idx="38">
                  <c:v>3.5300000000000002E-3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A36-4688-903D-7231863F3C22}"/>
            </c:ext>
          </c:extLst>
        </c:ser>
        <c:ser>
          <c:idx val="12"/>
          <c:order val="12"/>
          <c:tx>
            <c:strRef>
              <c:f>'Fig9'!$P$5</c:f>
              <c:strCache>
                <c:ptCount val="1"/>
                <c:pt idx="0">
                  <c:v>C33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'Fig9'!$P$6:$P$44</c:f>
              <c:numCache>
                <c:formatCode>0</c:formatCode>
                <c:ptCount val="39"/>
                <c:pt idx="0">
                  <c:v>28.010306</c:v>
                </c:pt>
                <c:pt idx="1">
                  <c:v>27.291387</c:v>
                </c:pt>
                <c:pt idx="2">
                  <c:v>100.647457</c:v>
                </c:pt>
                <c:pt idx="3">
                  <c:v>9.6927070000000004</c:v>
                </c:pt>
                <c:pt idx="4">
                  <c:v>6.3254900000000003</c:v>
                </c:pt>
                <c:pt idx="5">
                  <c:v>0.198517</c:v>
                </c:pt>
                <c:pt idx="6">
                  <c:v>12.91005</c:v>
                </c:pt>
                <c:pt idx="7">
                  <c:v>9.4777570000000004</c:v>
                </c:pt>
                <c:pt idx="8">
                  <c:v>10.611208</c:v>
                </c:pt>
                <c:pt idx="9">
                  <c:v>7.001754</c:v>
                </c:pt>
                <c:pt idx="10">
                  <c:v>4.8888870000000004</c:v>
                </c:pt>
                <c:pt idx="11">
                  <c:v>7.4161549999999998</c:v>
                </c:pt>
                <c:pt idx="12">
                  <c:v>6.4584289999999998</c:v>
                </c:pt>
                <c:pt idx="13">
                  <c:v>2.1737510000000002</c:v>
                </c:pt>
                <c:pt idx="14">
                  <c:v>0</c:v>
                </c:pt>
                <c:pt idx="15">
                  <c:v>2.2499910000000001</c:v>
                </c:pt>
                <c:pt idx="16">
                  <c:v>3.9912209999999999</c:v>
                </c:pt>
                <c:pt idx="17">
                  <c:v>2.5523210000000001</c:v>
                </c:pt>
                <c:pt idx="18">
                  <c:v>0.47309000000000001</c:v>
                </c:pt>
                <c:pt idx="19">
                  <c:v>2.5201920000000002</c:v>
                </c:pt>
                <c:pt idx="20">
                  <c:v>0</c:v>
                </c:pt>
                <c:pt idx="21">
                  <c:v>1.556211</c:v>
                </c:pt>
                <c:pt idx="22">
                  <c:v>0.50019000000000002</c:v>
                </c:pt>
                <c:pt idx="23">
                  <c:v>0</c:v>
                </c:pt>
                <c:pt idx="24">
                  <c:v>0</c:v>
                </c:pt>
                <c:pt idx="25">
                  <c:v>0.167823</c:v>
                </c:pt>
                <c:pt idx="26">
                  <c:v>0</c:v>
                </c:pt>
                <c:pt idx="27">
                  <c:v>0.55683899999999997</c:v>
                </c:pt>
                <c:pt idx="28">
                  <c:v>0</c:v>
                </c:pt>
                <c:pt idx="29">
                  <c:v>0</c:v>
                </c:pt>
                <c:pt idx="30">
                  <c:v>6.5712000000000007E-2</c:v>
                </c:pt>
                <c:pt idx="31">
                  <c:v>0</c:v>
                </c:pt>
                <c:pt idx="32">
                  <c:v>0.116467</c:v>
                </c:pt>
                <c:pt idx="33">
                  <c:v>3.8032999999999997E-2</c:v>
                </c:pt>
                <c:pt idx="34">
                  <c:v>0</c:v>
                </c:pt>
                <c:pt idx="35">
                  <c:v>0</c:v>
                </c:pt>
                <c:pt idx="36">
                  <c:v>0.51687399999999994</c:v>
                </c:pt>
                <c:pt idx="37">
                  <c:v>0.12756700000000001</c:v>
                </c:pt>
                <c:pt idx="38">
                  <c:v>1.6147000000000002E-2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BA36-4688-903D-7231863F3C22}"/>
            </c:ext>
          </c:extLst>
        </c:ser>
        <c:ser>
          <c:idx val="13"/>
          <c:order val="13"/>
          <c:tx>
            <c:strRef>
              <c:f>'Fig9'!$Q$5</c:f>
              <c:strCache>
                <c:ptCount val="1"/>
                <c:pt idx="0">
                  <c:v>D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'Fig9'!$Q$6:$Q$44</c:f>
              <c:numCache>
                <c:formatCode>0</c:formatCode>
                <c:ptCount val="39"/>
                <c:pt idx="0">
                  <c:v>33.555658999999999</c:v>
                </c:pt>
                <c:pt idx="1">
                  <c:v>15.225954</c:v>
                </c:pt>
                <c:pt idx="2">
                  <c:v>13.680326000000001</c:v>
                </c:pt>
                <c:pt idx="3">
                  <c:v>15.273159</c:v>
                </c:pt>
                <c:pt idx="4">
                  <c:v>16.775438999999999</c:v>
                </c:pt>
                <c:pt idx="5">
                  <c:v>5.5859139999999998</c:v>
                </c:pt>
                <c:pt idx="6">
                  <c:v>6.0011289999999997</c:v>
                </c:pt>
                <c:pt idx="7">
                  <c:v>3.6621299999999999</c:v>
                </c:pt>
                <c:pt idx="8">
                  <c:v>6.0680880000000004</c:v>
                </c:pt>
                <c:pt idx="9">
                  <c:v>4.075221</c:v>
                </c:pt>
                <c:pt idx="10">
                  <c:v>3.808468</c:v>
                </c:pt>
                <c:pt idx="11">
                  <c:v>7.1850699999999996</c:v>
                </c:pt>
                <c:pt idx="12">
                  <c:v>2.7843640000000001</c:v>
                </c:pt>
                <c:pt idx="13">
                  <c:v>1.247997</c:v>
                </c:pt>
                <c:pt idx="14">
                  <c:v>2.3955639999999998</c:v>
                </c:pt>
                <c:pt idx="15">
                  <c:v>1.6618059999999999</c:v>
                </c:pt>
                <c:pt idx="16">
                  <c:v>2.9327290000000001</c:v>
                </c:pt>
                <c:pt idx="17">
                  <c:v>2.0969410000000002</c:v>
                </c:pt>
                <c:pt idx="18">
                  <c:v>2.5272990000000002</c:v>
                </c:pt>
                <c:pt idx="19">
                  <c:v>2.0607380000000002</c:v>
                </c:pt>
                <c:pt idx="20">
                  <c:v>7.4608819999999998</c:v>
                </c:pt>
                <c:pt idx="21">
                  <c:v>0.86327699999999996</c:v>
                </c:pt>
                <c:pt idx="22">
                  <c:v>0.53573300000000001</c:v>
                </c:pt>
                <c:pt idx="23">
                  <c:v>1.868601</c:v>
                </c:pt>
                <c:pt idx="24">
                  <c:v>3.2421009999999999</c:v>
                </c:pt>
                <c:pt idx="25">
                  <c:v>0.16897999999999999</c:v>
                </c:pt>
                <c:pt idx="26">
                  <c:v>0.72649300000000006</c:v>
                </c:pt>
                <c:pt idx="27">
                  <c:v>0.78290899999999997</c:v>
                </c:pt>
                <c:pt idx="28">
                  <c:v>0.23383100000000001</c:v>
                </c:pt>
                <c:pt idx="29">
                  <c:v>0.37341600000000003</c:v>
                </c:pt>
                <c:pt idx="30">
                  <c:v>0.30963499999999999</c:v>
                </c:pt>
                <c:pt idx="31">
                  <c:v>0.84553500000000004</c:v>
                </c:pt>
                <c:pt idx="32">
                  <c:v>0.11747100000000001</c:v>
                </c:pt>
                <c:pt idx="33">
                  <c:v>0.12703600000000001</c:v>
                </c:pt>
                <c:pt idx="34">
                  <c:v>2.7112000000000001E-2</c:v>
                </c:pt>
                <c:pt idx="35">
                  <c:v>0.52922000000000002</c:v>
                </c:pt>
                <c:pt idx="36">
                  <c:v>0.263936</c:v>
                </c:pt>
                <c:pt idx="37">
                  <c:v>0.11266900000000001</c:v>
                </c:pt>
                <c:pt idx="38">
                  <c:v>4.6865999999999998E-2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BA36-4688-903D-7231863F3C22}"/>
            </c:ext>
          </c:extLst>
        </c:ser>
        <c:ser>
          <c:idx val="14"/>
          <c:order val="14"/>
          <c:tx>
            <c:strRef>
              <c:f>'Fig9'!$R$5</c:f>
              <c:strCache>
                <c:ptCount val="1"/>
                <c:pt idx="0">
                  <c:v>E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'Fig9'!$R$6:$R$44</c:f>
              <c:numCache>
                <c:formatCode>0</c:formatCode>
                <c:ptCount val="39"/>
                <c:pt idx="0">
                  <c:v>25.561225</c:v>
                </c:pt>
                <c:pt idx="1">
                  <c:v>15.725324000000001</c:v>
                </c:pt>
                <c:pt idx="2">
                  <c:v>10.099363</c:v>
                </c:pt>
                <c:pt idx="3">
                  <c:v>8.8155049999999999</c:v>
                </c:pt>
                <c:pt idx="4">
                  <c:v>8.4566739999999996</c:v>
                </c:pt>
                <c:pt idx="5">
                  <c:v>8.089658</c:v>
                </c:pt>
                <c:pt idx="6">
                  <c:v>4.5047740000000003</c:v>
                </c:pt>
                <c:pt idx="7">
                  <c:v>0.23239899999999999</c:v>
                </c:pt>
                <c:pt idx="8">
                  <c:v>3.3829769999999999</c:v>
                </c:pt>
                <c:pt idx="9">
                  <c:v>3.3106629999999999</c:v>
                </c:pt>
                <c:pt idx="10">
                  <c:v>1.997482</c:v>
                </c:pt>
                <c:pt idx="11">
                  <c:v>1.408631</c:v>
                </c:pt>
                <c:pt idx="12">
                  <c:v>1.726097</c:v>
                </c:pt>
                <c:pt idx="13">
                  <c:v>1.3833659999999999</c:v>
                </c:pt>
                <c:pt idx="14">
                  <c:v>0.88302700000000001</c:v>
                </c:pt>
                <c:pt idx="15">
                  <c:v>0.95793600000000001</c:v>
                </c:pt>
                <c:pt idx="16">
                  <c:v>0.499552</c:v>
                </c:pt>
                <c:pt idx="17">
                  <c:v>0.94128299999999998</c:v>
                </c:pt>
                <c:pt idx="18">
                  <c:v>0.34234900000000001</c:v>
                </c:pt>
                <c:pt idx="19">
                  <c:v>1.1842280000000001</c:v>
                </c:pt>
                <c:pt idx="20">
                  <c:v>0.67984599999999995</c:v>
                </c:pt>
                <c:pt idx="21">
                  <c:v>0.38005500000000003</c:v>
                </c:pt>
                <c:pt idx="22">
                  <c:v>0.244093</c:v>
                </c:pt>
                <c:pt idx="23">
                  <c:v>1.137472</c:v>
                </c:pt>
                <c:pt idx="24">
                  <c:v>0.46163799999999999</c:v>
                </c:pt>
                <c:pt idx="25">
                  <c:v>2.3559999999999998E-2</c:v>
                </c:pt>
                <c:pt idx="26">
                  <c:v>9.5399999999999999E-3</c:v>
                </c:pt>
                <c:pt idx="27">
                  <c:v>0.161998</c:v>
                </c:pt>
                <c:pt idx="28">
                  <c:v>1.7520000000000001E-2</c:v>
                </c:pt>
                <c:pt idx="29">
                  <c:v>0.39737600000000001</c:v>
                </c:pt>
                <c:pt idx="30">
                  <c:v>9.9625000000000005E-2</c:v>
                </c:pt>
                <c:pt idx="31">
                  <c:v>0.33204699999999998</c:v>
                </c:pt>
                <c:pt idx="32">
                  <c:v>9.3892000000000003E-2</c:v>
                </c:pt>
                <c:pt idx="33">
                  <c:v>7.1152000000000007E-2</c:v>
                </c:pt>
                <c:pt idx="34">
                  <c:v>1.9081999999999998E-2</c:v>
                </c:pt>
                <c:pt idx="35">
                  <c:v>0.149585</c:v>
                </c:pt>
                <c:pt idx="36">
                  <c:v>7.7839000000000005E-2</c:v>
                </c:pt>
                <c:pt idx="37">
                  <c:v>8.1584000000000004E-2</c:v>
                </c:pt>
                <c:pt idx="38">
                  <c:v>5.704E-2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BA36-4688-903D-7231863F3C22}"/>
            </c:ext>
          </c:extLst>
        </c:ser>
        <c:ser>
          <c:idx val="15"/>
          <c:order val="15"/>
          <c:tx>
            <c:strRef>
              <c:f>'Fig9'!$S$5</c:f>
              <c:strCache>
                <c:ptCount val="1"/>
                <c:pt idx="0">
                  <c:v>F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'Fig9'!$S$6:$S$44</c:f>
              <c:numCache>
                <c:formatCode>0</c:formatCode>
                <c:ptCount val="39"/>
                <c:pt idx="0">
                  <c:v>171.457739</c:v>
                </c:pt>
                <c:pt idx="1">
                  <c:v>182.610129</c:v>
                </c:pt>
                <c:pt idx="2">
                  <c:v>542.19295699999998</c:v>
                </c:pt>
                <c:pt idx="3">
                  <c:v>11.046525000000001</c:v>
                </c:pt>
                <c:pt idx="4">
                  <c:v>14.470356000000001</c:v>
                </c:pt>
                <c:pt idx="5">
                  <c:v>1.8308709999999999</c:v>
                </c:pt>
                <c:pt idx="6">
                  <c:v>115.767869</c:v>
                </c:pt>
                <c:pt idx="7">
                  <c:v>51.477241999999997</c:v>
                </c:pt>
                <c:pt idx="8">
                  <c:v>69.522656999999995</c:v>
                </c:pt>
                <c:pt idx="9">
                  <c:v>62.71443</c:v>
                </c:pt>
                <c:pt idx="10">
                  <c:v>53.018281999999999</c:v>
                </c:pt>
                <c:pt idx="11">
                  <c:v>88.922522999999998</c:v>
                </c:pt>
                <c:pt idx="12">
                  <c:v>39.409275999999998</c:v>
                </c:pt>
                <c:pt idx="13">
                  <c:v>69.039368999999994</c:v>
                </c:pt>
                <c:pt idx="14">
                  <c:v>1.56271</c:v>
                </c:pt>
                <c:pt idx="15">
                  <c:v>6.8722620000000001</c:v>
                </c:pt>
                <c:pt idx="16">
                  <c:v>1.9732890000000001</c:v>
                </c:pt>
                <c:pt idx="17">
                  <c:v>20.751004999999999</c:v>
                </c:pt>
                <c:pt idx="18">
                  <c:v>0.81849000000000005</c:v>
                </c:pt>
                <c:pt idx="19">
                  <c:v>13.198038</c:v>
                </c:pt>
                <c:pt idx="20">
                  <c:v>0.88287800000000005</c:v>
                </c:pt>
                <c:pt idx="21">
                  <c:v>12.001111</c:v>
                </c:pt>
                <c:pt idx="22">
                  <c:v>1.1905110000000001</c:v>
                </c:pt>
                <c:pt idx="23">
                  <c:v>1.7148399999999999</c:v>
                </c:pt>
                <c:pt idx="24">
                  <c:v>0.27101700000000001</c:v>
                </c:pt>
                <c:pt idx="25">
                  <c:v>6.3843999999999998E-2</c:v>
                </c:pt>
                <c:pt idx="26">
                  <c:v>0.36399900000000002</c:v>
                </c:pt>
                <c:pt idx="27">
                  <c:v>2.2001949999999999</c:v>
                </c:pt>
                <c:pt idx="28">
                  <c:v>9.1382890000000003</c:v>
                </c:pt>
                <c:pt idx="29">
                  <c:v>0.41736000000000001</c:v>
                </c:pt>
                <c:pt idx="30">
                  <c:v>0.114346</c:v>
                </c:pt>
                <c:pt idx="31">
                  <c:v>6.6229999999999997E-2</c:v>
                </c:pt>
                <c:pt idx="32">
                  <c:v>0.16502600000000001</c:v>
                </c:pt>
                <c:pt idx="33">
                  <c:v>0.189716</c:v>
                </c:pt>
                <c:pt idx="34">
                  <c:v>2.5669000000000001E-2</c:v>
                </c:pt>
                <c:pt idx="35">
                  <c:v>0.54755299999999996</c:v>
                </c:pt>
                <c:pt idx="36">
                  <c:v>1.910582</c:v>
                </c:pt>
                <c:pt idx="37">
                  <c:v>0.85304599999999997</c:v>
                </c:pt>
                <c:pt idx="38">
                  <c:v>0.119148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BA36-4688-903D-7231863F3C22}"/>
            </c:ext>
          </c:extLst>
        </c:ser>
        <c:ser>
          <c:idx val="16"/>
          <c:order val="16"/>
          <c:tx>
            <c:strRef>
              <c:f>'Fig9'!$T$5</c:f>
              <c:strCache>
                <c:ptCount val="1"/>
                <c:pt idx="0">
                  <c:v>G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'Fig9'!$T$6:$T$44</c:f>
              <c:numCache>
                <c:formatCode>0</c:formatCode>
                <c:ptCount val="39"/>
                <c:pt idx="0">
                  <c:v>235.96485699999999</c:v>
                </c:pt>
                <c:pt idx="1">
                  <c:v>217.171966</c:v>
                </c:pt>
                <c:pt idx="2">
                  <c:v>116.80882600000001</c:v>
                </c:pt>
                <c:pt idx="3">
                  <c:v>84.957791999999998</c:v>
                </c:pt>
                <c:pt idx="4">
                  <c:v>168.09416099999999</c:v>
                </c:pt>
                <c:pt idx="5">
                  <c:v>42.293043999999995</c:v>
                </c:pt>
                <c:pt idx="6">
                  <c:v>56.587877000000006</c:v>
                </c:pt>
                <c:pt idx="7">
                  <c:v>38.548774000000002</c:v>
                </c:pt>
                <c:pt idx="8">
                  <c:v>47.389797000000002</c:v>
                </c:pt>
                <c:pt idx="9">
                  <c:v>25.874269000000002</c:v>
                </c:pt>
                <c:pt idx="10">
                  <c:v>21.927616</c:v>
                </c:pt>
                <c:pt idx="11">
                  <c:v>24.837809</c:v>
                </c:pt>
                <c:pt idx="12">
                  <c:v>17.425495999999999</c:v>
                </c:pt>
                <c:pt idx="13">
                  <c:v>19.870438999999998</c:v>
                </c:pt>
                <c:pt idx="14">
                  <c:v>16.802997999999999</c:v>
                </c:pt>
                <c:pt idx="15">
                  <c:v>7.6448139999999993</c:v>
                </c:pt>
                <c:pt idx="16">
                  <c:v>7.2107090000000005</c:v>
                </c:pt>
                <c:pt idx="17">
                  <c:v>9.0408010000000001</c:v>
                </c:pt>
                <c:pt idx="18">
                  <c:v>13.573447</c:v>
                </c:pt>
                <c:pt idx="19">
                  <c:v>10.417842</c:v>
                </c:pt>
                <c:pt idx="20">
                  <c:v>25.991797000000002</c:v>
                </c:pt>
                <c:pt idx="21">
                  <c:v>3.8352720000000002</c:v>
                </c:pt>
                <c:pt idx="22">
                  <c:v>4.8481529999999999</c:v>
                </c:pt>
                <c:pt idx="23">
                  <c:v>5.1825960000000002</c:v>
                </c:pt>
                <c:pt idx="24">
                  <c:v>12.793879</c:v>
                </c:pt>
                <c:pt idx="25">
                  <c:v>1.298907</c:v>
                </c:pt>
                <c:pt idx="26">
                  <c:v>5.3628450000000001</c:v>
                </c:pt>
                <c:pt idx="27">
                  <c:v>3.7281200000000001</c:v>
                </c:pt>
                <c:pt idx="28">
                  <c:v>1.897813</c:v>
                </c:pt>
                <c:pt idx="29">
                  <c:v>2.9472550000000002</c:v>
                </c:pt>
                <c:pt idx="30">
                  <c:v>1.4867590000000002</c:v>
                </c:pt>
                <c:pt idx="31">
                  <c:v>3.7017530000000001</c:v>
                </c:pt>
                <c:pt idx="32">
                  <c:v>1.400163</c:v>
                </c:pt>
                <c:pt idx="33">
                  <c:v>1.0706249999999999</c:v>
                </c:pt>
                <c:pt idx="34">
                  <c:v>0.611564</c:v>
                </c:pt>
                <c:pt idx="35">
                  <c:v>2.5725860000000003</c:v>
                </c:pt>
                <c:pt idx="36">
                  <c:v>1.069428</c:v>
                </c:pt>
                <c:pt idx="37">
                  <c:v>0.42953199999999997</c:v>
                </c:pt>
                <c:pt idx="38">
                  <c:v>0.36089099999999996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A36-4688-903D-7231863F3C22}"/>
            </c:ext>
          </c:extLst>
        </c:ser>
        <c:ser>
          <c:idx val="17"/>
          <c:order val="17"/>
          <c:tx>
            <c:strRef>
              <c:f>'Fig9'!$U$5</c:f>
              <c:strCache>
                <c:ptCount val="1"/>
                <c:pt idx="0">
                  <c:v>H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'Fig9'!$U$6:$U$44</c:f>
              <c:numCache>
                <c:formatCode>0</c:formatCode>
                <c:ptCount val="39"/>
                <c:pt idx="0">
                  <c:v>85.393872999999985</c:v>
                </c:pt>
                <c:pt idx="1">
                  <c:v>59.931797999999993</c:v>
                </c:pt>
                <c:pt idx="2">
                  <c:v>49.730671000000001</c:v>
                </c:pt>
                <c:pt idx="3">
                  <c:v>50.373896999999999</c:v>
                </c:pt>
                <c:pt idx="4">
                  <c:v>34.758026000000001</c:v>
                </c:pt>
                <c:pt idx="5">
                  <c:v>19.931235000000001</c:v>
                </c:pt>
                <c:pt idx="6">
                  <c:v>16.462575000000001</c:v>
                </c:pt>
                <c:pt idx="7">
                  <c:v>62.776612000000007</c:v>
                </c:pt>
                <c:pt idx="8">
                  <c:v>12.728340000000001</c:v>
                </c:pt>
                <c:pt idx="9">
                  <c:v>10.326653</c:v>
                </c:pt>
                <c:pt idx="10">
                  <c:v>9.0200669999999992</c:v>
                </c:pt>
                <c:pt idx="11">
                  <c:v>9.8686469999999993</c:v>
                </c:pt>
                <c:pt idx="12">
                  <c:v>8.1133670000000002</c:v>
                </c:pt>
                <c:pt idx="13">
                  <c:v>4.1601420000000005</c:v>
                </c:pt>
                <c:pt idx="14">
                  <c:v>7.4241089999999996</c:v>
                </c:pt>
                <c:pt idx="15">
                  <c:v>5.8567619999999998</c:v>
                </c:pt>
                <c:pt idx="16">
                  <c:v>14.768342999999998</c:v>
                </c:pt>
                <c:pt idx="17">
                  <c:v>3.2947359999999994</c:v>
                </c:pt>
                <c:pt idx="18">
                  <c:v>18.550736999999998</c:v>
                </c:pt>
                <c:pt idx="19">
                  <c:v>3.7511290000000002</c:v>
                </c:pt>
                <c:pt idx="20">
                  <c:v>13.373201</c:v>
                </c:pt>
                <c:pt idx="21">
                  <c:v>2.4443229999999998</c:v>
                </c:pt>
                <c:pt idx="22">
                  <c:v>2.1139749999999999</c:v>
                </c:pt>
                <c:pt idx="23">
                  <c:v>2.9681039999999999</c:v>
                </c:pt>
                <c:pt idx="24">
                  <c:v>11.008553000000001</c:v>
                </c:pt>
                <c:pt idx="25">
                  <c:v>0.32186200000000004</c:v>
                </c:pt>
                <c:pt idx="26">
                  <c:v>1.758677</c:v>
                </c:pt>
                <c:pt idx="27">
                  <c:v>1.4804649999999999</c:v>
                </c:pt>
                <c:pt idx="28">
                  <c:v>0.90287899999999999</c:v>
                </c:pt>
                <c:pt idx="29">
                  <c:v>1.7188110000000001</c:v>
                </c:pt>
                <c:pt idx="30">
                  <c:v>0.75795400000000002</c:v>
                </c:pt>
                <c:pt idx="31">
                  <c:v>1.414471</c:v>
                </c:pt>
                <c:pt idx="32">
                  <c:v>1.0793090000000001</c:v>
                </c:pt>
                <c:pt idx="33">
                  <c:v>0.44932000000000005</c:v>
                </c:pt>
                <c:pt idx="34">
                  <c:v>4.508216</c:v>
                </c:pt>
                <c:pt idx="35">
                  <c:v>1.7174160000000001</c:v>
                </c:pt>
                <c:pt idx="36">
                  <c:v>0.66034699999999991</c:v>
                </c:pt>
                <c:pt idx="37">
                  <c:v>0.44749699999999998</c:v>
                </c:pt>
                <c:pt idx="38">
                  <c:v>0.14488699999999999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BA36-4688-903D-7231863F3C22}"/>
            </c:ext>
          </c:extLst>
        </c:ser>
        <c:ser>
          <c:idx val="18"/>
          <c:order val="18"/>
          <c:tx>
            <c:strRef>
              <c:f>'Fig9'!$V$5</c:f>
              <c:strCache>
                <c:ptCount val="1"/>
                <c:pt idx="0">
                  <c:v>I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'Fig9'!$V$6:$V$44</c:f>
              <c:numCache>
                <c:formatCode>0</c:formatCode>
                <c:ptCount val="39"/>
                <c:pt idx="0">
                  <c:v>4.862336</c:v>
                </c:pt>
                <c:pt idx="1">
                  <c:v>6.0092540000000003</c:v>
                </c:pt>
                <c:pt idx="2">
                  <c:v>8.8660510000000006</c:v>
                </c:pt>
                <c:pt idx="3">
                  <c:v>8.9012799999999999</c:v>
                </c:pt>
                <c:pt idx="4">
                  <c:v>3.73088</c:v>
                </c:pt>
                <c:pt idx="5">
                  <c:v>3.9961989999999998</c:v>
                </c:pt>
                <c:pt idx="6">
                  <c:v>1.300905</c:v>
                </c:pt>
                <c:pt idx="7">
                  <c:v>0.57697200000000004</c:v>
                </c:pt>
                <c:pt idx="8">
                  <c:v>0.66455799999999998</c:v>
                </c:pt>
                <c:pt idx="9">
                  <c:v>0.96149300000000004</c:v>
                </c:pt>
                <c:pt idx="10">
                  <c:v>1.620825</c:v>
                </c:pt>
                <c:pt idx="11">
                  <c:v>0.72684300000000002</c:v>
                </c:pt>
                <c:pt idx="12">
                  <c:v>1.2539149999999999</c:v>
                </c:pt>
                <c:pt idx="13">
                  <c:v>0.66237000000000001</c:v>
                </c:pt>
                <c:pt idx="14">
                  <c:v>2.717743</c:v>
                </c:pt>
                <c:pt idx="15">
                  <c:v>0.38017400000000001</c:v>
                </c:pt>
                <c:pt idx="16">
                  <c:v>1.153937</c:v>
                </c:pt>
                <c:pt idx="17">
                  <c:v>0.48170000000000002</c:v>
                </c:pt>
                <c:pt idx="18">
                  <c:v>0.28645599999999999</c:v>
                </c:pt>
                <c:pt idx="19">
                  <c:v>0.31469000000000003</c:v>
                </c:pt>
                <c:pt idx="20">
                  <c:v>3.1813880000000001</c:v>
                </c:pt>
                <c:pt idx="21">
                  <c:v>5.2843000000000001E-2</c:v>
                </c:pt>
                <c:pt idx="22">
                  <c:v>0.16189200000000001</c:v>
                </c:pt>
                <c:pt idx="23">
                  <c:v>0.29929499999999998</c:v>
                </c:pt>
                <c:pt idx="24">
                  <c:v>0.45126500000000003</c:v>
                </c:pt>
                <c:pt idx="25">
                  <c:v>2.5690000000000001E-3</c:v>
                </c:pt>
                <c:pt idx="26">
                  <c:v>0.17177999999999999</c:v>
                </c:pt>
                <c:pt idx="27">
                  <c:v>3.0380999999999998E-2</c:v>
                </c:pt>
                <c:pt idx="28">
                  <c:v>6.9833000000000006E-2</c:v>
                </c:pt>
                <c:pt idx="29">
                  <c:v>0.11703</c:v>
                </c:pt>
                <c:pt idx="30">
                  <c:v>7.1855000000000002E-2</c:v>
                </c:pt>
                <c:pt idx="31">
                  <c:v>0.41348200000000002</c:v>
                </c:pt>
                <c:pt idx="32">
                  <c:v>1.3792E-2</c:v>
                </c:pt>
                <c:pt idx="33">
                  <c:v>4.7397000000000002E-2</c:v>
                </c:pt>
                <c:pt idx="34">
                  <c:v>8.1899999999999994E-3</c:v>
                </c:pt>
                <c:pt idx="35">
                  <c:v>0.22418299999999999</c:v>
                </c:pt>
                <c:pt idx="36">
                  <c:v>6.0338000000000003E-2</c:v>
                </c:pt>
                <c:pt idx="37">
                  <c:v>7.1409999999999998E-3</c:v>
                </c:pt>
                <c:pt idx="38">
                  <c:v>2.2106000000000001E-2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BA36-4688-903D-7231863F3C22}"/>
            </c:ext>
          </c:extLst>
        </c:ser>
        <c:ser>
          <c:idx val="19"/>
          <c:order val="19"/>
          <c:tx>
            <c:strRef>
              <c:f>'Fig9'!$W$5</c:f>
              <c:strCache>
                <c:ptCount val="1"/>
                <c:pt idx="0">
                  <c:v>J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'Fig9'!$W$6:$W$44</c:f>
              <c:numCache>
                <c:formatCode>0</c:formatCode>
                <c:ptCount val="39"/>
                <c:pt idx="0">
                  <c:v>84.205224999999999</c:v>
                </c:pt>
                <c:pt idx="1">
                  <c:v>111.734161</c:v>
                </c:pt>
                <c:pt idx="2">
                  <c:v>40.063457999999997</c:v>
                </c:pt>
                <c:pt idx="3">
                  <c:v>34.946849999999998</c:v>
                </c:pt>
                <c:pt idx="4">
                  <c:v>10.92876</c:v>
                </c:pt>
                <c:pt idx="5">
                  <c:v>49.125180999999998</c:v>
                </c:pt>
                <c:pt idx="6">
                  <c:v>16.995893000000002</c:v>
                </c:pt>
                <c:pt idx="7">
                  <c:v>10.943771</c:v>
                </c:pt>
                <c:pt idx="8">
                  <c:v>23.198686000000002</c:v>
                </c:pt>
                <c:pt idx="9">
                  <c:v>10.222146</c:v>
                </c:pt>
                <c:pt idx="10">
                  <c:v>16.324157</c:v>
                </c:pt>
                <c:pt idx="11">
                  <c:v>6.4541789999999999</c:v>
                </c:pt>
                <c:pt idx="12">
                  <c:v>3.5122390000000001</c:v>
                </c:pt>
                <c:pt idx="13">
                  <c:v>4.1461779999999999</c:v>
                </c:pt>
                <c:pt idx="14">
                  <c:v>6.5338209999999997</c:v>
                </c:pt>
                <c:pt idx="15">
                  <c:v>8.084225</c:v>
                </c:pt>
                <c:pt idx="16">
                  <c:v>10.751092</c:v>
                </c:pt>
                <c:pt idx="17">
                  <c:v>1.5934919999999999</c:v>
                </c:pt>
                <c:pt idx="18">
                  <c:v>1.9727700000000001</c:v>
                </c:pt>
                <c:pt idx="19">
                  <c:v>2.825717</c:v>
                </c:pt>
                <c:pt idx="20">
                  <c:v>2.6614819999999999</c:v>
                </c:pt>
                <c:pt idx="21">
                  <c:v>1.5127090000000001</c:v>
                </c:pt>
                <c:pt idx="22">
                  <c:v>1.0472540000000001</c:v>
                </c:pt>
                <c:pt idx="23">
                  <c:v>1.48027</c:v>
                </c:pt>
                <c:pt idx="24">
                  <c:v>0.93546799999999997</c:v>
                </c:pt>
                <c:pt idx="25">
                  <c:v>6.0593440000000003</c:v>
                </c:pt>
                <c:pt idx="26">
                  <c:v>2.3725049999999999</c:v>
                </c:pt>
                <c:pt idx="27">
                  <c:v>1.8157580000000002</c:v>
                </c:pt>
                <c:pt idx="28">
                  <c:v>0.406113</c:v>
                </c:pt>
                <c:pt idx="29">
                  <c:v>0.40301100000000001</c:v>
                </c:pt>
                <c:pt idx="30">
                  <c:v>3.4348419999999997</c:v>
                </c:pt>
                <c:pt idx="31">
                  <c:v>0.72790500000000002</c:v>
                </c:pt>
                <c:pt idx="32">
                  <c:v>0.108319</c:v>
                </c:pt>
                <c:pt idx="33">
                  <c:v>0.12992700000000001</c:v>
                </c:pt>
                <c:pt idx="34">
                  <c:v>0.102869</c:v>
                </c:pt>
                <c:pt idx="35">
                  <c:v>0.64023000000000008</c:v>
                </c:pt>
                <c:pt idx="36">
                  <c:v>0.219421</c:v>
                </c:pt>
                <c:pt idx="37">
                  <c:v>0.129665</c:v>
                </c:pt>
                <c:pt idx="38">
                  <c:v>8.0008999999999997E-2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BA36-4688-903D-7231863F3C22}"/>
            </c:ext>
          </c:extLst>
        </c:ser>
        <c:ser>
          <c:idx val="20"/>
          <c:order val="20"/>
          <c:tx>
            <c:strRef>
              <c:f>'Fig9'!$X$5</c:f>
              <c:strCache>
                <c:ptCount val="1"/>
                <c:pt idx="0">
                  <c:v>K</c:v>
                </c:pt>
              </c:strCache>
            </c:strRef>
          </c:tx>
          <c:spPr>
            <a:solidFill>
              <a:schemeClr val="accent3">
                <a:lumMod val="8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'Fig9'!$X$6:$X$44</c:f>
              <c:numCache>
                <c:formatCode>0</c:formatCode>
                <c:ptCount val="39"/>
                <c:pt idx="0">
                  <c:v>37.689441000000002</c:v>
                </c:pt>
                <c:pt idx="1">
                  <c:v>45.385194999999996</c:v>
                </c:pt>
                <c:pt idx="2">
                  <c:v>30.460113</c:v>
                </c:pt>
                <c:pt idx="3">
                  <c:v>31.703398</c:v>
                </c:pt>
                <c:pt idx="4">
                  <c:v>11.621898999999999</c:v>
                </c:pt>
                <c:pt idx="5">
                  <c:v>23.872929000000003</c:v>
                </c:pt>
                <c:pt idx="6">
                  <c:v>12.314408</c:v>
                </c:pt>
                <c:pt idx="7">
                  <c:v>13.620134999999999</c:v>
                </c:pt>
                <c:pt idx="8">
                  <c:v>5.8220739999999997</c:v>
                </c:pt>
                <c:pt idx="9">
                  <c:v>8.9822310000000005</c:v>
                </c:pt>
                <c:pt idx="10">
                  <c:v>4.4271440000000002</c:v>
                </c:pt>
                <c:pt idx="11">
                  <c:v>5.365437</c:v>
                </c:pt>
                <c:pt idx="12">
                  <c:v>4.1308439999999997</c:v>
                </c:pt>
                <c:pt idx="13">
                  <c:v>3.0377519999999998</c:v>
                </c:pt>
                <c:pt idx="14">
                  <c:v>6.9583700000000004</c:v>
                </c:pt>
                <c:pt idx="15">
                  <c:v>2.3460070000000002</c:v>
                </c:pt>
                <c:pt idx="16">
                  <c:v>3.1998949999999997</c:v>
                </c:pt>
                <c:pt idx="17">
                  <c:v>2.3877319999999997</c:v>
                </c:pt>
                <c:pt idx="18">
                  <c:v>3.8292449999999998</c:v>
                </c:pt>
                <c:pt idx="19">
                  <c:v>2.4948320000000002</c:v>
                </c:pt>
                <c:pt idx="20">
                  <c:v>17.713805999999998</c:v>
                </c:pt>
                <c:pt idx="21">
                  <c:v>0.80394900000000002</c:v>
                </c:pt>
                <c:pt idx="22">
                  <c:v>0.433915</c:v>
                </c:pt>
                <c:pt idx="23">
                  <c:v>2.43669</c:v>
                </c:pt>
                <c:pt idx="24">
                  <c:v>2.2262930000000001</c:v>
                </c:pt>
                <c:pt idx="25">
                  <c:v>1.1047149999999999</c:v>
                </c:pt>
                <c:pt idx="26">
                  <c:v>1.743066</c:v>
                </c:pt>
                <c:pt idx="27">
                  <c:v>1.6800599999999999</c:v>
                </c:pt>
                <c:pt idx="28">
                  <c:v>0.79084500000000002</c:v>
                </c:pt>
                <c:pt idx="29">
                  <c:v>1.04461</c:v>
                </c:pt>
                <c:pt idx="30">
                  <c:v>2.7795530000000004</c:v>
                </c:pt>
                <c:pt idx="31">
                  <c:v>1.2078249999999999</c:v>
                </c:pt>
                <c:pt idx="32">
                  <c:v>6.8065000000000001E-2</c:v>
                </c:pt>
                <c:pt idx="33">
                  <c:v>0.36563000000000001</c:v>
                </c:pt>
                <c:pt idx="34">
                  <c:v>0.24410999999999999</c:v>
                </c:pt>
                <c:pt idx="35">
                  <c:v>1.262961</c:v>
                </c:pt>
                <c:pt idx="36">
                  <c:v>0.21364</c:v>
                </c:pt>
                <c:pt idx="37">
                  <c:v>7.7925000000000008E-2</c:v>
                </c:pt>
                <c:pt idx="38">
                  <c:v>0.12476600000000002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BA36-4688-903D-7231863F3C22}"/>
            </c:ext>
          </c:extLst>
        </c:ser>
        <c:ser>
          <c:idx val="21"/>
          <c:order val="21"/>
          <c:tx>
            <c:strRef>
              <c:f>'Fig9'!$Y$5</c:f>
              <c:strCache>
                <c:ptCount val="1"/>
                <c:pt idx="0">
                  <c:v>L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'Fig9'!$Y$6:$Y$44</c:f>
              <c:numCache>
                <c:formatCode>0</c:formatCode>
                <c:ptCount val="39"/>
                <c:pt idx="0">
                  <c:v>74.773312000000004</c:v>
                </c:pt>
                <c:pt idx="1">
                  <c:v>16.909662000000001</c:v>
                </c:pt>
                <c:pt idx="2">
                  <c:v>28.389115</c:v>
                </c:pt>
                <c:pt idx="3">
                  <c:v>26.259630999999999</c:v>
                </c:pt>
                <c:pt idx="4">
                  <c:v>17.390401000000001</c:v>
                </c:pt>
                <c:pt idx="5">
                  <c:v>15.477155</c:v>
                </c:pt>
                <c:pt idx="6">
                  <c:v>10.273776</c:v>
                </c:pt>
                <c:pt idx="7">
                  <c:v>2.4012169999999999</c:v>
                </c:pt>
                <c:pt idx="8">
                  <c:v>3.4533290000000001</c:v>
                </c:pt>
                <c:pt idx="9">
                  <c:v>4.9427349999999999</c:v>
                </c:pt>
                <c:pt idx="10">
                  <c:v>7.7797150000000004</c:v>
                </c:pt>
                <c:pt idx="11">
                  <c:v>6.6892420000000001</c:v>
                </c:pt>
                <c:pt idx="12">
                  <c:v>4.325431</c:v>
                </c:pt>
                <c:pt idx="13">
                  <c:v>3.172742</c:v>
                </c:pt>
                <c:pt idx="14">
                  <c:v>1.4407779999999999</c:v>
                </c:pt>
                <c:pt idx="15">
                  <c:v>2.6284209999999999</c:v>
                </c:pt>
                <c:pt idx="16">
                  <c:v>1.832295</c:v>
                </c:pt>
                <c:pt idx="17">
                  <c:v>1.8888069999999999</c:v>
                </c:pt>
                <c:pt idx="18">
                  <c:v>7.5537159999999997</c:v>
                </c:pt>
                <c:pt idx="19">
                  <c:v>2.7880289999999999</c:v>
                </c:pt>
                <c:pt idx="20">
                  <c:v>4.2449219999999999</c:v>
                </c:pt>
                <c:pt idx="21">
                  <c:v>0.90782099999999999</c:v>
                </c:pt>
                <c:pt idx="22">
                  <c:v>0.87503299999999995</c:v>
                </c:pt>
                <c:pt idx="23">
                  <c:v>1.125489</c:v>
                </c:pt>
                <c:pt idx="24">
                  <c:v>1.8906369999999999</c:v>
                </c:pt>
                <c:pt idx="25">
                  <c:v>1.8577589999999999</c:v>
                </c:pt>
                <c:pt idx="26">
                  <c:v>7.7121999999999996E-2</c:v>
                </c:pt>
                <c:pt idx="27">
                  <c:v>1.150298</c:v>
                </c:pt>
                <c:pt idx="28">
                  <c:v>3.6881999999999998E-2</c:v>
                </c:pt>
                <c:pt idx="29">
                  <c:v>0.38866099999999998</c:v>
                </c:pt>
                <c:pt idx="30">
                  <c:v>0.22611300000000001</c:v>
                </c:pt>
                <c:pt idx="31">
                  <c:v>0.69524600000000003</c:v>
                </c:pt>
                <c:pt idx="32">
                  <c:v>0.174094</c:v>
                </c:pt>
                <c:pt idx="33">
                  <c:v>0.40531299999999998</c:v>
                </c:pt>
                <c:pt idx="34">
                  <c:v>9.8403000000000004E-2</c:v>
                </c:pt>
                <c:pt idx="35">
                  <c:v>0.80181199999999997</c:v>
                </c:pt>
                <c:pt idx="36">
                  <c:v>0.13333100000000001</c:v>
                </c:pt>
                <c:pt idx="37">
                  <c:v>0.14131099999999999</c:v>
                </c:pt>
                <c:pt idx="38">
                  <c:v>4.8695000000000002E-2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BA36-4688-903D-7231863F3C22}"/>
            </c:ext>
          </c:extLst>
        </c:ser>
        <c:ser>
          <c:idx val="22"/>
          <c:order val="22"/>
          <c:tx>
            <c:strRef>
              <c:f>'Fig9'!$Z$5</c:f>
              <c:strCache>
                <c:ptCount val="1"/>
                <c:pt idx="0">
                  <c:v>M</c:v>
                </c:pt>
              </c:strCache>
            </c:strRef>
          </c:tx>
          <c:spPr>
            <a:solidFill>
              <a:schemeClr val="accent5">
                <a:lumMod val="8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'Fig9'!$Z$6:$Z$44</c:f>
              <c:numCache>
                <c:formatCode>0</c:formatCode>
                <c:ptCount val="39"/>
                <c:pt idx="0">
                  <c:v>134.34950000000001</c:v>
                </c:pt>
                <c:pt idx="1">
                  <c:v>150.38582500000001</c:v>
                </c:pt>
                <c:pt idx="2">
                  <c:v>107.147211</c:v>
                </c:pt>
                <c:pt idx="3">
                  <c:v>81.846643</c:v>
                </c:pt>
                <c:pt idx="4">
                  <c:v>28.430429000000004</c:v>
                </c:pt>
                <c:pt idx="5">
                  <c:v>60.560692000000003</c:v>
                </c:pt>
                <c:pt idx="6">
                  <c:v>35.821051999999995</c:v>
                </c:pt>
                <c:pt idx="7">
                  <c:v>24.220139</c:v>
                </c:pt>
                <c:pt idx="8">
                  <c:v>18.318456000000001</c:v>
                </c:pt>
                <c:pt idx="9">
                  <c:v>28.243067999999997</c:v>
                </c:pt>
                <c:pt idx="10">
                  <c:v>40.949829000000001</c:v>
                </c:pt>
                <c:pt idx="11">
                  <c:v>8.9261579999999991</c:v>
                </c:pt>
                <c:pt idx="12">
                  <c:v>7.781699999999999</c:v>
                </c:pt>
                <c:pt idx="13">
                  <c:v>14.358181999999999</c:v>
                </c:pt>
                <c:pt idx="14">
                  <c:v>9.697063</c:v>
                </c:pt>
                <c:pt idx="15">
                  <c:v>10.601963999999999</c:v>
                </c:pt>
                <c:pt idx="16">
                  <c:v>7.7759770000000001</c:v>
                </c:pt>
                <c:pt idx="17">
                  <c:v>2.7928839999999999</c:v>
                </c:pt>
                <c:pt idx="18">
                  <c:v>14.861910999999999</c:v>
                </c:pt>
                <c:pt idx="19">
                  <c:v>5.8427500000000006</c:v>
                </c:pt>
                <c:pt idx="20">
                  <c:v>16.900852999999998</c:v>
                </c:pt>
                <c:pt idx="21">
                  <c:v>3.3255149999999998</c:v>
                </c:pt>
                <c:pt idx="22">
                  <c:v>2.5496339999999997</c:v>
                </c:pt>
                <c:pt idx="23">
                  <c:v>3.8761919999999996</c:v>
                </c:pt>
                <c:pt idx="24">
                  <c:v>2.5916279999999996</c:v>
                </c:pt>
                <c:pt idx="25">
                  <c:v>0.65612399999999993</c:v>
                </c:pt>
                <c:pt idx="26">
                  <c:v>1.842333</c:v>
                </c:pt>
                <c:pt idx="27">
                  <c:v>1.2757020000000001</c:v>
                </c:pt>
                <c:pt idx="28">
                  <c:v>0.49526800000000004</c:v>
                </c:pt>
                <c:pt idx="29">
                  <c:v>2.104177</c:v>
                </c:pt>
                <c:pt idx="30">
                  <c:v>1.7899250000000002</c:v>
                </c:pt>
                <c:pt idx="31">
                  <c:v>2.8976329999999999</c:v>
                </c:pt>
                <c:pt idx="32">
                  <c:v>0.28569899999999998</c:v>
                </c:pt>
                <c:pt idx="33">
                  <c:v>0.39607900000000001</c:v>
                </c:pt>
                <c:pt idx="34">
                  <c:v>0.20688799999999999</c:v>
                </c:pt>
                <c:pt idx="35">
                  <c:v>1.5347980000000001</c:v>
                </c:pt>
                <c:pt idx="36">
                  <c:v>0.93489599999999995</c:v>
                </c:pt>
                <c:pt idx="37">
                  <c:v>0.20527999999999999</c:v>
                </c:pt>
                <c:pt idx="38">
                  <c:v>0.29202400000000006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BA36-4688-903D-7231863F3C22}"/>
            </c:ext>
          </c:extLst>
        </c:ser>
        <c:ser>
          <c:idx val="23"/>
          <c:order val="23"/>
          <c:tx>
            <c:strRef>
              <c:f>'Fig9'!$AA$5</c:f>
              <c:strCache>
                <c:ptCount val="1"/>
                <c:pt idx="0">
                  <c:v>N</c:v>
                </c:pt>
              </c:strCache>
            </c:strRef>
          </c:tx>
          <c:spPr>
            <a:solidFill>
              <a:schemeClr val="accent6">
                <a:lumMod val="8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'Fig9'!$AA$6:$AA$44</c:f>
              <c:numCache>
                <c:formatCode>0</c:formatCode>
                <c:ptCount val="39"/>
                <c:pt idx="0">
                  <c:v>105.555888</c:v>
                </c:pt>
                <c:pt idx="1">
                  <c:v>86.097663999999995</c:v>
                </c:pt>
                <c:pt idx="2">
                  <c:v>97.680172999999996</c:v>
                </c:pt>
                <c:pt idx="3">
                  <c:v>36.580839999999995</c:v>
                </c:pt>
                <c:pt idx="4">
                  <c:v>32.753419000000001</c:v>
                </c:pt>
                <c:pt idx="5">
                  <c:v>33.117434000000003</c:v>
                </c:pt>
                <c:pt idx="6">
                  <c:v>28.940951000000002</c:v>
                </c:pt>
                <c:pt idx="7">
                  <c:v>10.481688</c:v>
                </c:pt>
                <c:pt idx="8">
                  <c:v>6.3977579999999996</c:v>
                </c:pt>
                <c:pt idx="9">
                  <c:v>12.888021</c:v>
                </c:pt>
                <c:pt idx="10">
                  <c:v>10.450923</c:v>
                </c:pt>
                <c:pt idx="11">
                  <c:v>6.9513809999999996</c:v>
                </c:pt>
                <c:pt idx="12">
                  <c:v>6.2182139999999997</c:v>
                </c:pt>
                <c:pt idx="13">
                  <c:v>3.8248060000000002</c:v>
                </c:pt>
                <c:pt idx="14">
                  <c:v>2.4540229999999998</c:v>
                </c:pt>
                <c:pt idx="15">
                  <c:v>4.536505</c:v>
                </c:pt>
                <c:pt idx="16">
                  <c:v>3.3988969999999998</c:v>
                </c:pt>
                <c:pt idx="17">
                  <c:v>4.0994770000000003</c:v>
                </c:pt>
                <c:pt idx="18">
                  <c:v>1.4388830000000001</c:v>
                </c:pt>
                <c:pt idx="19">
                  <c:v>1.51319</c:v>
                </c:pt>
                <c:pt idx="20">
                  <c:v>0.52983500000000006</c:v>
                </c:pt>
                <c:pt idx="21">
                  <c:v>2.320989</c:v>
                </c:pt>
                <c:pt idx="22">
                  <c:v>1.3127530000000001</c:v>
                </c:pt>
                <c:pt idx="23">
                  <c:v>3.0221710000000002</c:v>
                </c:pt>
                <c:pt idx="24">
                  <c:v>1.8743719999999999</c:v>
                </c:pt>
                <c:pt idx="25">
                  <c:v>0.219667</c:v>
                </c:pt>
                <c:pt idx="26">
                  <c:v>1.3983000000000001E-2</c:v>
                </c:pt>
                <c:pt idx="27">
                  <c:v>0.39561799999999997</c:v>
                </c:pt>
                <c:pt idx="28">
                  <c:v>5.6034E-2</c:v>
                </c:pt>
                <c:pt idx="29">
                  <c:v>1.6564200000000002</c:v>
                </c:pt>
                <c:pt idx="30">
                  <c:v>3.9650430000000001</c:v>
                </c:pt>
                <c:pt idx="31">
                  <c:v>0.99392599999999987</c:v>
                </c:pt>
                <c:pt idx="32">
                  <c:v>0.19845199999999999</c:v>
                </c:pt>
                <c:pt idx="33">
                  <c:v>9.1526999999999997E-2</c:v>
                </c:pt>
                <c:pt idx="34">
                  <c:v>0.24525999999999998</c:v>
                </c:pt>
                <c:pt idx="35">
                  <c:v>0.96176600000000001</c:v>
                </c:pt>
                <c:pt idx="36">
                  <c:v>0.36993500000000001</c:v>
                </c:pt>
                <c:pt idx="37">
                  <c:v>0.13156799999999999</c:v>
                </c:pt>
                <c:pt idx="38">
                  <c:v>4.8506000000000001E-2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BA36-4688-903D-7231863F3C22}"/>
            </c:ext>
          </c:extLst>
        </c:ser>
        <c:ser>
          <c:idx val="24"/>
          <c:order val="24"/>
          <c:tx>
            <c:strRef>
              <c:f>'Fig9'!$AB$5</c:f>
              <c:strCache>
                <c:ptCount val="1"/>
                <c:pt idx="0">
                  <c:v>O-T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'Fig9'!$C$6:$C$44</c:f>
              <c:strCache>
                <c:ptCount val="39"/>
                <c:pt idx="0">
                  <c:v>DEU</c:v>
                </c:pt>
                <c:pt idx="1">
                  <c:v>GBR</c:v>
                </c:pt>
                <c:pt idx="2">
                  <c:v>FRA</c:v>
                </c:pt>
                <c:pt idx="3">
                  <c:v>ITA</c:v>
                </c:pt>
                <c:pt idx="4">
                  <c:v>ESP</c:v>
                </c:pt>
                <c:pt idx="5">
                  <c:v>USA</c:v>
                </c:pt>
                <c:pt idx="6">
                  <c:v>NLD</c:v>
                </c:pt>
                <c:pt idx="7">
                  <c:v>CHE</c:v>
                </c:pt>
                <c:pt idx="8">
                  <c:v>POL</c:v>
                </c:pt>
                <c:pt idx="9">
                  <c:v>BEL</c:v>
                </c:pt>
                <c:pt idx="10">
                  <c:v>SWE</c:v>
                </c:pt>
                <c:pt idx="11">
                  <c:v>NOR</c:v>
                </c:pt>
                <c:pt idx="12">
                  <c:v>AUT</c:v>
                </c:pt>
                <c:pt idx="13">
                  <c:v>DEN</c:v>
                </c:pt>
                <c:pt idx="14">
                  <c:v>JPN</c:v>
                </c:pt>
                <c:pt idx="15">
                  <c:v>FIN</c:v>
                </c:pt>
                <c:pt idx="16">
                  <c:v>ROU</c:v>
                </c:pt>
                <c:pt idx="17">
                  <c:v>PRT</c:v>
                </c:pt>
                <c:pt idx="18">
                  <c:v>GRC</c:v>
                </c:pt>
                <c:pt idx="19">
                  <c:v>CZE</c:v>
                </c:pt>
                <c:pt idx="20">
                  <c:v>CHN</c:v>
                </c:pt>
                <c:pt idx="21">
                  <c:v>HUN</c:v>
                </c:pt>
                <c:pt idx="22">
                  <c:v>SVK</c:v>
                </c:pt>
                <c:pt idx="23">
                  <c:v>CAN</c:v>
                </c:pt>
                <c:pt idx="24">
                  <c:v>TUR</c:v>
                </c:pt>
                <c:pt idx="25">
                  <c:v>ISR</c:v>
                </c:pt>
                <c:pt idx="26">
                  <c:v>IND</c:v>
                </c:pt>
                <c:pt idx="27">
                  <c:v>BGR</c:v>
                </c:pt>
                <c:pt idx="28">
                  <c:v>PAK</c:v>
                </c:pt>
                <c:pt idx="29">
                  <c:v>BRA</c:v>
                </c:pt>
                <c:pt idx="30">
                  <c:v>IRL</c:v>
                </c:pt>
                <c:pt idx="31">
                  <c:v>KOR</c:v>
                </c:pt>
                <c:pt idx="32">
                  <c:v>LTU</c:v>
                </c:pt>
                <c:pt idx="33">
                  <c:v>SRB</c:v>
                </c:pt>
                <c:pt idx="34">
                  <c:v>ZAF</c:v>
                </c:pt>
                <c:pt idx="35">
                  <c:v>AUS</c:v>
                </c:pt>
                <c:pt idx="36">
                  <c:v>SVN</c:v>
                </c:pt>
                <c:pt idx="37">
                  <c:v>EST</c:v>
                </c:pt>
                <c:pt idx="38">
                  <c:v>HRV</c:v>
                </c:pt>
              </c:strCache>
            </c:strRef>
          </c:cat>
          <c:val>
            <c:numRef>
              <c:f>'Fig9'!$AB$6:$AB$44</c:f>
              <c:numCache>
                <c:formatCode>0</c:formatCode>
                <c:ptCount val="3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BA36-4688-903D-7231863F3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8"/>
        <c:gapDepth val="39"/>
        <c:shape val="box"/>
        <c:axId val="695863648"/>
        <c:axId val="695862400"/>
        <c:axId val="473227184"/>
      </c:bar3DChart>
      <c:catAx>
        <c:axId val="6958636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">
            <a:solidFill>
              <a:prstClr val="black"/>
            </a:solidFill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rgbClr val="000000"/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endParaRPr lang="de-DE"/>
          </a:p>
        </c:txPr>
        <c:crossAx val="695862400"/>
        <c:crosses val="autoZero"/>
        <c:auto val="1"/>
        <c:lblAlgn val="ctr"/>
        <c:lblOffset val="100"/>
        <c:tickLblSkip val="1"/>
        <c:noMultiLvlLbl val="0"/>
      </c:catAx>
      <c:valAx>
        <c:axId val="695862400"/>
        <c:scaling>
          <c:orientation val="minMax"/>
          <c:max val="600"/>
          <c:min val="0"/>
        </c:scaling>
        <c:delete val="0"/>
        <c:axPos val="l"/>
        <c:majorGridlines>
          <c:spPr>
            <a:ln w="9525" cap="flat" cmpd="sng" algn="ctr">
              <a:solidFill>
                <a:srgbClr val="F2F2F2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</c:majorGridlines>
        <c:numFmt formatCode="0" sourceLinked="1"/>
        <c:majorTickMark val="out"/>
        <c:minorTickMark val="none"/>
        <c:tickLblPos val="nextTo"/>
        <c:spPr>
          <a:noFill/>
          <a:ln w="3175">
            <a:solidFill>
              <a:prstClr val="black"/>
            </a:solidFill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rgbClr val="000000"/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endParaRPr lang="de-DE"/>
          </a:p>
        </c:txPr>
        <c:crossAx val="695863648"/>
        <c:crosses val="autoZero"/>
        <c:crossBetween val="between"/>
      </c:valAx>
      <c:serAx>
        <c:axId val="47322718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2700000" spcFirstLastPara="1" vertOverflow="ellipsis" wrap="square" anchor="ctr" anchorCtr="1"/>
          <a:lstStyle/>
          <a:p>
            <a:pPr>
              <a:defRPr sz="600" b="0" i="0" u="none" strike="noStrike" kern="1200" baseline="0">
                <a:solidFill>
                  <a:srgbClr val="000000"/>
                </a:solidFill>
                <a:latin typeface="Century Gothic" panose="020B0502020202020204" pitchFamily="34" charset="0"/>
                <a:ea typeface="+mn-ea"/>
                <a:cs typeface="+mn-cs"/>
              </a:defRPr>
            </a:pPr>
            <a:endParaRPr lang="de-DE"/>
          </a:p>
        </c:txPr>
        <c:crossAx val="695862400"/>
        <c:crosses val="autoZero"/>
        <c:tickLblSkip val="1"/>
      </c:serAx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  <a:extLst>
      <a:ext uri="{909E8E84-426E-40DD-AFC4-6F175D3DCCD1}">
        <a14:hiddenFill xmlns:a14="http://schemas.microsoft.com/office/drawing/2010/main">
          <a:solidFill>
            <a:srgbClr val="FFFFFF"/>
          </a:solidFill>
        </a14:hiddenFill>
      </a:ex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600" b="0">
          <a:solidFill>
            <a:srgbClr val="000000"/>
          </a:solidFill>
          <a:latin typeface="Century Gothic" panose="020B0502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27533827907542E-2"/>
          <c:y val="4.0751262876060089E-2"/>
          <c:w val="0.739429521960001"/>
          <c:h val="0.85063902188105889"/>
        </c:manualLayout>
      </c:layout>
      <c:barChart>
        <c:barDir val="col"/>
        <c:grouping val="stacked"/>
        <c:varyColors val="0"/>
        <c:ser>
          <c:idx val="1"/>
          <c:order val="1"/>
          <c:tx>
            <c:strRef>
              <c:f>'Fig10'!$G$6</c:f>
              <c:strCache>
                <c:ptCount val="1"/>
                <c:pt idx="0">
                  <c:v>Direct</c:v>
                </c:pt>
              </c:strCache>
            </c:strRef>
          </c:tx>
          <c:spPr>
            <a:solidFill>
              <a:srgbClr val="C7DF71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'Fig10'!$E$7:$E$8</c:f>
              <c:strCache>
                <c:ptCount val="2"/>
                <c:pt idx="0">
                  <c:v>Core investment phase</c:v>
                </c:pt>
                <c:pt idx="1">
                  <c:v>Upgrade investment phase</c:v>
                </c:pt>
              </c:strCache>
            </c:strRef>
          </c:cat>
          <c:val>
            <c:numRef>
              <c:f>'Fig10'!$G$7:$G$8</c:f>
              <c:numCache>
                <c:formatCode>_-* #,##0_-;\-* #,##0_-;_-* "-"??_-;_-@_-</c:formatCode>
                <c:ptCount val="2"/>
                <c:pt idx="0">
                  <c:v>478.92768990000013</c:v>
                </c:pt>
                <c:pt idx="1">
                  <c:v>58.458321400000024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00-4113-83D1-FEC1576BC734}"/>
            </c:ext>
          </c:extLst>
        </c:ser>
        <c:ser>
          <c:idx val="2"/>
          <c:order val="2"/>
          <c:tx>
            <c:strRef>
              <c:f>'Fig10'!$H$6</c:f>
              <c:strCache>
                <c:ptCount val="1"/>
                <c:pt idx="0">
                  <c:v>Type1</c:v>
                </c:pt>
              </c:strCache>
            </c:strRef>
          </c:tx>
          <c:spPr>
            <a:solidFill>
              <a:srgbClr val="3F766B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'Fig10'!$E$7:$E$8</c:f>
              <c:strCache>
                <c:ptCount val="2"/>
                <c:pt idx="0">
                  <c:v>Core investment phase</c:v>
                </c:pt>
                <c:pt idx="1">
                  <c:v>Upgrade investment phase</c:v>
                </c:pt>
              </c:strCache>
            </c:strRef>
          </c:cat>
          <c:val>
            <c:numRef>
              <c:f>'Fig10'!$H$7:$H$8</c:f>
              <c:numCache>
                <c:formatCode>_-* #,##0_-;\-* #,##0_-;_-* "-"??_-;_-@_-</c:formatCode>
                <c:ptCount val="2"/>
                <c:pt idx="0">
                  <c:v>551.18165409999983</c:v>
                </c:pt>
                <c:pt idx="1">
                  <c:v>66.81720109999992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B00-4113-83D1-FEC1576BC734}"/>
            </c:ext>
          </c:extLst>
        </c:ser>
        <c:ser>
          <c:idx val="3"/>
          <c:order val="3"/>
          <c:tx>
            <c:strRef>
              <c:f>'Fig10'!$I$6</c:f>
              <c:strCache>
                <c:ptCount val="1"/>
                <c:pt idx="0">
                  <c:v>Type2i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strRef>
              <c:f>'Fig10'!$E$7:$E$8</c:f>
              <c:strCache>
                <c:ptCount val="2"/>
                <c:pt idx="0">
                  <c:v>Core investment phase</c:v>
                </c:pt>
                <c:pt idx="1">
                  <c:v>Upgrade investment phase</c:v>
                </c:pt>
              </c:strCache>
            </c:strRef>
          </c:cat>
          <c:val>
            <c:numRef>
              <c:f>'Fig10'!$I$7:$I$8</c:f>
              <c:numCache>
                <c:formatCode>_-* #,##0_-;\-* #,##0_-;_-* "-"??_-;_-@_-</c:formatCode>
                <c:ptCount val="2"/>
                <c:pt idx="0">
                  <c:v>224.50547720000009</c:v>
                </c:pt>
                <c:pt idx="1">
                  <c:v>32.709812099999994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B00-4113-83D1-FEC1576BC7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1246672896"/>
        <c:axId val="1246667904"/>
      </c:barChart>
      <c:scatterChart>
        <c:scatterStyle val="lineMarker"/>
        <c:varyColors val="0"/>
        <c:ser>
          <c:idx val="0"/>
          <c:order val="0"/>
          <c:tx>
            <c:strRef>
              <c:f>'Fig10'!$F$6</c:f>
              <c:strCache>
                <c:ptCount val="1"/>
                <c:pt idx="0">
                  <c:v>Investment volume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ash"/>
            <c:size val="32"/>
            <c:spPr>
              <a:solidFill>
                <a:schemeClr val="accent4">
                  <a:lumMod val="50000"/>
                </a:schemeClr>
              </a:solidFill>
              <a:ln w="9525">
                <a:noFill/>
              </a:ln>
              <a:effectLst/>
            </c:spPr>
          </c:marker>
          <c:dPt>
            <c:idx val="0"/>
            <c:marker>
              <c:symbol val="dash"/>
              <c:size val="32"/>
              <c:spPr>
                <a:solidFill>
                  <a:schemeClr val="accent4">
                    <a:lumMod val="50000"/>
                  </a:schemeClr>
                </a:solidFill>
                <a:ln w="9525">
                  <a:solidFill>
                    <a:srgbClr val="FFFFFF"/>
                  </a:solidFill>
                  <a:prstDash val="solid"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1B00-4113-83D1-FEC1576BC734}"/>
              </c:ext>
            </c:extLst>
          </c:dPt>
          <c:dPt>
            <c:idx val="1"/>
            <c:marker>
              <c:symbol val="dash"/>
              <c:size val="32"/>
              <c:spPr>
                <a:solidFill>
                  <a:schemeClr val="accent4">
                    <a:lumMod val="50000"/>
                  </a:schemeClr>
                </a:solidFill>
                <a:ln w="9525">
                  <a:solidFill>
                    <a:srgbClr val="FFFFFF"/>
                  </a:solidFill>
                  <a:prstDash val="solid"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4-1B00-4113-83D1-FEC1576BC734}"/>
              </c:ext>
            </c:extLst>
          </c:dPt>
          <c:xVal>
            <c:strRef>
              <c:f>'Fig10'!$E$7:$E$8</c:f>
              <c:strCache>
                <c:ptCount val="2"/>
                <c:pt idx="0">
                  <c:v>Core investment phase</c:v>
                </c:pt>
                <c:pt idx="1">
                  <c:v>Upgrade investment phase</c:v>
                </c:pt>
              </c:strCache>
            </c:strRef>
          </c:xVal>
          <c:yVal>
            <c:numRef>
              <c:f>'Fig10'!$F$7:$F$8</c:f>
              <c:numCache>
                <c:formatCode>_-* #,##0_-;\-* #,##0_-;_-* "-"??_-;_-@_-</c:formatCode>
                <c:ptCount val="2"/>
                <c:pt idx="0">
                  <c:v>1070.9000000000001</c:v>
                </c:pt>
                <c:pt idx="1">
                  <c:v>138.79999999999993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1B00-4113-83D1-FEC1576BC7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46672896"/>
        <c:axId val="1246667904"/>
      </c:scatterChart>
      <c:catAx>
        <c:axId val="12466728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1246667904"/>
        <c:crosses val="autoZero"/>
        <c:auto val="1"/>
        <c:lblAlgn val="ctr"/>
        <c:lblOffset val="100"/>
        <c:noMultiLvlLbl val="0"/>
      </c:catAx>
      <c:valAx>
        <c:axId val="1246667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F2F2F2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 w="3175">
            <a:solidFill>
              <a:prstClr val="black"/>
            </a:solidFill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1246672896"/>
        <c:crosses val="autoZero"/>
        <c:crossBetween val="between"/>
      </c:valAx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legend>
      <c:legendPos val="r"/>
      <c:layout>
        <c:manualLayout>
          <c:xMode val="edge"/>
          <c:yMode val="edge"/>
          <c:x val="0.78955680362551039"/>
          <c:y val="0.24627019612498185"/>
          <c:w val="0.20162625456546712"/>
          <c:h val="0.52755958269035474"/>
        </c:manualLayout>
      </c:layout>
      <c:overlay val="0"/>
      <c:spPr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rgbClr val="000000"/>
              </a:solidFill>
              <a:latin typeface="Century Gothic"/>
              <a:ea typeface="Century Gothic"/>
              <a:cs typeface="Century Gothic"/>
            </a:defRPr>
          </a:pPr>
          <a:endParaRPr lang="de-D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  <a:extLst>
      <a:ext uri="{909E8E84-426E-40DD-AFC4-6F175D3DCCD1}">
        <a14:hiddenFill xmlns:a14="http://schemas.microsoft.com/office/drawing/2010/main">
          <a:solidFill>
            <a:srgbClr val="FFFFFF"/>
          </a:solidFill>
        </a14:hiddenFill>
      </a:ex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800" b="0">
          <a:solidFill>
            <a:srgbClr val="000000"/>
          </a:solidFill>
          <a:latin typeface="Century Gothic" panose="020B0502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3343838305650222E-2"/>
          <c:y val="3.2267065660607885E-2"/>
          <c:w val="0.69332489856083868"/>
          <c:h val="0.8198571445522435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'Fig11'!$H$31</c:f>
              <c:strCache>
                <c:ptCount val="1"/>
                <c:pt idx="0">
                  <c:v>Resident personnel 
and users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'Fig11'!$G$32:$G$61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'Fig11'!$H$32:$H$61</c:f>
              <c:numCache>
                <c:formatCode>#,##0</c:formatCode>
                <c:ptCount val="30"/>
                <c:pt idx="0">
                  <c:v>553.17759999999998</c:v>
                </c:pt>
                <c:pt idx="1">
                  <c:v>887.19979999999998</c:v>
                </c:pt>
                <c:pt idx="2">
                  <c:v>1484.2885999999999</c:v>
                </c:pt>
                <c:pt idx="3">
                  <c:v>1650.9405999999999</c:v>
                </c:pt>
                <c:pt idx="4">
                  <c:v>1870.9202732229719</c:v>
                </c:pt>
                <c:pt idx="5">
                  <c:v>1940.5780813588576</c:v>
                </c:pt>
                <c:pt idx="6">
                  <c:v>2100.5780813588576</c:v>
                </c:pt>
                <c:pt idx="7">
                  <c:v>2362.5780813588576</c:v>
                </c:pt>
                <c:pt idx="8">
                  <c:v>2472.5780813588576</c:v>
                </c:pt>
                <c:pt idx="9">
                  <c:v>2542.5780813588576</c:v>
                </c:pt>
                <c:pt idx="10">
                  <c:v>2636.2860000000001</c:v>
                </c:pt>
                <c:pt idx="11">
                  <c:v>3352.21</c:v>
                </c:pt>
                <c:pt idx="12">
                  <c:v>4101.1625999999997</c:v>
                </c:pt>
                <c:pt idx="13">
                  <c:v>2953.8841200000002</c:v>
                </c:pt>
                <c:pt idx="14">
                  <c:v>3275.0841200000004</c:v>
                </c:pt>
                <c:pt idx="15">
                  <c:v>3441.3877300000004</c:v>
                </c:pt>
                <c:pt idx="16">
                  <c:v>3717.6913400000003</c:v>
                </c:pt>
                <c:pt idx="17">
                  <c:v>3916.9949500000002</c:v>
                </c:pt>
                <c:pt idx="18">
                  <c:v>4188.5862021707535</c:v>
                </c:pt>
                <c:pt idx="19">
                  <c:v>4575.7862021707542</c:v>
                </c:pt>
                <c:pt idx="20">
                  <c:v>4795.7862021707542</c:v>
                </c:pt>
                <c:pt idx="21">
                  <c:v>4960.7862021707542</c:v>
                </c:pt>
                <c:pt idx="22">
                  <c:v>5181.8862021707537</c:v>
                </c:pt>
                <c:pt idx="23">
                  <c:v>5625.1862021707539</c:v>
                </c:pt>
                <c:pt idx="24">
                  <c:v>5845.1862021707539</c:v>
                </c:pt>
                <c:pt idx="25">
                  <c:v>6145.6182021707536</c:v>
                </c:pt>
                <c:pt idx="26">
                  <c:v>6123.6182021707536</c:v>
                </c:pt>
                <c:pt idx="27">
                  <c:v>5962.9549020156992</c:v>
                </c:pt>
                <c:pt idx="28">
                  <c:v>5680.0017013954857</c:v>
                </c:pt>
                <c:pt idx="29">
                  <c:v>5432.5017013954848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D6-4895-97AF-D41DFE2BCF34}"/>
            </c:ext>
          </c:extLst>
        </c:ser>
        <c:ser>
          <c:idx val="1"/>
          <c:order val="1"/>
          <c:tx>
            <c:strRef>
              <c:f>'Fig11'!$I$31</c:f>
              <c:strCache>
                <c:ptCount val="1"/>
                <c:pt idx="0">
                  <c:v>Non-resident users</c:v>
                </c:pt>
              </c:strCache>
            </c:strRef>
          </c:tx>
          <c:spPr>
            <a:solidFill>
              <a:srgbClr val="C7DF71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'Fig11'!$G$32:$G$61</c:f>
              <c:numCache>
                <c:formatCode>General</c:formatCode>
                <c:ptCount val="30"/>
                <c:pt idx="0">
                  <c:v>2028</c:v>
                </c:pt>
                <c:pt idx="1">
                  <c:v>2029</c:v>
                </c:pt>
                <c:pt idx="2">
                  <c:v>2030</c:v>
                </c:pt>
                <c:pt idx="3">
                  <c:v>2031</c:v>
                </c:pt>
                <c:pt idx="4">
                  <c:v>2032</c:v>
                </c:pt>
                <c:pt idx="5">
                  <c:v>2033</c:v>
                </c:pt>
                <c:pt idx="6">
                  <c:v>2034</c:v>
                </c:pt>
                <c:pt idx="7">
                  <c:v>2035</c:v>
                </c:pt>
                <c:pt idx="8">
                  <c:v>2036</c:v>
                </c:pt>
                <c:pt idx="9">
                  <c:v>2037</c:v>
                </c:pt>
                <c:pt idx="10">
                  <c:v>2038</c:v>
                </c:pt>
                <c:pt idx="11">
                  <c:v>2039</c:v>
                </c:pt>
                <c:pt idx="12">
                  <c:v>2040</c:v>
                </c:pt>
                <c:pt idx="13">
                  <c:v>2041</c:v>
                </c:pt>
                <c:pt idx="14">
                  <c:v>2042</c:v>
                </c:pt>
                <c:pt idx="15">
                  <c:v>2043</c:v>
                </c:pt>
                <c:pt idx="16">
                  <c:v>2044</c:v>
                </c:pt>
                <c:pt idx="17">
                  <c:v>2045</c:v>
                </c:pt>
                <c:pt idx="18">
                  <c:v>2046</c:v>
                </c:pt>
                <c:pt idx="19">
                  <c:v>2047</c:v>
                </c:pt>
                <c:pt idx="20">
                  <c:v>2048</c:v>
                </c:pt>
                <c:pt idx="21">
                  <c:v>2049</c:v>
                </c:pt>
                <c:pt idx="22">
                  <c:v>2050</c:v>
                </c:pt>
                <c:pt idx="23">
                  <c:v>2051</c:v>
                </c:pt>
                <c:pt idx="24">
                  <c:v>2052</c:v>
                </c:pt>
                <c:pt idx="25">
                  <c:v>2053</c:v>
                </c:pt>
                <c:pt idx="26">
                  <c:v>2054</c:v>
                </c:pt>
                <c:pt idx="27">
                  <c:v>2055</c:v>
                </c:pt>
                <c:pt idx="28">
                  <c:v>2056</c:v>
                </c:pt>
                <c:pt idx="29">
                  <c:v>2057</c:v>
                </c:pt>
              </c:numCache>
            </c:numRef>
          </c:cat>
          <c:val>
            <c:numRef>
              <c:f>'Fig11'!$I$32:$I$61</c:f>
              <c:numCache>
                <c:formatCode>#,##0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2416.8142800000001</c:v>
                </c:pt>
                <c:pt idx="14">
                  <c:v>2679.6142799999998</c:v>
                </c:pt>
                <c:pt idx="15">
                  <c:v>2815.6808700000001</c:v>
                </c:pt>
                <c:pt idx="16">
                  <c:v>3041.7474599999996</c:v>
                </c:pt>
                <c:pt idx="17">
                  <c:v>3204.81405</c:v>
                </c:pt>
                <c:pt idx="18">
                  <c:v>3427.0250745033427</c:v>
                </c:pt>
                <c:pt idx="19">
                  <c:v>3743.8250745033429</c:v>
                </c:pt>
                <c:pt idx="20">
                  <c:v>3923.8250745033429</c:v>
                </c:pt>
                <c:pt idx="21">
                  <c:v>4058.8250745033429</c:v>
                </c:pt>
                <c:pt idx="22">
                  <c:v>4239.7250745033434</c:v>
                </c:pt>
                <c:pt idx="23">
                  <c:v>4602.4250745033441</c:v>
                </c:pt>
                <c:pt idx="24">
                  <c:v>4782.4250745033441</c:v>
                </c:pt>
                <c:pt idx="25">
                  <c:v>5028.2330745033432</c:v>
                </c:pt>
                <c:pt idx="26">
                  <c:v>5010.2330745033432</c:v>
                </c:pt>
                <c:pt idx="27">
                  <c:v>4878.7812834673905</c:v>
                </c:pt>
                <c:pt idx="28">
                  <c:v>4647.2741193235761</c:v>
                </c:pt>
                <c:pt idx="29">
                  <c:v>4444.7741193235779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BD6-4895-97AF-D41DFE2BCF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"/>
        <c:overlap val="100"/>
        <c:axId val="1636826015"/>
        <c:axId val="1636846399"/>
      </c:barChart>
      <c:catAx>
        <c:axId val="16368260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1636846399"/>
        <c:crosses val="autoZero"/>
        <c:auto val="1"/>
        <c:lblAlgn val="ctr"/>
        <c:lblOffset val="100"/>
        <c:noMultiLvlLbl val="0"/>
      </c:catAx>
      <c:valAx>
        <c:axId val="16368463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F2F2F2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 w="3175">
            <a:solidFill>
              <a:prstClr val="black"/>
            </a:solidFill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1636826015"/>
        <c:crosses val="autoZero"/>
        <c:crossBetween val="between"/>
      </c:valAx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legend>
      <c:legendPos val="b"/>
      <c:layout>
        <c:manualLayout>
          <c:xMode val="edge"/>
          <c:yMode val="edge"/>
          <c:x val="0.77956110757728547"/>
          <c:y val="0.35041114672098861"/>
          <c:w val="0.21941279712776854"/>
          <c:h val="0.30390446805082044"/>
        </c:manualLayout>
      </c:layout>
      <c:overlay val="0"/>
      <c:spPr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rgbClr val="000000"/>
              </a:solidFill>
              <a:latin typeface="Century Gothic"/>
              <a:ea typeface="Century Gothic"/>
              <a:cs typeface="Century Gothic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  <a:extLst>
      <a:ext uri="{909E8E84-426E-40DD-AFC4-6F175D3DCCD1}">
        <a14:hiddenFill xmlns:a14="http://schemas.microsoft.com/office/drawing/2010/main">
          <a:solidFill>
            <a:srgbClr val="FFFFFF"/>
          </a:solidFill>
        </a14:hiddenFill>
      </a:ex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800" b="0">
          <a:solidFill>
            <a:srgbClr val="000000"/>
          </a:solidFill>
          <a:latin typeface="Century Gothic" panose="020B050202020202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TOTAL N of visitors, overview (the upper limit is applied)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'Fig12'!$A$8</c:f>
              <c:strCache>
                <c:ptCount val="1"/>
                <c:pt idx="0">
                  <c:v>Open days (incremental scenario)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'Fig12'!$C$5:$AM$5</c:f>
              <c:numCache>
                <c:formatCode>General</c:formatCode>
                <c:ptCount val="3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  <c:pt idx="5">
                  <c:v>2026</c:v>
                </c:pt>
                <c:pt idx="6">
                  <c:v>2027</c:v>
                </c:pt>
                <c:pt idx="7">
                  <c:v>2028</c:v>
                </c:pt>
                <c:pt idx="8">
                  <c:v>2029</c:v>
                </c:pt>
                <c:pt idx="9">
                  <c:v>2030</c:v>
                </c:pt>
                <c:pt idx="10">
                  <c:v>2031</c:v>
                </c:pt>
                <c:pt idx="11">
                  <c:v>2032</c:v>
                </c:pt>
                <c:pt idx="12">
                  <c:v>2033</c:v>
                </c:pt>
                <c:pt idx="13">
                  <c:v>2034</c:v>
                </c:pt>
                <c:pt idx="14">
                  <c:v>2035</c:v>
                </c:pt>
                <c:pt idx="15">
                  <c:v>2036</c:v>
                </c:pt>
                <c:pt idx="16">
                  <c:v>2037</c:v>
                </c:pt>
                <c:pt idx="17">
                  <c:v>2038</c:v>
                </c:pt>
                <c:pt idx="18">
                  <c:v>2039</c:v>
                </c:pt>
                <c:pt idx="19">
                  <c:v>2040</c:v>
                </c:pt>
                <c:pt idx="20">
                  <c:v>2041</c:v>
                </c:pt>
                <c:pt idx="21">
                  <c:v>2042</c:v>
                </c:pt>
                <c:pt idx="22">
                  <c:v>2043</c:v>
                </c:pt>
                <c:pt idx="23">
                  <c:v>2044</c:v>
                </c:pt>
                <c:pt idx="24">
                  <c:v>2045</c:v>
                </c:pt>
                <c:pt idx="25">
                  <c:v>2046</c:v>
                </c:pt>
                <c:pt idx="26">
                  <c:v>2047</c:v>
                </c:pt>
                <c:pt idx="27">
                  <c:v>2048</c:v>
                </c:pt>
                <c:pt idx="28">
                  <c:v>2049</c:v>
                </c:pt>
                <c:pt idx="29">
                  <c:v>2050</c:v>
                </c:pt>
                <c:pt idx="30">
                  <c:v>2051</c:v>
                </c:pt>
                <c:pt idx="31">
                  <c:v>2052</c:v>
                </c:pt>
                <c:pt idx="32">
                  <c:v>2053</c:v>
                </c:pt>
                <c:pt idx="33">
                  <c:v>2054</c:v>
                </c:pt>
                <c:pt idx="34">
                  <c:v>2055</c:v>
                </c:pt>
                <c:pt idx="35">
                  <c:v>2056</c:v>
                </c:pt>
                <c:pt idx="36">
                  <c:v>2057</c:v>
                </c:pt>
              </c:numCache>
            </c:numRef>
          </c:cat>
          <c:val>
            <c:numRef>
              <c:f>'Fig12'!$C$8:$AM$8</c:f>
              <c:numCache>
                <c:formatCode>#,##0</c:formatCode>
                <c:ptCount val="3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25000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25000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25000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AA-4394-A466-D0B194D0A1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8749967"/>
        <c:axId val="498754959"/>
      </c:barChart>
      <c:lineChart>
        <c:grouping val="standard"/>
        <c:varyColors val="0"/>
        <c:ser>
          <c:idx val="0"/>
          <c:order val="0"/>
          <c:tx>
            <c:strRef>
              <c:f>'Fig12'!$A$6</c:f>
              <c:strCache>
                <c:ptCount val="1"/>
                <c:pt idx="0">
                  <c:v>Scenario with FCC-ee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'Fig12'!$C$5:$AM$5</c:f>
              <c:numCache>
                <c:formatCode>General</c:formatCode>
                <c:ptCount val="3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  <c:pt idx="5">
                  <c:v>2026</c:v>
                </c:pt>
                <c:pt idx="6">
                  <c:v>2027</c:v>
                </c:pt>
                <c:pt idx="7">
                  <c:v>2028</c:v>
                </c:pt>
                <c:pt idx="8">
                  <c:v>2029</c:v>
                </c:pt>
                <c:pt idx="9">
                  <c:v>2030</c:v>
                </c:pt>
                <c:pt idx="10">
                  <c:v>2031</c:v>
                </c:pt>
                <c:pt idx="11">
                  <c:v>2032</c:v>
                </c:pt>
                <c:pt idx="12">
                  <c:v>2033</c:v>
                </c:pt>
                <c:pt idx="13">
                  <c:v>2034</c:v>
                </c:pt>
                <c:pt idx="14">
                  <c:v>2035</c:v>
                </c:pt>
                <c:pt idx="15">
                  <c:v>2036</c:v>
                </c:pt>
                <c:pt idx="16">
                  <c:v>2037</c:v>
                </c:pt>
                <c:pt idx="17">
                  <c:v>2038</c:v>
                </c:pt>
                <c:pt idx="18">
                  <c:v>2039</c:v>
                </c:pt>
                <c:pt idx="19">
                  <c:v>2040</c:v>
                </c:pt>
                <c:pt idx="20">
                  <c:v>2041</c:v>
                </c:pt>
                <c:pt idx="21">
                  <c:v>2042</c:v>
                </c:pt>
                <c:pt idx="22">
                  <c:v>2043</c:v>
                </c:pt>
                <c:pt idx="23">
                  <c:v>2044</c:v>
                </c:pt>
                <c:pt idx="24">
                  <c:v>2045</c:v>
                </c:pt>
                <c:pt idx="25">
                  <c:v>2046</c:v>
                </c:pt>
                <c:pt idx="26">
                  <c:v>2047</c:v>
                </c:pt>
                <c:pt idx="27">
                  <c:v>2048</c:v>
                </c:pt>
                <c:pt idx="28">
                  <c:v>2049</c:v>
                </c:pt>
                <c:pt idx="29">
                  <c:v>2050</c:v>
                </c:pt>
                <c:pt idx="30">
                  <c:v>2051</c:v>
                </c:pt>
                <c:pt idx="31">
                  <c:v>2052</c:v>
                </c:pt>
                <c:pt idx="32">
                  <c:v>2053</c:v>
                </c:pt>
                <c:pt idx="33">
                  <c:v>2054</c:v>
                </c:pt>
                <c:pt idx="34">
                  <c:v>2055</c:v>
                </c:pt>
                <c:pt idx="35">
                  <c:v>2056</c:v>
                </c:pt>
                <c:pt idx="36">
                  <c:v>2057</c:v>
                </c:pt>
              </c:numCache>
            </c:numRef>
          </c:cat>
          <c:val>
            <c:numRef>
              <c:f>'Fig12'!$C$6:$AM$6</c:f>
              <c:numCache>
                <c:formatCode>#,##0</c:formatCode>
                <c:ptCount val="37"/>
                <c:pt idx="0">
                  <c:v>150000</c:v>
                </c:pt>
                <c:pt idx="1">
                  <c:v>150000</c:v>
                </c:pt>
                <c:pt idx="2">
                  <c:v>200000</c:v>
                </c:pt>
                <c:pt idx="3">
                  <c:v>200000</c:v>
                </c:pt>
                <c:pt idx="4">
                  <c:v>200000</c:v>
                </c:pt>
                <c:pt idx="5">
                  <c:v>200000</c:v>
                </c:pt>
                <c:pt idx="6">
                  <c:v>200000</c:v>
                </c:pt>
                <c:pt idx="7">
                  <c:v>250000</c:v>
                </c:pt>
                <c:pt idx="8">
                  <c:v>250000</c:v>
                </c:pt>
                <c:pt idx="9">
                  <c:v>250000</c:v>
                </c:pt>
                <c:pt idx="10">
                  <c:v>250000</c:v>
                </c:pt>
                <c:pt idx="11">
                  <c:v>250000</c:v>
                </c:pt>
                <c:pt idx="12">
                  <c:v>250000</c:v>
                </c:pt>
                <c:pt idx="13">
                  <c:v>250000</c:v>
                </c:pt>
                <c:pt idx="14">
                  <c:v>250000</c:v>
                </c:pt>
                <c:pt idx="15">
                  <c:v>250000</c:v>
                </c:pt>
                <c:pt idx="16">
                  <c:v>250000</c:v>
                </c:pt>
                <c:pt idx="17">
                  <c:v>250000</c:v>
                </c:pt>
                <c:pt idx="18">
                  <c:v>260000</c:v>
                </c:pt>
                <c:pt idx="19">
                  <c:v>270000</c:v>
                </c:pt>
                <c:pt idx="20">
                  <c:v>280000</c:v>
                </c:pt>
                <c:pt idx="21">
                  <c:v>290000</c:v>
                </c:pt>
                <c:pt idx="22">
                  <c:v>300000</c:v>
                </c:pt>
                <c:pt idx="23">
                  <c:v>300000</c:v>
                </c:pt>
                <c:pt idx="24">
                  <c:v>300000</c:v>
                </c:pt>
                <c:pt idx="25">
                  <c:v>300000</c:v>
                </c:pt>
                <c:pt idx="26">
                  <c:v>300000</c:v>
                </c:pt>
                <c:pt idx="27">
                  <c:v>300000</c:v>
                </c:pt>
                <c:pt idx="28">
                  <c:v>300000</c:v>
                </c:pt>
                <c:pt idx="29">
                  <c:v>300000</c:v>
                </c:pt>
                <c:pt idx="30">
                  <c:v>300000</c:v>
                </c:pt>
                <c:pt idx="31">
                  <c:v>300000</c:v>
                </c:pt>
                <c:pt idx="32">
                  <c:v>300000</c:v>
                </c:pt>
                <c:pt idx="33">
                  <c:v>300000</c:v>
                </c:pt>
                <c:pt idx="34">
                  <c:v>300000</c:v>
                </c:pt>
                <c:pt idx="35">
                  <c:v>300000</c:v>
                </c:pt>
                <c:pt idx="36">
                  <c:v>300000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BAA-4394-A466-D0B194D0A143}"/>
            </c:ext>
          </c:extLst>
        </c:ser>
        <c:ser>
          <c:idx val="1"/>
          <c:order val="1"/>
          <c:tx>
            <c:strRef>
              <c:f>'Fig12'!$A$7</c:f>
              <c:strCache>
                <c:ptCount val="1"/>
                <c:pt idx="0">
                  <c:v>Scenario without FCC-ee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'Fig12'!$C$5:$AM$5</c:f>
              <c:numCache>
                <c:formatCode>General</c:formatCode>
                <c:ptCount val="3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  <c:pt idx="5">
                  <c:v>2026</c:v>
                </c:pt>
                <c:pt idx="6">
                  <c:v>2027</c:v>
                </c:pt>
                <c:pt idx="7">
                  <c:v>2028</c:v>
                </c:pt>
                <c:pt idx="8">
                  <c:v>2029</c:v>
                </c:pt>
                <c:pt idx="9">
                  <c:v>2030</c:v>
                </c:pt>
                <c:pt idx="10">
                  <c:v>2031</c:v>
                </c:pt>
                <c:pt idx="11">
                  <c:v>2032</c:v>
                </c:pt>
                <c:pt idx="12">
                  <c:v>2033</c:v>
                </c:pt>
                <c:pt idx="13">
                  <c:v>2034</c:v>
                </c:pt>
                <c:pt idx="14">
                  <c:v>2035</c:v>
                </c:pt>
                <c:pt idx="15">
                  <c:v>2036</c:v>
                </c:pt>
                <c:pt idx="16">
                  <c:v>2037</c:v>
                </c:pt>
                <c:pt idx="17">
                  <c:v>2038</c:v>
                </c:pt>
                <c:pt idx="18">
                  <c:v>2039</c:v>
                </c:pt>
                <c:pt idx="19">
                  <c:v>2040</c:v>
                </c:pt>
                <c:pt idx="20">
                  <c:v>2041</c:v>
                </c:pt>
                <c:pt idx="21">
                  <c:v>2042</c:v>
                </c:pt>
                <c:pt idx="22">
                  <c:v>2043</c:v>
                </c:pt>
                <c:pt idx="23">
                  <c:v>2044</c:v>
                </c:pt>
                <c:pt idx="24">
                  <c:v>2045</c:v>
                </c:pt>
                <c:pt idx="25">
                  <c:v>2046</c:v>
                </c:pt>
                <c:pt idx="26">
                  <c:v>2047</c:v>
                </c:pt>
                <c:pt idx="27">
                  <c:v>2048</c:v>
                </c:pt>
                <c:pt idx="28">
                  <c:v>2049</c:v>
                </c:pt>
                <c:pt idx="29">
                  <c:v>2050</c:v>
                </c:pt>
                <c:pt idx="30">
                  <c:v>2051</c:v>
                </c:pt>
                <c:pt idx="31">
                  <c:v>2052</c:v>
                </c:pt>
                <c:pt idx="32">
                  <c:v>2053</c:v>
                </c:pt>
                <c:pt idx="33">
                  <c:v>2054</c:v>
                </c:pt>
                <c:pt idx="34">
                  <c:v>2055</c:v>
                </c:pt>
                <c:pt idx="35">
                  <c:v>2056</c:v>
                </c:pt>
                <c:pt idx="36">
                  <c:v>2057</c:v>
                </c:pt>
              </c:numCache>
            </c:numRef>
          </c:cat>
          <c:val>
            <c:numRef>
              <c:f>'Fig12'!$C$7:$AM$7</c:f>
              <c:numCache>
                <c:formatCode>#,##0</c:formatCode>
                <c:ptCount val="37"/>
                <c:pt idx="0">
                  <c:v>150000</c:v>
                </c:pt>
                <c:pt idx="1">
                  <c:v>150000</c:v>
                </c:pt>
                <c:pt idx="2">
                  <c:v>150000</c:v>
                </c:pt>
                <c:pt idx="3">
                  <c:v>150000</c:v>
                </c:pt>
                <c:pt idx="4">
                  <c:v>150000</c:v>
                </c:pt>
                <c:pt idx="5">
                  <c:v>150000</c:v>
                </c:pt>
                <c:pt idx="6">
                  <c:v>150000</c:v>
                </c:pt>
                <c:pt idx="7">
                  <c:v>150000</c:v>
                </c:pt>
                <c:pt idx="8">
                  <c:v>150000</c:v>
                </c:pt>
                <c:pt idx="9">
                  <c:v>150000</c:v>
                </c:pt>
                <c:pt idx="10">
                  <c:v>150000</c:v>
                </c:pt>
                <c:pt idx="11">
                  <c:v>150000</c:v>
                </c:pt>
                <c:pt idx="12">
                  <c:v>150000</c:v>
                </c:pt>
                <c:pt idx="13">
                  <c:v>150000</c:v>
                </c:pt>
                <c:pt idx="14">
                  <c:v>150000</c:v>
                </c:pt>
                <c:pt idx="15">
                  <c:v>150000</c:v>
                </c:pt>
                <c:pt idx="16">
                  <c:v>150000</c:v>
                </c:pt>
                <c:pt idx="17">
                  <c:v>150000</c:v>
                </c:pt>
                <c:pt idx="18">
                  <c:v>150000</c:v>
                </c:pt>
                <c:pt idx="19">
                  <c:v>150000</c:v>
                </c:pt>
                <c:pt idx="20">
                  <c:v>180000</c:v>
                </c:pt>
                <c:pt idx="21">
                  <c:v>180000</c:v>
                </c:pt>
                <c:pt idx="22">
                  <c:v>150000</c:v>
                </c:pt>
                <c:pt idx="23">
                  <c:v>145000</c:v>
                </c:pt>
                <c:pt idx="24">
                  <c:v>140000</c:v>
                </c:pt>
                <c:pt idx="25">
                  <c:v>140000</c:v>
                </c:pt>
                <c:pt idx="26">
                  <c:v>140000</c:v>
                </c:pt>
                <c:pt idx="27">
                  <c:v>140000</c:v>
                </c:pt>
                <c:pt idx="28">
                  <c:v>140000</c:v>
                </c:pt>
                <c:pt idx="29">
                  <c:v>140000</c:v>
                </c:pt>
                <c:pt idx="30">
                  <c:v>140000</c:v>
                </c:pt>
                <c:pt idx="31">
                  <c:v>140000</c:v>
                </c:pt>
                <c:pt idx="32">
                  <c:v>140000</c:v>
                </c:pt>
                <c:pt idx="33">
                  <c:v>140000</c:v>
                </c:pt>
                <c:pt idx="34">
                  <c:v>140000</c:v>
                </c:pt>
                <c:pt idx="35">
                  <c:v>140000</c:v>
                </c:pt>
                <c:pt idx="36">
                  <c:v>140000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BAA-4394-A466-D0B194D0A143}"/>
            </c:ext>
          </c:extLst>
        </c:ser>
        <c:ser>
          <c:idx val="3"/>
          <c:order val="3"/>
          <c:tx>
            <c:strRef>
              <c:f>'Fig12'!$A$9</c:f>
              <c:strCache>
                <c:ptCount val="1"/>
                <c:pt idx="0">
                  <c:v>Incremental scenario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'Fig12'!$C$5:$AM$5</c:f>
              <c:numCache>
                <c:formatCode>General</c:formatCode>
                <c:ptCount val="3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  <c:pt idx="5">
                  <c:v>2026</c:v>
                </c:pt>
                <c:pt idx="6">
                  <c:v>2027</c:v>
                </c:pt>
                <c:pt idx="7">
                  <c:v>2028</c:v>
                </c:pt>
                <c:pt idx="8">
                  <c:v>2029</c:v>
                </c:pt>
                <c:pt idx="9">
                  <c:v>2030</c:v>
                </c:pt>
                <c:pt idx="10">
                  <c:v>2031</c:v>
                </c:pt>
                <c:pt idx="11">
                  <c:v>2032</c:v>
                </c:pt>
                <c:pt idx="12">
                  <c:v>2033</c:v>
                </c:pt>
                <c:pt idx="13">
                  <c:v>2034</c:v>
                </c:pt>
                <c:pt idx="14">
                  <c:v>2035</c:v>
                </c:pt>
                <c:pt idx="15">
                  <c:v>2036</c:v>
                </c:pt>
                <c:pt idx="16">
                  <c:v>2037</c:v>
                </c:pt>
                <c:pt idx="17">
                  <c:v>2038</c:v>
                </c:pt>
                <c:pt idx="18">
                  <c:v>2039</c:v>
                </c:pt>
                <c:pt idx="19">
                  <c:v>2040</c:v>
                </c:pt>
                <c:pt idx="20">
                  <c:v>2041</c:v>
                </c:pt>
                <c:pt idx="21">
                  <c:v>2042</c:v>
                </c:pt>
                <c:pt idx="22">
                  <c:v>2043</c:v>
                </c:pt>
                <c:pt idx="23">
                  <c:v>2044</c:v>
                </c:pt>
                <c:pt idx="24">
                  <c:v>2045</c:v>
                </c:pt>
                <c:pt idx="25">
                  <c:v>2046</c:v>
                </c:pt>
                <c:pt idx="26">
                  <c:v>2047</c:v>
                </c:pt>
                <c:pt idx="27">
                  <c:v>2048</c:v>
                </c:pt>
                <c:pt idx="28">
                  <c:v>2049</c:v>
                </c:pt>
                <c:pt idx="29">
                  <c:v>2050</c:v>
                </c:pt>
                <c:pt idx="30">
                  <c:v>2051</c:v>
                </c:pt>
                <c:pt idx="31">
                  <c:v>2052</c:v>
                </c:pt>
                <c:pt idx="32">
                  <c:v>2053</c:v>
                </c:pt>
                <c:pt idx="33">
                  <c:v>2054</c:v>
                </c:pt>
                <c:pt idx="34">
                  <c:v>2055</c:v>
                </c:pt>
                <c:pt idx="35">
                  <c:v>2056</c:v>
                </c:pt>
                <c:pt idx="36">
                  <c:v>2057</c:v>
                </c:pt>
              </c:numCache>
            </c:numRef>
          </c:cat>
          <c:val>
            <c:numRef>
              <c:f>'Fig12'!$C$9:$AM$9</c:f>
              <c:numCache>
                <c:formatCode>#,##0</c:formatCode>
                <c:ptCount val="37"/>
                <c:pt idx="0">
                  <c:v>0</c:v>
                </c:pt>
                <c:pt idx="1">
                  <c:v>0</c:v>
                </c:pt>
                <c:pt idx="2">
                  <c:v>50000</c:v>
                </c:pt>
                <c:pt idx="3">
                  <c:v>50000</c:v>
                </c:pt>
                <c:pt idx="4">
                  <c:v>50000</c:v>
                </c:pt>
                <c:pt idx="5">
                  <c:v>50000</c:v>
                </c:pt>
                <c:pt idx="6">
                  <c:v>50000</c:v>
                </c:pt>
                <c:pt idx="7">
                  <c:v>100000</c:v>
                </c:pt>
                <c:pt idx="8">
                  <c:v>100000</c:v>
                </c:pt>
                <c:pt idx="9">
                  <c:v>100000</c:v>
                </c:pt>
                <c:pt idx="10">
                  <c:v>100000</c:v>
                </c:pt>
                <c:pt idx="11">
                  <c:v>100000</c:v>
                </c:pt>
                <c:pt idx="12">
                  <c:v>100000</c:v>
                </c:pt>
                <c:pt idx="13">
                  <c:v>100000</c:v>
                </c:pt>
                <c:pt idx="14">
                  <c:v>100000</c:v>
                </c:pt>
                <c:pt idx="15">
                  <c:v>100000</c:v>
                </c:pt>
                <c:pt idx="16">
                  <c:v>100000</c:v>
                </c:pt>
                <c:pt idx="17">
                  <c:v>100000</c:v>
                </c:pt>
                <c:pt idx="18">
                  <c:v>110000</c:v>
                </c:pt>
                <c:pt idx="19">
                  <c:v>120000</c:v>
                </c:pt>
                <c:pt idx="20">
                  <c:v>100000</c:v>
                </c:pt>
                <c:pt idx="21">
                  <c:v>110000</c:v>
                </c:pt>
                <c:pt idx="22">
                  <c:v>150000</c:v>
                </c:pt>
                <c:pt idx="23">
                  <c:v>180000</c:v>
                </c:pt>
                <c:pt idx="24">
                  <c:v>160000</c:v>
                </c:pt>
                <c:pt idx="25">
                  <c:v>160000</c:v>
                </c:pt>
                <c:pt idx="26">
                  <c:v>160000</c:v>
                </c:pt>
                <c:pt idx="27">
                  <c:v>160000</c:v>
                </c:pt>
                <c:pt idx="28">
                  <c:v>160000</c:v>
                </c:pt>
                <c:pt idx="29">
                  <c:v>185000</c:v>
                </c:pt>
                <c:pt idx="30">
                  <c:v>160000</c:v>
                </c:pt>
                <c:pt idx="31">
                  <c:v>160000</c:v>
                </c:pt>
                <c:pt idx="32">
                  <c:v>160000</c:v>
                </c:pt>
                <c:pt idx="33">
                  <c:v>160000</c:v>
                </c:pt>
                <c:pt idx="34">
                  <c:v>160000</c:v>
                </c:pt>
                <c:pt idx="35">
                  <c:v>160000</c:v>
                </c:pt>
                <c:pt idx="36">
                  <c:v>185000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BAA-4394-A466-D0B194D0A1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1417504"/>
        <c:axId val="211413760"/>
      </c:lineChart>
      <c:catAx>
        <c:axId val="2114175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1413760"/>
        <c:crosses val="autoZero"/>
        <c:auto val="1"/>
        <c:lblAlgn val="ctr"/>
        <c:lblOffset val="100"/>
        <c:noMultiLvlLbl val="0"/>
      </c:catAx>
      <c:valAx>
        <c:axId val="211413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1417504"/>
        <c:crosses val="autoZero"/>
        <c:crossBetween val="between"/>
      </c:valAx>
      <c:valAx>
        <c:axId val="498754959"/>
        <c:scaling>
          <c:orientation val="minMax"/>
        </c:scaling>
        <c:delete val="1"/>
        <c:axPos val="r"/>
        <c:numFmt formatCode="#,##0" sourceLinked="1"/>
        <c:majorTickMark val="out"/>
        <c:minorTickMark val="none"/>
        <c:tickLblPos val="nextTo"/>
        <c:crossAx val="498749967"/>
        <c:crosses val="max"/>
        <c:crossBetween val="between"/>
      </c:valAx>
      <c:catAx>
        <c:axId val="498749967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9875495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5" l="0.7" r="0.7" t="0.75" header="0.3" footer="0.3"/>
    <c:pageSetup/>
  </c:printSettings>
  <c:userShapes r:id="rId3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364766386495116E-2"/>
          <c:y val="0.15788575049187981"/>
          <c:w val="0.88948656351572453"/>
          <c:h val="0.71267382532430734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'Fig12'!$A$8</c:f>
              <c:strCache>
                <c:ptCount val="1"/>
                <c:pt idx="0">
                  <c:v>Open days (incremental scenario)</c:v>
                </c:pt>
              </c:strCache>
            </c:strRef>
          </c:tx>
          <c:spPr>
            <a:solidFill>
              <a:srgbClr val="3F766B"/>
            </a:solidFill>
            <a:ln>
              <a:noFill/>
            </a:ln>
            <a:effectLst/>
            <a:extLst>
              <a:ext uri="{91240B29-F687-4F45-9708-019B960494DF}">
                <a14:hiddenLine xmlns:a14="http://schemas.microsoft.com/office/drawing/2010/main">
                  <a:noFill/>
                </a14:hiddenLine>
              </a:ext>
            </a:extLst>
          </c:spPr>
          <c:invertIfNegative val="0"/>
          <c:cat>
            <c:numRef>
              <c:f>'Fig12'!$C$5:$AM$5</c:f>
              <c:numCache>
                <c:formatCode>General</c:formatCode>
                <c:ptCount val="3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  <c:pt idx="5">
                  <c:v>2026</c:v>
                </c:pt>
                <c:pt idx="6">
                  <c:v>2027</c:v>
                </c:pt>
                <c:pt idx="7">
                  <c:v>2028</c:v>
                </c:pt>
                <c:pt idx="8">
                  <c:v>2029</c:v>
                </c:pt>
                <c:pt idx="9">
                  <c:v>2030</c:v>
                </c:pt>
                <c:pt idx="10">
                  <c:v>2031</c:v>
                </c:pt>
                <c:pt idx="11">
                  <c:v>2032</c:v>
                </c:pt>
                <c:pt idx="12">
                  <c:v>2033</c:v>
                </c:pt>
                <c:pt idx="13">
                  <c:v>2034</c:v>
                </c:pt>
                <c:pt idx="14">
                  <c:v>2035</c:v>
                </c:pt>
                <c:pt idx="15">
                  <c:v>2036</c:v>
                </c:pt>
                <c:pt idx="16">
                  <c:v>2037</c:v>
                </c:pt>
                <c:pt idx="17">
                  <c:v>2038</c:v>
                </c:pt>
                <c:pt idx="18">
                  <c:v>2039</c:v>
                </c:pt>
                <c:pt idx="19">
                  <c:v>2040</c:v>
                </c:pt>
                <c:pt idx="20">
                  <c:v>2041</c:v>
                </c:pt>
                <c:pt idx="21">
                  <c:v>2042</c:v>
                </c:pt>
                <c:pt idx="22">
                  <c:v>2043</c:v>
                </c:pt>
                <c:pt idx="23">
                  <c:v>2044</c:v>
                </c:pt>
                <c:pt idx="24">
                  <c:v>2045</c:v>
                </c:pt>
                <c:pt idx="25">
                  <c:v>2046</c:v>
                </c:pt>
                <c:pt idx="26">
                  <c:v>2047</c:v>
                </c:pt>
                <c:pt idx="27">
                  <c:v>2048</c:v>
                </c:pt>
                <c:pt idx="28">
                  <c:v>2049</c:v>
                </c:pt>
                <c:pt idx="29">
                  <c:v>2050</c:v>
                </c:pt>
                <c:pt idx="30">
                  <c:v>2051</c:v>
                </c:pt>
                <c:pt idx="31">
                  <c:v>2052</c:v>
                </c:pt>
                <c:pt idx="32">
                  <c:v>2053</c:v>
                </c:pt>
                <c:pt idx="33">
                  <c:v>2054</c:v>
                </c:pt>
                <c:pt idx="34">
                  <c:v>2055</c:v>
                </c:pt>
                <c:pt idx="35">
                  <c:v>2056</c:v>
                </c:pt>
                <c:pt idx="36">
                  <c:v>2057</c:v>
                </c:pt>
              </c:numCache>
            </c:numRef>
          </c:cat>
          <c:val>
            <c:numRef>
              <c:f>'Fig12'!$C$8:$AM$8</c:f>
              <c:numCache>
                <c:formatCode>#,##0</c:formatCode>
                <c:ptCount val="3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25000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25000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25000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24-43ED-89AD-EE1017E00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8749967"/>
        <c:axId val="498754959"/>
      </c:barChart>
      <c:lineChart>
        <c:grouping val="standard"/>
        <c:varyColors val="0"/>
        <c:ser>
          <c:idx val="0"/>
          <c:order val="0"/>
          <c:tx>
            <c:strRef>
              <c:f>'Fig12'!$A$6</c:f>
              <c:strCache>
                <c:ptCount val="1"/>
                <c:pt idx="0">
                  <c:v>Scenario with FCC-ee</c:v>
                </c:pt>
              </c:strCache>
            </c:strRef>
          </c:tx>
          <c:spPr>
            <a:ln w="12700" cap="rnd" cmpd="sng" algn="ctr">
              <a:solidFill>
                <a:srgbClr val="12A7E7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none"/>
          </c:marker>
          <c:cat>
            <c:numRef>
              <c:f>'Fig12'!$C$5:$AM$5</c:f>
              <c:numCache>
                <c:formatCode>General</c:formatCode>
                <c:ptCount val="3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  <c:pt idx="5">
                  <c:v>2026</c:v>
                </c:pt>
                <c:pt idx="6">
                  <c:v>2027</c:v>
                </c:pt>
                <c:pt idx="7">
                  <c:v>2028</c:v>
                </c:pt>
                <c:pt idx="8">
                  <c:v>2029</c:v>
                </c:pt>
                <c:pt idx="9">
                  <c:v>2030</c:v>
                </c:pt>
                <c:pt idx="10">
                  <c:v>2031</c:v>
                </c:pt>
                <c:pt idx="11">
                  <c:v>2032</c:v>
                </c:pt>
                <c:pt idx="12">
                  <c:v>2033</c:v>
                </c:pt>
                <c:pt idx="13">
                  <c:v>2034</c:v>
                </c:pt>
                <c:pt idx="14">
                  <c:v>2035</c:v>
                </c:pt>
                <c:pt idx="15">
                  <c:v>2036</c:v>
                </c:pt>
                <c:pt idx="16">
                  <c:v>2037</c:v>
                </c:pt>
                <c:pt idx="17">
                  <c:v>2038</c:v>
                </c:pt>
                <c:pt idx="18">
                  <c:v>2039</c:v>
                </c:pt>
                <c:pt idx="19">
                  <c:v>2040</c:v>
                </c:pt>
                <c:pt idx="20">
                  <c:v>2041</c:v>
                </c:pt>
                <c:pt idx="21">
                  <c:v>2042</c:v>
                </c:pt>
                <c:pt idx="22">
                  <c:v>2043</c:v>
                </c:pt>
                <c:pt idx="23">
                  <c:v>2044</c:v>
                </c:pt>
                <c:pt idx="24">
                  <c:v>2045</c:v>
                </c:pt>
                <c:pt idx="25">
                  <c:v>2046</c:v>
                </c:pt>
                <c:pt idx="26">
                  <c:v>2047</c:v>
                </c:pt>
                <c:pt idx="27">
                  <c:v>2048</c:v>
                </c:pt>
                <c:pt idx="28">
                  <c:v>2049</c:v>
                </c:pt>
                <c:pt idx="29">
                  <c:v>2050</c:v>
                </c:pt>
                <c:pt idx="30">
                  <c:v>2051</c:v>
                </c:pt>
                <c:pt idx="31">
                  <c:v>2052</c:v>
                </c:pt>
                <c:pt idx="32">
                  <c:v>2053</c:v>
                </c:pt>
                <c:pt idx="33">
                  <c:v>2054</c:v>
                </c:pt>
                <c:pt idx="34">
                  <c:v>2055</c:v>
                </c:pt>
                <c:pt idx="35">
                  <c:v>2056</c:v>
                </c:pt>
                <c:pt idx="36">
                  <c:v>2057</c:v>
                </c:pt>
              </c:numCache>
            </c:numRef>
          </c:cat>
          <c:val>
            <c:numRef>
              <c:f>'Fig12'!$C$6:$AM$6</c:f>
              <c:numCache>
                <c:formatCode>#,##0</c:formatCode>
                <c:ptCount val="37"/>
                <c:pt idx="0">
                  <c:v>150000</c:v>
                </c:pt>
                <c:pt idx="1">
                  <c:v>150000</c:v>
                </c:pt>
                <c:pt idx="2">
                  <c:v>200000</c:v>
                </c:pt>
                <c:pt idx="3">
                  <c:v>200000</c:v>
                </c:pt>
                <c:pt idx="4">
                  <c:v>200000</c:v>
                </c:pt>
                <c:pt idx="5">
                  <c:v>200000</c:v>
                </c:pt>
                <c:pt idx="6">
                  <c:v>200000</c:v>
                </c:pt>
                <c:pt idx="7">
                  <c:v>250000</c:v>
                </c:pt>
                <c:pt idx="8">
                  <c:v>250000</c:v>
                </c:pt>
                <c:pt idx="9">
                  <c:v>250000</c:v>
                </c:pt>
                <c:pt idx="10">
                  <c:v>250000</c:v>
                </c:pt>
                <c:pt idx="11">
                  <c:v>250000</c:v>
                </c:pt>
                <c:pt idx="12">
                  <c:v>250000</c:v>
                </c:pt>
                <c:pt idx="13">
                  <c:v>250000</c:v>
                </c:pt>
                <c:pt idx="14">
                  <c:v>250000</c:v>
                </c:pt>
                <c:pt idx="15">
                  <c:v>250000</c:v>
                </c:pt>
                <c:pt idx="16">
                  <c:v>250000</c:v>
                </c:pt>
                <c:pt idx="17">
                  <c:v>250000</c:v>
                </c:pt>
                <c:pt idx="18">
                  <c:v>260000</c:v>
                </c:pt>
                <c:pt idx="19">
                  <c:v>270000</c:v>
                </c:pt>
                <c:pt idx="20">
                  <c:v>280000</c:v>
                </c:pt>
                <c:pt idx="21">
                  <c:v>290000</c:v>
                </c:pt>
                <c:pt idx="22">
                  <c:v>300000</c:v>
                </c:pt>
                <c:pt idx="23">
                  <c:v>300000</c:v>
                </c:pt>
                <c:pt idx="24">
                  <c:v>300000</c:v>
                </c:pt>
                <c:pt idx="25">
                  <c:v>300000</c:v>
                </c:pt>
                <c:pt idx="26">
                  <c:v>300000</c:v>
                </c:pt>
                <c:pt idx="27">
                  <c:v>300000</c:v>
                </c:pt>
                <c:pt idx="28">
                  <c:v>300000</c:v>
                </c:pt>
                <c:pt idx="29">
                  <c:v>300000</c:v>
                </c:pt>
                <c:pt idx="30">
                  <c:v>300000</c:v>
                </c:pt>
                <c:pt idx="31">
                  <c:v>300000</c:v>
                </c:pt>
                <c:pt idx="32">
                  <c:v>300000</c:v>
                </c:pt>
                <c:pt idx="33">
                  <c:v>300000</c:v>
                </c:pt>
                <c:pt idx="34">
                  <c:v>300000</c:v>
                </c:pt>
                <c:pt idx="35">
                  <c:v>300000</c:v>
                </c:pt>
                <c:pt idx="36">
                  <c:v>300000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424-43ED-89AD-EE1017E00099}"/>
            </c:ext>
          </c:extLst>
        </c:ser>
        <c:ser>
          <c:idx val="1"/>
          <c:order val="1"/>
          <c:tx>
            <c:strRef>
              <c:f>'Fig12'!$A$7</c:f>
              <c:strCache>
                <c:ptCount val="1"/>
                <c:pt idx="0">
                  <c:v>Scenario without FCC-ee</c:v>
                </c:pt>
              </c:strCache>
            </c:strRef>
          </c:tx>
          <c:spPr>
            <a:ln w="12700" cap="rnd" cmpd="sng" algn="ctr">
              <a:solidFill>
                <a:srgbClr val="C7DF71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none"/>
          </c:marker>
          <c:cat>
            <c:numRef>
              <c:f>'Fig12'!$C$5:$AM$5</c:f>
              <c:numCache>
                <c:formatCode>General</c:formatCode>
                <c:ptCount val="3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  <c:pt idx="5">
                  <c:v>2026</c:v>
                </c:pt>
                <c:pt idx="6">
                  <c:v>2027</c:v>
                </c:pt>
                <c:pt idx="7">
                  <c:v>2028</c:v>
                </c:pt>
                <c:pt idx="8">
                  <c:v>2029</c:v>
                </c:pt>
                <c:pt idx="9">
                  <c:v>2030</c:v>
                </c:pt>
                <c:pt idx="10">
                  <c:v>2031</c:v>
                </c:pt>
                <c:pt idx="11">
                  <c:v>2032</c:v>
                </c:pt>
                <c:pt idx="12">
                  <c:v>2033</c:v>
                </c:pt>
                <c:pt idx="13">
                  <c:v>2034</c:v>
                </c:pt>
                <c:pt idx="14">
                  <c:v>2035</c:v>
                </c:pt>
                <c:pt idx="15">
                  <c:v>2036</c:v>
                </c:pt>
                <c:pt idx="16">
                  <c:v>2037</c:v>
                </c:pt>
                <c:pt idx="17">
                  <c:v>2038</c:v>
                </c:pt>
                <c:pt idx="18">
                  <c:v>2039</c:v>
                </c:pt>
                <c:pt idx="19">
                  <c:v>2040</c:v>
                </c:pt>
                <c:pt idx="20">
                  <c:v>2041</c:v>
                </c:pt>
                <c:pt idx="21">
                  <c:v>2042</c:v>
                </c:pt>
                <c:pt idx="22">
                  <c:v>2043</c:v>
                </c:pt>
                <c:pt idx="23">
                  <c:v>2044</c:v>
                </c:pt>
                <c:pt idx="24">
                  <c:v>2045</c:v>
                </c:pt>
                <c:pt idx="25">
                  <c:v>2046</c:v>
                </c:pt>
                <c:pt idx="26">
                  <c:v>2047</c:v>
                </c:pt>
                <c:pt idx="27">
                  <c:v>2048</c:v>
                </c:pt>
                <c:pt idx="28">
                  <c:v>2049</c:v>
                </c:pt>
                <c:pt idx="29">
                  <c:v>2050</c:v>
                </c:pt>
                <c:pt idx="30">
                  <c:v>2051</c:v>
                </c:pt>
                <c:pt idx="31">
                  <c:v>2052</c:v>
                </c:pt>
                <c:pt idx="32">
                  <c:v>2053</c:v>
                </c:pt>
                <c:pt idx="33">
                  <c:v>2054</c:v>
                </c:pt>
                <c:pt idx="34">
                  <c:v>2055</c:v>
                </c:pt>
                <c:pt idx="35">
                  <c:v>2056</c:v>
                </c:pt>
                <c:pt idx="36">
                  <c:v>2057</c:v>
                </c:pt>
              </c:numCache>
            </c:numRef>
          </c:cat>
          <c:val>
            <c:numRef>
              <c:f>'Fig12'!$C$7:$AM$7</c:f>
              <c:numCache>
                <c:formatCode>#,##0</c:formatCode>
                <c:ptCount val="37"/>
                <c:pt idx="0">
                  <c:v>150000</c:v>
                </c:pt>
                <c:pt idx="1">
                  <c:v>150000</c:v>
                </c:pt>
                <c:pt idx="2">
                  <c:v>150000</c:v>
                </c:pt>
                <c:pt idx="3">
                  <c:v>150000</c:v>
                </c:pt>
                <c:pt idx="4">
                  <c:v>150000</c:v>
                </c:pt>
                <c:pt idx="5">
                  <c:v>150000</c:v>
                </c:pt>
                <c:pt idx="6">
                  <c:v>150000</c:v>
                </c:pt>
                <c:pt idx="7">
                  <c:v>150000</c:v>
                </c:pt>
                <c:pt idx="8">
                  <c:v>150000</c:v>
                </c:pt>
                <c:pt idx="9">
                  <c:v>150000</c:v>
                </c:pt>
                <c:pt idx="10">
                  <c:v>150000</c:v>
                </c:pt>
                <c:pt idx="11">
                  <c:v>150000</c:v>
                </c:pt>
                <c:pt idx="12">
                  <c:v>150000</c:v>
                </c:pt>
                <c:pt idx="13">
                  <c:v>150000</c:v>
                </c:pt>
                <c:pt idx="14">
                  <c:v>150000</c:v>
                </c:pt>
                <c:pt idx="15">
                  <c:v>150000</c:v>
                </c:pt>
                <c:pt idx="16">
                  <c:v>150000</c:v>
                </c:pt>
                <c:pt idx="17">
                  <c:v>150000</c:v>
                </c:pt>
                <c:pt idx="18">
                  <c:v>150000</c:v>
                </c:pt>
                <c:pt idx="19">
                  <c:v>150000</c:v>
                </c:pt>
                <c:pt idx="20">
                  <c:v>180000</c:v>
                </c:pt>
                <c:pt idx="21">
                  <c:v>180000</c:v>
                </c:pt>
                <c:pt idx="22">
                  <c:v>150000</c:v>
                </c:pt>
                <c:pt idx="23">
                  <c:v>145000</c:v>
                </c:pt>
                <c:pt idx="24">
                  <c:v>140000</c:v>
                </c:pt>
                <c:pt idx="25">
                  <c:v>140000</c:v>
                </c:pt>
                <c:pt idx="26">
                  <c:v>140000</c:v>
                </c:pt>
                <c:pt idx="27">
                  <c:v>140000</c:v>
                </c:pt>
                <c:pt idx="28">
                  <c:v>140000</c:v>
                </c:pt>
                <c:pt idx="29">
                  <c:v>140000</c:v>
                </c:pt>
                <c:pt idx="30">
                  <c:v>140000</c:v>
                </c:pt>
                <c:pt idx="31">
                  <c:v>140000</c:v>
                </c:pt>
                <c:pt idx="32">
                  <c:v>140000</c:v>
                </c:pt>
                <c:pt idx="33">
                  <c:v>140000</c:v>
                </c:pt>
                <c:pt idx="34">
                  <c:v>140000</c:v>
                </c:pt>
                <c:pt idx="35">
                  <c:v>140000</c:v>
                </c:pt>
                <c:pt idx="36">
                  <c:v>140000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424-43ED-89AD-EE1017E00099}"/>
            </c:ext>
          </c:extLst>
        </c:ser>
        <c:ser>
          <c:idx val="3"/>
          <c:order val="3"/>
          <c:tx>
            <c:strRef>
              <c:f>'Fig12'!$A$9</c:f>
              <c:strCache>
                <c:ptCount val="1"/>
                <c:pt idx="0">
                  <c:v>Incremental scenario</c:v>
                </c:pt>
              </c:strCache>
            </c:strRef>
          </c:tx>
          <c:spPr>
            <a:ln w="12700" cap="rnd" cmpd="sng" algn="ctr">
              <a:solidFill>
                <a:srgbClr val="1E4F77"/>
              </a:solidFill>
              <a:prstDash val="dot"/>
              <a:round/>
              <a:headEnd type="none" w="med" len="med"/>
              <a:tailEnd type="none" w="med" len="med"/>
            </a:ln>
            <a:effectLst/>
          </c:spPr>
          <c:marker>
            <c:symbol val="none"/>
          </c:marker>
          <c:cat>
            <c:numRef>
              <c:f>'Fig12'!$C$5:$AM$5</c:f>
              <c:numCache>
                <c:formatCode>General</c:formatCode>
                <c:ptCount val="37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  <c:pt idx="5">
                  <c:v>2026</c:v>
                </c:pt>
                <c:pt idx="6">
                  <c:v>2027</c:v>
                </c:pt>
                <c:pt idx="7">
                  <c:v>2028</c:v>
                </c:pt>
                <c:pt idx="8">
                  <c:v>2029</c:v>
                </c:pt>
                <c:pt idx="9">
                  <c:v>2030</c:v>
                </c:pt>
                <c:pt idx="10">
                  <c:v>2031</c:v>
                </c:pt>
                <c:pt idx="11">
                  <c:v>2032</c:v>
                </c:pt>
                <c:pt idx="12">
                  <c:v>2033</c:v>
                </c:pt>
                <c:pt idx="13">
                  <c:v>2034</c:v>
                </c:pt>
                <c:pt idx="14">
                  <c:v>2035</c:v>
                </c:pt>
                <c:pt idx="15">
                  <c:v>2036</c:v>
                </c:pt>
                <c:pt idx="16">
                  <c:v>2037</c:v>
                </c:pt>
                <c:pt idx="17">
                  <c:v>2038</c:v>
                </c:pt>
                <c:pt idx="18">
                  <c:v>2039</c:v>
                </c:pt>
                <c:pt idx="19">
                  <c:v>2040</c:v>
                </c:pt>
                <c:pt idx="20">
                  <c:v>2041</c:v>
                </c:pt>
                <c:pt idx="21">
                  <c:v>2042</c:v>
                </c:pt>
                <c:pt idx="22">
                  <c:v>2043</c:v>
                </c:pt>
                <c:pt idx="23">
                  <c:v>2044</c:v>
                </c:pt>
                <c:pt idx="24">
                  <c:v>2045</c:v>
                </c:pt>
                <c:pt idx="25">
                  <c:v>2046</c:v>
                </c:pt>
                <c:pt idx="26">
                  <c:v>2047</c:v>
                </c:pt>
                <c:pt idx="27">
                  <c:v>2048</c:v>
                </c:pt>
                <c:pt idx="28">
                  <c:v>2049</c:v>
                </c:pt>
                <c:pt idx="29">
                  <c:v>2050</c:v>
                </c:pt>
                <c:pt idx="30">
                  <c:v>2051</c:v>
                </c:pt>
                <c:pt idx="31">
                  <c:v>2052</c:v>
                </c:pt>
                <c:pt idx="32">
                  <c:v>2053</c:v>
                </c:pt>
                <c:pt idx="33">
                  <c:v>2054</c:v>
                </c:pt>
                <c:pt idx="34">
                  <c:v>2055</c:v>
                </c:pt>
                <c:pt idx="35">
                  <c:v>2056</c:v>
                </c:pt>
                <c:pt idx="36">
                  <c:v>2057</c:v>
                </c:pt>
              </c:numCache>
            </c:numRef>
          </c:cat>
          <c:val>
            <c:numRef>
              <c:f>'Fig12'!$C$9:$AM$9</c:f>
              <c:numCache>
                <c:formatCode>#,##0</c:formatCode>
                <c:ptCount val="37"/>
                <c:pt idx="0">
                  <c:v>0</c:v>
                </c:pt>
                <c:pt idx="1">
                  <c:v>0</c:v>
                </c:pt>
                <c:pt idx="2">
                  <c:v>50000</c:v>
                </c:pt>
                <c:pt idx="3">
                  <c:v>50000</c:v>
                </c:pt>
                <c:pt idx="4">
                  <c:v>50000</c:v>
                </c:pt>
                <c:pt idx="5">
                  <c:v>50000</c:v>
                </c:pt>
                <c:pt idx="6">
                  <c:v>50000</c:v>
                </c:pt>
                <c:pt idx="7">
                  <c:v>100000</c:v>
                </c:pt>
                <c:pt idx="8">
                  <c:v>100000</c:v>
                </c:pt>
                <c:pt idx="9">
                  <c:v>100000</c:v>
                </c:pt>
                <c:pt idx="10">
                  <c:v>100000</c:v>
                </c:pt>
                <c:pt idx="11">
                  <c:v>100000</c:v>
                </c:pt>
                <c:pt idx="12">
                  <c:v>100000</c:v>
                </c:pt>
                <c:pt idx="13">
                  <c:v>100000</c:v>
                </c:pt>
                <c:pt idx="14">
                  <c:v>100000</c:v>
                </c:pt>
                <c:pt idx="15">
                  <c:v>100000</c:v>
                </c:pt>
                <c:pt idx="16">
                  <c:v>100000</c:v>
                </c:pt>
                <c:pt idx="17">
                  <c:v>100000</c:v>
                </c:pt>
                <c:pt idx="18">
                  <c:v>110000</c:v>
                </c:pt>
                <c:pt idx="19">
                  <c:v>120000</c:v>
                </c:pt>
                <c:pt idx="20">
                  <c:v>100000</c:v>
                </c:pt>
                <c:pt idx="21">
                  <c:v>110000</c:v>
                </c:pt>
                <c:pt idx="22">
                  <c:v>150000</c:v>
                </c:pt>
                <c:pt idx="23">
                  <c:v>180000</c:v>
                </c:pt>
                <c:pt idx="24">
                  <c:v>160000</c:v>
                </c:pt>
                <c:pt idx="25">
                  <c:v>160000</c:v>
                </c:pt>
                <c:pt idx="26">
                  <c:v>160000</c:v>
                </c:pt>
                <c:pt idx="27">
                  <c:v>160000</c:v>
                </c:pt>
                <c:pt idx="28">
                  <c:v>160000</c:v>
                </c:pt>
                <c:pt idx="29">
                  <c:v>185000</c:v>
                </c:pt>
                <c:pt idx="30">
                  <c:v>160000</c:v>
                </c:pt>
                <c:pt idx="31">
                  <c:v>160000</c:v>
                </c:pt>
                <c:pt idx="32">
                  <c:v>160000</c:v>
                </c:pt>
                <c:pt idx="33">
                  <c:v>160000</c:v>
                </c:pt>
                <c:pt idx="34">
                  <c:v>160000</c:v>
                </c:pt>
                <c:pt idx="35">
                  <c:v>160000</c:v>
                </c:pt>
                <c:pt idx="36">
                  <c:v>185000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424-43ED-89AD-EE1017E00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1417504"/>
        <c:axId val="211413760"/>
      </c:lineChart>
      <c:catAx>
        <c:axId val="211417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211413760"/>
        <c:crosses val="autoZero"/>
        <c:auto val="1"/>
        <c:lblAlgn val="ctr"/>
        <c:lblOffset val="100"/>
        <c:noMultiLvlLbl val="0"/>
      </c:catAx>
      <c:valAx>
        <c:axId val="211413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F2F2F2"/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 w="3175">
            <a:solidFill>
              <a:prstClr val="black"/>
            </a:solidFill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endParaRPr lang="de-DE"/>
          </a:p>
        </c:txPr>
        <c:crossAx val="211417504"/>
        <c:crosses val="autoZero"/>
        <c:crossBetween val="between"/>
      </c:valAx>
      <c:valAx>
        <c:axId val="498754959"/>
        <c:scaling>
          <c:orientation val="minMax"/>
        </c:scaling>
        <c:delete val="1"/>
        <c:axPos val="r"/>
        <c:numFmt formatCode="#,##0" sourceLinked="1"/>
        <c:majorTickMark val="out"/>
        <c:minorTickMark val="none"/>
        <c:tickLblPos val="nextTo"/>
        <c:crossAx val="498749967"/>
        <c:crosses val="max"/>
        <c:crossBetween val="between"/>
      </c:valAx>
      <c:catAx>
        <c:axId val="498749967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9875495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  <a:extLs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legend>
      <c:legendPos val="b"/>
      <c:layout>
        <c:manualLayout>
          <c:xMode val="edge"/>
          <c:yMode val="edge"/>
          <c:x val="9.6288367670793573E-2"/>
          <c:y val="6.3120685630439818E-3"/>
          <c:w val="0.88677620010729696"/>
          <c:h val="0.11308750755298563"/>
        </c:manualLayout>
      </c:layout>
      <c:overlay val="0"/>
      <c:spPr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>
              <a:noFill/>
            </a14:hiddenLine>
          </a:ext>
        </a:extLst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rgbClr val="000000"/>
              </a:solidFill>
              <a:latin typeface="Century Gothic"/>
              <a:ea typeface="Century Gothic"/>
              <a:cs typeface="Century Gothic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  <a:extLst>
      <a:ext uri="{909E8E84-426E-40DD-AFC4-6F175D3DCCD1}">
        <a14:hiddenFill xmlns:a14="http://schemas.microsoft.com/office/drawing/2010/main">
          <a:solidFill>
            <a:srgbClr val="FFFFFF"/>
          </a:solidFill>
        </a14:hiddenFill>
      </a:ex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800" b="0">
          <a:solidFill>
            <a:srgbClr val="000000"/>
          </a:solidFill>
          <a:latin typeface="Century Gothic" panose="020B0502020202020204" pitchFamily="34" charset="0"/>
        </a:defRPr>
      </a:pPr>
      <a:endParaRPr lang="de-DE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0.xml"/><Relationship Id="rId2" Type="http://schemas.openxmlformats.org/officeDocument/2006/relationships/chart" Target="../charts/chart19.xml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</xdr:row>
      <xdr:rowOff>0</xdr:rowOff>
    </xdr:from>
    <xdr:to>
      <xdr:col>8</xdr:col>
      <xdr:colOff>219871</xdr:colOff>
      <xdr:row>37</xdr:row>
      <xdr:rowOff>110266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98CCF57F-1008-46C1-8F95-AFDEA73C55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0" y="952500"/>
          <a:ext cx="4791871" cy="620626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106680</xdr:colOff>
      <xdr:row>6</xdr:row>
      <xdr:rowOff>0</xdr:rowOff>
    </xdr:from>
    <xdr:to>
      <xdr:col>14</xdr:col>
      <xdr:colOff>716280</xdr:colOff>
      <xdr:row>28</xdr:row>
      <xdr:rowOff>87630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0BF7871C-C93E-4E49-A866-1F5B2A03A4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289680</xdr:colOff>
      <xdr:row>15</xdr:row>
      <xdr:rowOff>171451</xdr:rowOff>
    </xdr:from>
    <xdr:to>
      <xdr:col>14</xdr:col>
      <xdr:colOff>484719</xdr:colOff>
      <xdr:row>40</xdr:row>
      <xdr:rowOff>94569</xdr:rowOff>
    </xdr:to>
    <xdr:graphicFrame macro="">
      <xdr:nvGraphicFramePr>
        <xdr:cNvPr id="7" name="Diagramm 6">
          <a:extLst>
            <a:ext uri="{FF2B5EF4-FFF2-40B4-BE49-F238E27FC236}">
              <a16:creationId xmlns:a16="http://schemas.microsoft.com/office/drawing/2014/main" id="{1BEB9993-4FDC-4D73-A58D-E4F77F5532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40</xdr:row>
      <xdr:rowOff>0</xdr:rowOff>
    </xdr:from>
    <xdr:to>
      <xdr:col>10</xdr:col>
      <xdr:colOff>642354</xdr:colOff>
      <xdr:row>52</xdr:row>
      <xdr:rowOff>149678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9BD642F5-A33E-4CCB-A1CC-1C6430F84F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790814</xdr:colOff>
      <xdr:row>40</xdr:row>
      <xdr:rowOff>168089</xdr:rowOff>
    </xdr:from>
    <xdr:to>
      <xdr:col>19</xdr:col>
      <xdr:colOff>4178</xdr:colOff>
      <xdr:row>56</xdr:row>
      <xdr:rowOff>127267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DF960CC4-54A5-4912-B870-7ECB0A7B2A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322337</xdr:colOff>
      <xdr:row>13</xdr:row>
      <xdr:rowOff>50347</xdr:rowOff>
    </xdr:from>
    <xdr:to>
      <xdr:col>14</xdr:col>
      <xdr:colOff>517376</xdr:colOff>
      <xdr:row>37</xdr:row>
      <xdr:rowOff>163965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86AA7788-D4E2-4046-A9A6-1FF1EF0B15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40</xdr:row>
      <xdr:rowOff>0</xdr:rowOff>
    </xdr:from>
    <xdr:to>
      <xdr:col>10</xdr:col>
      <xdr:colOff>642354</xdr:colOff>
      <xdr:row>52</xdr:row>
      <xdr:rowOff>149678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96EAC8CC-8CD8-4CEE-B2D8-461E9809DD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570453</xdr:colOff>
      <xdr:row>39</xdr:row>
      <xdr:rowOff>144966</xdr:rowOff>
    </xdr:from>
    <xdr:to>
      <xdr:col>19</xdr:col>
      <xdr:colOff>601846</xdr:colOff>
      <xdr:row>55</xdr:row>
      <xdr:rowOff>20935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DEB6F968-1DED-408E-99C6-D553669E6D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748235</xdr:colOff>
      <xdr:row>35</xdr:row>
      <xdr:rowOff>4482</xdr:rowOff>
    </xdr:from>
    <xdr:to>
      <xdr:col>10</xdr:col>
      <xdr:colOff>678775</xdr:colOff>
      <xdr:row>50</xdr:row>
      <xdr:rowOff>154161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B2BEAD89-2689-4A14-919B-31CBD40317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243969</xdr:colOff>
      <xdr:row>34</xdr:row>
      <xdr:rowOff>105335</xdr:rowOff>
    </xdr:from>
    <xdr:to>
      <xdr:col>10</xdr:col>
      <xdr:colOff>174509</xdr:colOff>
      <xdr:row>50</xdr:row>
      <xdr:rowOff>64514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D51B3DE2-01EA-4D3C-81BE-FDDB69D548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647700</xdr:colOff>
      <xdr:row>5</xdr:row>
      <xdr:rowOff>0</xdr:rowOff>
    </xdr:from>
    <xdr:to>
      <xdr:col>11</xdr:col>
      <xdr:colOff>114139</xdr:colOff>
      <xdr:row>20</xdr:row>
      <xdr:rowOff>59690</xdr:rowOff>
    </xdr:to>
    <xdr:graphicFrame macro="">
      <xdr:nvGraphicFramePr>
        <xdr:cNvPr id="3" name="Grafico 1">
          <a:extLst>
            <a:ext uri="{FF2B5EF4-FFF2-40B4-BE49-F238E27FC236}">
              <a16:creationId xmlns:a16="http://schemas.microsoft.com/office/drawing/2014/main" id="{E0E04A8E-24C3-4699-93B1-A4E4DEBCA9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30</xdr:row>
      <xdr:rowOff>0</xdr:rowOff>
    </xdr:from>
    <xdr:to>
      <xdr:col>9</xdr:col>
      <xdr:colOff>424640</xdr:colOff>
      <xdr:row>39</xdr:row>
      <xdr:rowOff>11906</xdr:rowOff>
    </xdr:to>
    <xdr:graphicFrame macro="">
      <xdr:nvGraphicFramePr>
        <xdr:cNvPr id="4" name="Grafico 1">
          <a:extLst>
            <a:ext uri="{FF2B5EF4-FFF2-40B4-BE49-F238E27FC236}">
              <a16:creationId xmlns:a16="http://schemas.microsoft.com/office/drawing/2014/main" id="{8B38A889-BDCD-403D-A618-A6ACC250F1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257521</xdr:colOff>
      <xdr:row>5</xdr:row>
      <xdr:rowOff>3117</xdr:rowOff>
    </xdr:from>
    <xdr:to>
      <xdr:col>47</xdr:col>
      <xdr:colOff>396759</xdr:colOff>
      <xdr:row>45</xdr:row>
      <xdr:rowOff>31172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CE322875-D765-4450-B331-61F76CC45D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36</xdr:col>
      <xdr:colOff>0</xdr:colOff>
      <xdr:row>49</xdr:row>
      <xdr:rowOff>0</xdr:rowOff>
    </xdr:from>
    <xdr:to>
      <xdr:col>43</xdr:col>
      <xdr:colOff>424943</xdr:colOff>
      <xdr:row>78</xdr:row>
      <xdr:rowOff>5915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CDEAD43F-3AF9-4857-A771-FCBEAC1413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277090</xdr:colOff>
      <xdr:row>45</xdr:row>
      <xdr:rowOff>51954</xdr:rowOff>
    </xdr:from>
    <xdr:to>
      <xdr:col>29</xdr:col>
      <xdr:colOff>183545</xdr:colOff>
      <xdr:row>64</xdr:row>
      <xdr:rowOff>32454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608E1F94-AB1F-4A0D-916D-FD9F2E1968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760639</xdr:colOff>
      <xdr:row>3</xdr:row>
      <xdr:rowOff>68036</xdr:rowOff>
    </xdr:from>
    <xdr:to>
      <xdr:col>17</xdr:col>
      <xdr:colOff>424640</xdr:colOff>
      <xdr:row>15</xdr:row>
      <xdr:rowOff>80648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19F53B64-B5FB-4FCD-98A3-BA4952039B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197643</xdr:colOff>
      <xdr:row>7</xdr:row>
      <xdr:rowOff>30955</xdr:rowOff>
    </xdr:from>
    <xdr:to>
      <xdr:col>55</xdr:col>
      <xdr:colOff>7694</xdr:colOff>
      <xdr:row>26</xdr:row>
      <xdr:rowOff>11455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A5AA42DD-664F-49E3-8737-6836602F8B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723900</xdr:colOff>
      <xdr:row>11</xdr:row>
      <xdr:rowOff>171450</xdr:rowOff>
    </xdr:from>
    <xdr:to>
      <xdr:col>10</xdr:col>
      <xdr:colOff>389489</xdr:colOff>
      <xdr:row>21</xdr:row>
      <xdr:rowOff>161925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D507104F-94FE-4EC4-B5BA-9391D11A1B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535214</xdr:colOff>
      <xdr:row>13</xdr:row>
      <xdr:rowOff>75594</xdr:rowOff>
    </xdr:from>
    <xdr:to>
      <xdr:col>13</xdr:col>
      <xdr:colOff>576852</xdr:colOff>
      <xdr:row>27</xdr:row>
      <xdr:rowOff>21165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E593B0E2-5C8E-48DD-96C2-6C815E5124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628650</xdr:colOff>
      <xdr:row>14</xdr:row>
      <xdr:rowOff>152400</xdr:rowOff>
    </xdr:from>
    <xdr:to>
      <xdr:col>19</xdr:col>
      <xdr:colOff>300098</xdr:colOff>
      <xdr:row>40</xdr:row>
      <xdr:rowOff>107105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55B3C340-55E5-4BCC-82AA-35566E270E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86650" y="2647950"/>
          <a:ext cx="7291448" cy="4907705"/>
        </a:xfrm>
        <a:prstGeom prst="rect">
          <a:avLst/>
        </a:prstGeom>
      </xdr:spPr>
    </xdr:pic>
    <xdr:clientData/>
  </xdr:twoCellAnchor>
  <xdr:twoCellAnchor>
    <xdr:from>
      <xdr:col>0</xdr:col>
      <xdr:colOff>549832</xdr:colOff>
      <xdr:row>11</xdr:row>
      <xdr:rowOff>78342</xdr:rowOff>
    </xdr:from>
    <xdr:to>
      <xdr:col>8</xdr:col>
      <xdr:colOff>104776</xdr:colOff>
      <xdr:row>35</xdr:row>
      <xdr:rowOff>54768</xdr:rowOff>
    </xdr:to>
    <xdr:graphicFrame macro="">
      <xdr:nvGraphicFramePr>
        <xdr:cNvPr id="5" name="Chart 3">
          <a:extLst>
            <a:ext uri="{FF2B5EF4-FFF2-40B4-BE49-F238E27FC236}">
              <a16:creationId xmlns:a16="http://schemas.microsoft.com/office/drawing/2014/main" id="{1493295D-502A-486B-BAC2-73C0BB0443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2000250</xdr:colOff>
      <xdr:row>13</xdr:row>
      <xdr:rowOff>154781</xdr:rowOff>
    </xdr:from>
    <xdr:to>
      <xdr:col>0</xdr:col>
      <xdr:colOff>3393974</xdr:colOff>
      <xdr:row>16</xdr:row>
      <xdr:rowOff>149591</xdr:rowOff>
    </xdr:to>
    <xdr:sp macro="" textlink="">
      <xdr:nvSpPr>
        <xdr:cNvPr id="6" name="CasellaDiTesto 9">
          <a:extLst>
            <a:ext uri="{FF2B5EF4-FFF2-40B4-BE49-F238E27FC236}">
              <a16:creationId xmlns:a16="http://schemas.microsoft.com/office/drawing/2014/main" id="{7C6C145E-820C-4B6A-8823-E71CF905071C}"/>
            </a:ext>
          </a:extLst>
        </xdr:cNvPr>
        <xdr:cNvSpPr txBox="1"/>
      </xdr:nvSpPr>
      <xdr:spPr>
        <a:xfrm>
          <a:off x="2000250" y="31596806"/>
          <a:ext cx="1393724" cy="5663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GB" sz="1200">
              <a:latin typeface="Arial Nova" panose="020B0504020202020204" pitchFamily="34" charset="0"/>
              <a:cs typeface="Aharoni" panose="02010803020104030203" pitchFamily="2" charset="-79"/>
            </a:rPr>
            <a:t>Pre-investment</a:t>
          </a:r>
        </a:p>
        <a:p>
          <a:r>
            <a:rPr lang="en-GB" sz="1200" baseline="0">
              <a:latin typeface="Arial Nova" panose="020B0504020202020204" pitchFamily="34" charset="0"/>
              <a:cs typeface="Aharoni" panose="02010803020104030203" pitchFamily="2" charset="-79"/>
            </a:rPr>
            <a:t>/feasibility studies</a:t>
          </a:r>
          <a:endParaRPr lang="en-GB" sz="1200">
            <a:latin typeface="Arial Nova" panose="020B0504020202020204" pitchFamily="34" charset="0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0</xdr:colOff>
      <xdr:row>40</xdr:row>
      <xdr:rowOff>0</xdr:rowOff>
    </xdr:from>
    <xdr:to>
      <xdr:col>8</xdr:col>
      <xdr:colOff>423619</xdr:colOff>
      <xdr:row>55</xdr:row>
      <xdr:rowOff>79684</xdr:rowOff>
    </xdr:to>
    <xdr:graphicFrame macro="">
      <xdr:nvGraphicFramePr>
        <xdr:cNvPr id="7" name="Chart 3">
          <a:extLst>
            <a:ext uri="{FF2B5EF4-FFF2-40B4-BE49-F238E27FC236}">
              <a16:creationId xmlns:a16="http://schemas.microsoft.com/office/drawing/2014/main" id="{0F865A49-EF66-472A-8D8D-CD46280610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0.21208</cdr:x>
      <cdr:y>0.11178</cdr:y>
    </cdr:from>
    <cdr:to>
      <cdr:x>0.21258</cdr:x>
      <cdr:y>0.83809</cdr:y>
    </cdr:to>
    <cdr:cxnSp macro="">
      <cdr:nvCxnSpPr>
        <cdr:cNvPr id="3" name="Connettore diritto 6">
          <a:extLst xmlns:a="http://schemas.openxmlformats.org/drawingml/2006/main">
            <a:ext uri="{FF2B5EF4-FFF2-40B4-BE49-F238E27FC236}">
              <a16:creationId xmlns:a16="http://schemas.microsoft.com/office/drawing/2014/main" id="{DCFB47A9-ACFF-414F-940A-4CCC2EAEC56D}"/>
            </a:ext>
          </a:extLst>
        </cdr:cNvPr>
        <cdr:cNvCxnSpPr/>
      </cdr:nvCxnSpPr>
      <cdr:spPr>
        <a:xfrm xmlns:a="http://schemas.openxmlformats.org/drawingml/2006/main">
          <a:off x="3069669" y="476489"/>
          <a:ext cx="7217" cy="3096007"/>
        </a:xfrm>
        <a:prstGeom xmlns:a="http://schemas.openxmlformats.org/drawingml/2006/main" prst="line">
          <a:avLst/>
        </a:prstGeom>
        <a:ln xmlns:a="http://schemas.openxmlformats.org/drawingml/2006/main" w="12700"/>
      </cdr:spPr>
      <cdr:style>
        <a:lnRef xmlns:a="http://schemas.openxmlformats.org/drawingml/2006/main" idx="2">
          <a:schemeClr val="accent6"/>
        </a:lnRef>
        <a:fillRef xmlns:a="http://schemas.openxmlformats.org/drawingml/2006/main" idx="0">
          <a:schemeClr val="accent6"/>
        </a:fillRef>
        <a:effectRef xmlns:a="http://schemas.openxmlformats.org/drawingml/2006/main" idx="1">
          <a:schemeClr val="accent6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0.3416</cdr:x>
      <cdr:y>0.11247</cdr:y>
    </cdr:from>
    <cdr:to>
      <cdr:x>0.3421</cdr:x>
      <cdr:y>0.83878</cdr:y>
    </cdr:to>
    <cdr:cxnSp macro="">
      <cdr:nvCxnSpPr>
        <cdr:cNvPr id="5" name="Connettore diritto 6">
          <a:extLst xmlns:a="http://schemas.openxmlformats.org/drawingml/2006/main">
            <a:ext uri="{FF2B5EF4-FFF2-40B4-BE49-F238E27FC236}">
              <a16:creationId xmlns:a16="http://schemas.microsoft.com/office/drawing/2014/main" id="{A8C93519-7318-46FD-A392-88B4631FCA22}"/>
            </a:ext>
          </a:extLst>
        </cdr:cNvPr>
        <cdr:cNvCxnSpPr/>
      </cdr:nvCxnSpPr>
      <cdr:spPr>
        <a:xfrm xmlns:a="http://schemas.openxmlformats.org/drawingml/2006/main">
          <a:off x="4944269" y="479425"/>
          <a:ext cx="7217" cy="3096007"/>
        </a:xfrm>
        <a:prstGeom xmlns:a="http://schemas.openxmlformats.org/drawingml/2006/main" prst="line">
          <a:avLst/>
        </a:prstGeom>
        <a:ln xmlns:a="http://schemas.openxmlformats.org/drawingml/2006/main" w="12700"/>
      </cdr:spPr>
      <cdr:style>
        <a:lnRef xmlns:a="http://schemas.openxmlformats.org/drawingml/2006/main" idx="2">
          <a:schemeClr val="accent6"/>
        </a:lnRef>
        <a:fillRef xmlns:a="http://schemas.openxmlformats.org/drawingml/2006/main" idx="0">
          <a:schemeClr val="accent6"/>
        </a:fillRef>
        <a:effectRef xmlns:a="http://schemas.openxmlformats.org/drawingml/2006/main" idx="1">
          <a:schemeClr val="accent6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0.25605</cdr:x>
      <cdr:y>0.12644</cdr:y>
    </cdr:from>
    <cdr:to>
      <cdr:x>0.31359</cdr:x>
      <cdr:y>0.19953</cdr:y>
    </cdr:to>
    <cdr:sp macro="" textlink="">
      <cdr:nvSpPr>
        <cdr:cNvPr id="6" name="CasellaDiTesto 4">
          <a:extLst xmlns:a="http://schemas.openxmlformats.org/drawingml/2006/main">
            <a:ext uri="{FF2B5EF4-FFF2-40B4-BE49-F238E27FC236}">
              <a16:creationId xmlns:a16="http://schemas.microsoft.com/office/drawing/2014/main" id="{2C7615D8-A24B-4C4B-8C44-3029AD8C024D}"/>
            </a:ext>
          </a:extLst>
        </cdr:cNvPr>
        <cdr:cNvSpPr txBox="1"/>
      </cdr:nvSpPr>
      <cdr:spPr>
        <a:xfrm xmlns:a="http://schemas.openxmlformats.org/drawingml/2006/main">
          <a:off x="3706018" y="538957"/>
          <a:ext cx="832826" cy="311562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1200">
              <a:latin typeface="Arial Nova" panose="020B0504020202020204" pitchFamily="34" charset="0"/>
              <a:cs typeface="Aharoni" panose="02010803020104030203" pitchFamily="2" charset="-79"/>
            </a:rPr>
            <a:t>Design</a:t>
          </a:r>
        </a:p>
      </cdr:txBody>
    </cdr:sp>
  </cdr:relSizeAnchor>
  <cdr:relSizeAnchor xmlns:cdr="http://schemas.openxmlformats.org/drawingml/2006/chartDrawing">
    <cdr:from>
      <cdr:x>0.41399</cdr:x>
      <cdr:y>0.12364</cdr:y>
    </cdr:from>
    <cdr:to>
      <cdr:x>0.4896</cdr:x>
      <cdr:y>0.19494</cdr:y>
    </cdr:to>
    <cdr:sp macro="" textlink="">
      <cdr:nvSpPr>
        <cdr:cNvPr id="7" name="CasellaDiTesto 11">
          <a:extLst xmlns:a="http://schemas.openxmlformats.org/drawingml/2006/main">
            <a:ext uri="{FF2B5EF4-FFF2-40B4-BE49-F238E27FC236}">
              <a16:creationId xmlns:a16="http://schemas.microsoft.com/office/drawing/2014/main" id="{890CA1B0-468D-40FB-8107-830236B8957C}"/>
            </a:ext>
          </a:extLst>
        </cdr:cNvPr>
        <cdr:cNvSpPr txBox="1"/>
      </cdr:nvSpPr>
      <cdr:spPr>
        <a:xfrm xmlns:a="http://schemas.openxmlformats.org/drawingml/2006/main">
          <a:off x="5992019" y="527050"/>
          <a:ext cx="1094490" cy="303932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1200">
              <a:latin typeface="Arial Nova" panose="020B0504020202020204" pitchFamily="34" charset="0"/>
              <a:cs typeface="Aharoni" panose="02010803020104030203" pitchFamily="2" charset="-79"/>
            </a:rPr>
            <a:t>Construction</a:t>
          </a:r>
        </a:p>
      </cdr:txBody>
    </cdr:sp>
  </cdr:relSizeAnchor>
  <cdr:relSizeAnchor xmlns:cdr="http://schemas.openxmlformats.org/drawingml/2006/chartDrawing">
    <cdr:from>
      <cdr:x>0.5456</cdr:x>
      <cdr:y>0.10968</cdr:y>
    </cdr:from>
    <cdr:to>
      <cdr:x>0.5461</cdr:x>
      <cdr:y>0.83598</cdr:y>
    </cdr:to>
    <cdr:cxnSp macro="">
      <cdr:nvCxnSpPr>
        <cdr:cNvPr id="8" name="Connettore diritto 6">
          <a:extLst xmlns:a="http://schemas.openxmlformats.org/drawingml/2006/main">
            <a:ext uri="{FF2B5EF4-FFF2-40B4-BE49-F238E27FC236}">
              <a16:creationId xmlns:a16="http://schemas.microsoft.com/office/drawing/2014/main" id="{45A0B6EF-2728-4447-9316-1AEDAB959340}"/>
            </a:ext>
          </a:extLst>
        </cdr:cNvPr>
        <cdr:cNvCxnSpPr/>
      </cdr:nvCxnSpPr>
      <cdr:spPr>
        <a:xfrm xmlns:a="http://schemas.openxmlformats.org/drawingml/2006/main">
          <a:off x="7897019" y="467519"/>
          <a:ext cx="7217" cy="3096007"/>
        </a:xfrm>
        <a:prstGeom xmlns:a="http://schemas.openxmlformats.org/drawingml/2006/main" prst="line">
          <a:avLst/>
        </a:prstGeom>
        <a:ln xmlns:a="http://schemas.openxmlformats.org/drawingml/2006/main" w="12700"/>
      </cdr:spPr>
      <cdr:style>
        <a:lnRef xmlns:a="http://schemas.openxmlformats.org/drawingml/2006/main" idx="2">
          <a:schemeClr val="accent6"/>
        </a:lnRef>
        <a:fillRef xmlns:a="http://schemas.openxmlformats.org/drawingml/2006/main" idx="0">
          <a:schemeClr val="accent6"/>
        </a:fillRef>
        <a:effectRef xmlns:a="http://schemas.openxmlformats.org/drawingml/2006/main" idx="1">
          <a:schemeClr val="accent6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0.69449</cdr:x>
      <cdr:y>0.11806</cdr:y>
    </cdr:from>
    <cdr:to>
      <cdr:x>0.76945</cdr:x>
      <cdr:y>0.18936</cdr:y>
    </cdr:to>
    <cdr:sp macro="" textlink="">
      <cdr:nvSpPr>
        <cdr:cNvPr id="9" name="CasellaDiTesto 14">
          <a:extLst xmlns:a="http://schemas.openxmlformats.org/drawingml/2006/main">
            <a:ext uri="{FF2B5EF4-FFF2-40B4-BE49-F238E27FC236}">
              <a16:creationId xmlns:a16="http://schemas.microsoft.com/office/drawing/2014/main" id="{AFEBA9F6-7622-44BC-8829-F01E34A77E96}"/>
            </a:ext>
          </a:extLst>
        </cdr:cNvPr>
        <cdr:cNvSpPr txBox="1"/>
      </cdr:nvSpPr>
      <cdr:spPr>
        <a:xfrm xmlns:a="http://schemas.openxmlformats.org/drawingml/2006/main">
          <a:off x="10052050" y="503238"/>
          <a:ext cx="1084960" cy="303932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GB" sz="1200">
              <a:latin typeface="Arial Nova" panose="020B0504020202020204" pitchFamily="34" charset="0"/>
              <a:cs typeface="Aharoni" panose="02010803020104030203" pitchFamily="2" charset="-79"/>
            </a:rPr>
            <a:t>Operation</a:t>
          </a:r>
        </a:p>
      </cdr:txBody>
    </cdr:sp>
  </cdr:relSizeAnchor>
  <cdr:relSizeAnchor xmlns:cdr="http://schemas.openxmlformats.org/drawingml/2006/chartDrawing">
    <cdr:from>
      <cdr:x>0.92482</cdr:x>
      <cdr:y>0.11247</cdr:y>
    </cdr:from>
    <cdr:to>
      <cdr:x>0.92532</cdr:x>
      <cdr:y>0.83878</cdr:y>
    </cdr:to>
    <cdr:cxnSp macro="">
      <cdr:nvCxnSpPr>
        <cdr:cNvPr id="10" name="Connettore diritto 6">
          <a:extLst xmlns:a="http://schemas.openxmlformats.org/drawingml/2006/main">
            <a:ext uri="{FF2B5EF4-FFF2-40B4-BE49-F238E27FC236}">
              <a16:creationId xmlns:a16="http://schemas.microsoft.com/office/drawing/2014/main" id="{555508EA-DE66-4E2D-9B2E-BEE3B29C65DB}"/>
            </a:ext>
          </a:extLst>
        </cdr:cNvPr>
        <cdr:cNvCxnSpPr/>
      </cdr:nvCxnSpPr>
      <cdr:spPr>
        <a:xfrm xmlns:a="http://schemas.openxmlformats.org/drawingml/2006/main">
          <a:off x="13385800" y="479425"/>
          <a:ext cx="7217" cy="3096007"/>
        </a:xfrm>
        <a:prstGeom xmlns:a="http://schemas.openxmlformats.org/drawingml/2006/main" prst="line">
          <a:avLst/>
        </a:prstGeom>
        <a:ln xmlns:a="http://schemas.openxmlformats.org/drawingml/2006/main" w="12700"/>
      </cdr:spPr>
      <cdr:style>
        <a:lnRef xmlns:a="http://schemas.openxmlformats.org/drawingml/2006/main" idx="2">
          <a:schemeClr val="accent6"/>
        </a:lnRef>
        <a:fillRef xmlns:a="http://schemas.openxmlformats.org/drawingml/2006/main" idx="0">
          <a:schemeClr val="accent6"/>
        </a:fillRef>
        <a:effectRef xmlns:a="http://schemas.openxmlformats.org/drawingml/2006/main" idx="1">
          <a:schemeClr val="accent6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0.2236</cdr:x>
      <cdr:y>0.18529</cdr:y>
    </cdr:from>
    <cdr:to>
      <cdr:x>0.2236</cdr:x>
      <cdr:y>0.83809</cdr:y>
    </cdr:to>
    <cdr:cxnSp macro="">
      <cdr:nvCxnSpPr>
        <cdr:cNvPr id="3" name="Connettore diritto 6">
          <a:extLst xmlns:a="http://schemas.openxmlformats.org/drawingml/2006/main">
            <a:ext uri="{FF2B5EF4-FFF2-40B4-BE49-F238E27FC236}">
              <a16:creationId xmlns:a16="http://schemas.microsoft.com/office/drawing/2014/main" id="{DCFB47A9-ACFF-414F-940A-4CCC2EAEC56D}"/>
            </a:ext>
          </a:extLst>
        </cdr:cNvPr>
        <cdr:cNvCxnSpPr/>
      </cdr:nvCxnSpPr>
      <cdr:spPr>
        <a:xfrm xmlns:a="http://schemas.openxmlformats.org/drawingml/2006/main">
          <a:off x="1288299" y="555625"/>
          <a:ext cx="0" cy="1957555"/>
        </a:xfrm>
        <a:prstGeom xmlns:a="http://schemas.openxmlformats.org/drawingml/2006/main" prst="line">
          <a:avLst/>
        </a:prstGeom>
        <a:ln xmlns:a="http://schemas.openxmlformats.org/drawingml/2006/main" w="12700"/>
      </cdr:spPr>
      <cdr:style>
        <a:lnRef xmlns:a="http://schemas.openxmlformats.org/drawingml/2006/main" idx="2">
          <a:schemeClr val="accent6"/>
        </a:lnRef>
        <a:fillRef xmlns:a="http://schemas.openxmlformats.org/drawingml/2006/main" idx="0">
          <a:schemeClr val="accent6"/>
        </a:fillRef>
        <a:effectRef xmlns:a="http://schemas.openxmlformats.org/drawingml/2006/main" idx="1">
          <a:schemeClr val="accent6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0.34348</cdr:x>
      <cdr:y>0.18264</cdr:y>
    </cdr:from>
    <cdr:to>
      <cdr:x>0.34348</cdr:x>
      <cdr:y>0.83878</cdr:y>
    </cdr:to>
    <cdr:cxnSp macro="">
      <cdr:nvCxnSpPr>
        <cdr:cNvPr id="5" name="Connettore diritto 6">
          <a:extLst xmlns:a="http://schemas.openxmlformats.org/drawingml/2006/main">
            <a:ext uri="{FF2B5EF4-FFF2-40B4-BE49-F238E27FC236}">
              <a16:creationId xmlns:a16="http://schemas.microsoft.com/office/drawing/2014/main" id="{A8C93519-7318-46FD-A392-88B4631FCA22}"/>
            </a:ext>
          </a:extLst>
        </cdr:cNvPr>
        <cdr:cNvCxnSpPr/>
      </cdr:nvCxnSpPr>
      <cdr:spPr>
        <a:xfrm xmlns:a="http://schemas.openxmlformats.org/drawingml/2006/main">
          <a:off x="1978977" y="547687"/>
          <a:ext cx="0" cy="1967562"/>
        </a:xfrm>
        <a:prstGeom xmlns:a="http://schemas.openxmlformats.org/drawingml/2006/main" prst="line">
          <a:avLst/>
        </a:prstGeom>
        <a:ln xmlns:a="http://schemas.openxmlformats.org/drawingml/2006/main" w="12700"/>
      </cdr:spPr>
      <cdr:style>
        <a:lnRef xmlns:a="http://schemas.openxmlformats.org/drawingml/2006/main" idx="2">
          <a:schemeClr val="accent6"/>
        </a:lnRef>
        <a:fillRef xmlns:a="http://schemas.openxmlformats.org/drawingml/2006/main" idx="0">
          <a:schemeClr val="accent6"/>
        </a:fillRef>
        <a:effectRef xmlns:a="http://schemas.openxmlformats.org/drawingml/2006/main" idx="1">
          <a:schemeClr val="accent6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0.23952</cdr:x>
      <cdr:y>0.18171</cdr:y>
    </cdr:from>
    <cdr:to>
      <cdr:x>0.29706</cdr:x>
      <cdr:y>0.2548</cdr:y>
    </cdr:to>
    <cdr:sp macro="" textlink="">
      <cdr:nvSpPr>
        <cdr:cNvPr id="6" name="CasellaDiTesto 4">
          <a:extLst xmlns:a="http://schemas.openxmlformats.org/drawingml/2006/main">
            <a:ext uri="{FF2B5EF4-FFF2-40B4-BE49-F238E27FC236}">
              <a16:creationId xmlns:a16="http://schemas.microsoft.com/office/drawing/2014/main" id="{2C7615D8-A24B-4C4B-8C44-3029AD8C024D}"/>
            </a:ext>
          </a:extLst>
        </cdr:cNvPr>
        <cdr:cNvSpPr txBox="1"/>
      </cdr:nvSpPr>
      <cdr:spPr>
        <a:xfrm xmlns:a="http://schemas.openxmlformats.org/drawingml/2006/main">
          <a:off x="1380005" y="544898"/>
          <a:ext cx="331522" cy="219175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800" b="1">
              <a:solidFill>
                <a:srgbClr val="000000"/>
              </a:solidFill>
              <a:latin typeface="Century Gothic" panose="020B0502020202020204" pitchFamily="34" charset="0"/>
              <a:cs typeface="Aharoni" panose="02010803020104030203" pitchFamily="2" charset="-79"/>
            </a:rPr>
            <a:t>Design</a:t>
          </a:r>
        </a:p>
      </cdr:txBody>
    </cdr:sp>
  </cdr:relSizeAnchor>
  <cdr:relSizeAnchor xmlns:cdr="http://schemas.openxmlformats.org/drawingml/2006/chartDrawing">
    <cdr:from>
      <cdr:x>0.38093</cdr:x>
      <cdr:y>0.17891</cdr:y>
    </cdr:from>
    <cdr:to>
      <cdr:x>0.45654</cdr:x>
      <cdr:y>0.25021</cdr:y>
    </cdr:to>
    <cdr:sp macro="" textlink="">
      <cdr:nvSpPr>
        <cdr:cNvPr id="7" name="CasellaDiTesto 11">
          <a:extLst xmlns:a="http://schemas.openxmlformats.org/drawingml/2006/main">
            <a:ext uri="{FF2B5EF4-FFF2-40B4-BE49-F238E27FC236}">
              <a16:creationId xmlns:a16="http://schemas.microsoft.com/office/drawing/2014/main" id="{890CA1B0-468D-40FB-8107-830236B8957C}"/>
            </a:ext>
          </a:extLst>
        </cdr:cNvPr>
        <cdr:cNvSpPr txBox="1"/>
      </cdr:nvSpPr>
      <cdr:spPr>
        <a:xfrm xmlns:a="http://schemas.openxmlformats.org/drawingml/2006/main">
          <a:off x="2194740" y="536502"/>
          <a:ext cx="435634" cy="213806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800" b="1">
              <a:solidFill>
                <a:srgbClr val="000000"/>
              </a:solidFill>
              <a:latin typeface="Century Gothic" panose="020B0502020202020204" pitchFamily="34" charset="0"/>
              <a:cs typeface="Aharoni" panose="02010803020104030203" pitchFamily="2" charset="-79"/>
            </a:rPr>
            <a:t>Construction</a:t>
          </a:r>
        </a:p>
      </cdr:txBody>
    </cdr:sp>
  </cdr:relSizeAnchor>
  <cdr:relSizeAnchor xmlns:cdr="http://schemas.openxmlformats.org/drawingml/2006/chartDrawing">
    <cdr:from>
      <cdr:x>0.56263</cdr:x>
      <cdr:y>0.18264</cdr:y>
    </cdr:from>
    <cdr:to>
      <cdr:x>0.56263</cdr:x>
      <cdr:y>0.83598</cdr:y>
    </cdr:to>
    <cdr:cxnSp macro="">
      <cdr:nvCxnSpPr>
        <cdr:cNvPr id="8" name="Connettore diritto 6">
          <a:extLst xmlns:a="http://schemas.openxmlformats.org/drawingml/2006/main">
            <a:ext uri="{FF2B5EF4-FFF2-40B4-BE49-F238E27FC236}">
              <a16:creationId xmlns:a16="http://schemas.microsoft.com/office/drawing/2014/main" id="{45A0B6EF-2728-4447-9316-1AEDAB959340}"/>
            </a:ext>
          </a:extLst>
        </cdr:cNvPr>
        <cdr:cNvCxnSpPr/>
      </cdr:nvCxnSpPr>
      <cdr:spPr>
        <a:xfrm xmlns:a="http://schemas.openxmlformats.org/drawingml/2006/main">
          <a:off x="3241654" y="547687"/>
          <a:ext cx="0" cy="1959166"/>
        </a:xfrm>
        <a:prstGeom xmlns:a="http://schemas.openxmlformats.org/drawingml/2006/main" prst="line">
          <a:avLst/>
        </a:prstGeom>
        <a:ln xmlns:a="http://schemas.openxmlformats.org/drawingml/2006/main" w="12700"/>
      </cdr:spPr>
      <cdr:style>
        <a:lnRef xmlns:a="http://schemas.openxmlformats.org/drawingml/2006/main" idx="2">
          <a:schemeClr val="accent6"/>
        </a:lnRef>
        <a:fillRef xmlns:a="http://schemas.openxmlformats.org/drawingml/2006/main" idx="0">
          <a:schemeClr val="accent6"/>
        </a:fillRef>
        <a:effectRef xmlns:a="http://schemas.openxmlformats.org/drawingml/2006/main" idx="1">
          <a:schemeClr val="accent6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0.7248</cdr:x>
      <cdr:y>0.17333</cdr:y>
    </cdr:from>
    <cdr:to>
      <cdr:x>0.79976</cdr:x>
      <cdr:y>0.24463</cdr:y>
    </cdr:to>
    <cdr:sp macro="" textlink="">
      <cdr:nvSpPr>
        <cdr:cNvPr id="9" name="CasellaDiTesto 14">
          <a:extLst xmlns:a="http://schemas.openxmlformats.org/drawingml/2006/main">
            <a:ext uri="{FF2B5EF4-FFF2-40B4-BE49-F238E27FC236}">
              <a16:creationId xmlns:a16="http://schemas.microsoft.com/office/drawing/2014/main" id="{AFEBA9F6-7622-44BC-8829-F01E34A77E96}"/>
            </a:ext>
          </a:extLst>
        </cdr:cNvPr>
        <cdr:cNvSpPr txBox="1"/>
      </cdr:nvSpPr>
      <cdr:spPr>
        <a:xfrm xmlns:a="http://schemas.openxmlformats.org/drawingml/2006/main">
          <a:off x="4175991" y="519768"/>
          <a:ext cx="431889" cy="213807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GB" sz="800" b="1">
              <a:solidFill>
                <a:srgbClr val="000000"/>
              </a:solidFill>
              <a:latin typeface="Century Gothic" panose="020B0502020202020204" pitchFamily="34" charset="0"/>
              <a:cs typeface="Aharoni" panose="02010803020104030203" pitchFamily="2" charset="-79"/>
            </a:rPr>
            <a:t>Operation</a:t>
          </a:r>
        </a:p>
      </cdr:txBody>
    </cdr:sp>
  </cdr:relSizeAnchor>
  <cdr:relSizeAnchor xmlns:cdr="http://schemas.openxmlformats.org/drawingml/2006/chartDrawing">
    <cdr:from>
      <cdr:x>0.94599</cdr:x>
      <cdr:y>0.18264</cdr:y>
    </cdr:from>
    <cdr:to>
      <cdr:x>0.94599</cdr:x>
      <cdr:y>0.83878</cdr:y>
    </cdr:to>
    <cdr:cxnSp macro="">
      <cdr:nvCxnSpPr>
        <cdr:cNvPr id="10" name="Connettore diritto 6">
          <a:extLst xmlns:a="http://schemas.openxmlformats.org/drawingml/2006/main">
            <a:ext uri="{FF2B5EF4-FFF2-40B4-BE49-F238E27FC236}">
              <a16:creationId xmlns:a16="http://schemas.microsoft.com/office/drawing/2014/main" id="{555508EA-DE66-4E2D-9B2E-BEE3B29C65DB}"/>
            </a:ext>
          </a:extLst>
        </cdr:cNvPr>
        <cdr:cNvCxnSpPr/>
      </cdr:nvCxnSpPr>
      <cdr:spPr>
        <a:xfrm xmlns:a="http://schemas.openxmlformats.org/drawingml/2006/main">
          <a:off x="5450377" y="547687"/>
          <a:ext cx="0" cy="1967562"/>
        </a:xfrm>
        <a:prstGeom xmlns:a="http://schemas.openxmlformats.org/drawingml/2006/main" prst="line">
          <a:avLst/>
        </a:prstGeom>
        <a:ln xmlns:a="http://schemas.openxmlformats.org/drawingml/2006/main" w="12700"/>
      </cdr:spPr>
      <cdr:style>
        <a:lnRef xmlns:a="http://schemas.openxmlformats.org/drawingml/2006/main" idx="2">
          <a:schemeClr val="accent6"/>
        </a:lnRef>
        <a:fillRef xmlns:a="http://schemas.openxmlformats.org/drawingml/2006/main" idx="0">
          <a:schemeClr val="accent6"/>
        </a:fillRef>
        <a:effectRef xmlns:a="http://schemas.openxmlformats.org/drawingml/2006/main" idx="1">
          <a:schemeClr val="accent6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Office">
  <a:themeElements>
    <a:clrScheme name="WIFO-Farben_neu">
      <a:dk1>
        <a:sysClr val="windowText" lastClr="000000"/>
      </a:dk1>
      <a:lt1>
        <a:srgbClr val="FFFFFF"/>
      </a:lt1>
      <a:dk2>
        <a:srgbClr val="2C5A5D"/>
      </a:dk2>
      <a:lt2>
        <a:srgbClr val="F3F7F7"/>
      </a:lt2>
      <a:accent1>
        <a:srgbClr val="559BD5"/>
      </a:accent1>
      <a:accent2>
        <a:srgbClr val="72BB6F"/>
      </a:accent2>
      <a:accent3>
        <a:srgbClr val="559E8F"/>
      </a:accent3>
      <a:accent4>
        <a:srgbClr val="12B0E7"/>
      </a:accent4>
      <a:accent5>
        <a:srgbClr val="96B428"/>
      </a:accent5>
      <a:accent6>
        <a:srgbClr val="C3423F"/>
      </a:accent6>
      <a:hlink>
        <a:srgbClr val="2C5A5D"/>
      </a:hlink>
      <a:folHlink>
        <a:srgbClr val="67B2B7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0BF7A-49DC-468D-A008-692A9FB41284}">
  <dimension ref="C4:I34"/>
  <sheetViews>
    <sheetView zoomScale="70" zoomScaleNormal="70" workbookViewId="0">
      <selection activeCell="E30" sqref="E30"/>
    </sheetView>
  </sheetViews>
  <sheetFormatPr baseColWidth="10" defaultRowHeight="15"/>
  <cols>
    <col min="4" max="4" width="20" bestFit="1" customWidth="1"/>
    <col min="5" max="5" width="9" customWidth="1"/>
    <col min="6" max="6" width="17.7109375" customWidth="1"/>
    <col min="7" max="7" width="18.28515625" customWidth="1"/>
  </cols>
  <sheetData>
    <row r="4" spans="3:7">
      <c r="C4" s="1"/>
      <c r="D4" s="1"/>
      <c r="E4" s="1"/>
      <c r="F4" s="51" t="s">
        <v>38</v>
      </c>
      <c r="G4" s="51" t="s">
        <v>39</v>
      </c>
    </row>
    <row r="5" spans="3:7">
      <c r="C5" s="8"/>
      <c r="D5" s="8"/>
      <c r="E5" s="8"/>
      <c r="F5" s="52" t="s">
        <v>40</v>
      </c>
      <c r="G5" s="52" t="s">
        <v>41</v>
      </c>
    </row>
    <row r="6" spans="3:7" ht="16.899999999999999" customHeight="1">
      <c r="C6" s="482" t="s">
        <v>10</v>
      </c>
      <c r="D6" s="1" t="s">
        <v>11</v>
      </c>
      <c r="E6" s="1" t="s">
        <v>12</v>
      </c>
      <c r="F6" s="53">
        <v>12097.000000000002</v>
      </c>
      <c r="G6" s="53">
        <f>F6/20</f>
        <v>604.85000000000014</v>
      </c>
    </row>
    <row r="7" spans="3:7">
      <c r="C7" s="482"/>
      <c r="D7" s="18" t="s">
        <v>13</v>
      </c>
      <c r="E7" s="19" t="s">
        <v>14</v>
      </c>
      <c r="F7" s="54">
        <v>10709.000000000002</v>
      </c>
      <c r="G7" s="54">
        <f>F7/10</f>
        <v>1070.9000000000001</v>
      </c>
    </row>
    <row r="8" spans="3:7">
      <c r="C8" s="482"/>
      <c r="D8" s="18" t="s">
        <v>15</v>
      </c>
      <c r="E8" s="19" t="s">
        <v>16</v>
      </c>
      <c r="F8" s="54">
        <v>1387.9999999999993</v>
      </c>
      <c r="G8" s="54">
        <f>F8/10</f>
        <v>138.79999999999993</v>
      </c>
    </row>
    <row r="9" spans="3:7">
      <c r="C9" s="483"/>
      <c r="D9" s="8" t="s">
        <v>17</v>
      </c>
      <c r="E9" s="8" t="s">
        <v>14</v>
      </c>
      <c r="F9" s="24">
        <v>644.44444444444434</v>
      </c>
      <c r="G9" s="24">
        <f>F9/10</f>
        <v>64.444444444444429</v>
      </c>
    </row>
    <row r="10" spans="3:7">
      <c r="C10" s="484" t="s">
        <v>18</v>
      </c>
      <c r="D10" s="55" t="s">
        <v>22</v>
      </c>
      <c r="E10" s="55" t="s">
        <v>23</v>
      </c>
      <c r="F10" s="56">
        <f>G10*17</f>
        <v>3230</v>
      </c>
      <c r="G10" s="56">
        <v>190</v>
      </c>
    </row>
    <row r="11" spans="3:7">
      <c r="C11" s="483"/>
      <c r="D11" s="8" t="s">
        <v>24</v>
      </c>
      <c r="E11" s="8" t="s">
        <v>25</v>
      </c>
      <c r="F11" s="24">
        <f>G11*27</f>
        <v>4860</v>
      </c>
      <c r="G11" s="24">
        <v>180</v>
      </c>
    </row>
    <row r="12" spans="3:7" ht="18" customHeight="1">
      <c r="C12" s="57" t="s">
        <v>29</v>
      </c>
      <c r="D12" s="57"/>
      <c r="E12" s="57" t="s">
        <v>25</v>
      </c>
      <c r="F12" s="58">
        <f>SUM(F7:F11)</f>
        <v>20831.444444444445</v>
      </c>
      <c r="G12" s="59">
        <f>F12/27</f>
        <v>771.53497942386832</v>
      </c>
    </row>
    <row r="13" spans="3:7">
      <c r="C13" s="1"/>
      <c r="D13" s="1"/>
      <c r="E13" s="1"/>
      <c r="F13" s="1"/>
      <c r="G13" s="1"/>
    </row>
    <row r="17" spans="3:9" ht="15.75" thickBot="1"/>
    <row r="18" spans="3:9">
      <c r="C18" s="367"/>
      <c r="D18" s="368"/>
      <c r="E18" s="368" t="s">
        <v>38</v>
      </c>
      <c r="F18" s="368" t="s">
        <v>640</v>
      </c>
    </row>
    <row r="19" spans="3:9">
      <c r="C19" s="369"/>
      <c r="D19" s="369"/>
      <c r="E19" s="370" t="s">
        <v>40</v>
      </c>
      <c r="F19" s="370" t="s">
        <v>41</v>
      </c>
    </row>
    <row r="20" spans="3:9" ht="26.25" thickBot="1">
      <c r="C20" s="371" t="s">
        <v>370</v>
      </c>
      <c r="D20" s="372"/>
      <c r="E20" s="373"/>
      <c r="F20" s="373"/>
      <c r="G20" t="s">
        <v>644</v>
      </c>
      <c r="H20" t="s">
        <v>645</v>
      </c>
      <c r="I20" s="121" t="s">
        <v>646</v>
      </c>
    </row>
    <row r="21" spans="3:9">
      <c r="C21" s="374" t="s">
        <v>608</v>
      </c>
      <c r="D21" s="374" t="s">
        <v>609</v>
      </c>
      <c r="E21" s="359">
        <v>12097</v>
      </c>
      <c r="F21" s="360">
        <v>605</v>
      </c>
      <c r="G21" s="63">
        <f>50-31+1</f>
        <v>20</v>
      </c>
      <c r="H21" s="113">
        <f>E21/G21</f>
        <v>604.85</v>
      </c>
      <c r="I21" s="381">
        <f>F21-H21</f>
        <v>0.14999999999997726</v>
      </c>
    </row>
    <row r="22" spans="3:9">
      <c r="C22" s="375" t="s">
        <v>13</v>
      </c>
      <c r="D22" s="375" t="s">
        <v>610</v>
      </c>
      <c r="E22" s="358">
        <v>10709</v>
      </c>
      <c r="F22" s="358">
        <v>1071</v>
      </c>
      <c r="G22" s="63">
        <f>40-31+1</f>
        <v>10</v>
      </c>
      <c r="H22" s="113">
        <f t="shared" ref="H22:H30" si="0">E22/G22</f>
        <v>1070.9000000000001</v>
      </c>
      <c r="I22" s="381">
        <f t="shared" ref="I22:I30" si="1">F22-H22</f>
        <v>9.9999999999909051E-2</v>
      </c>
    </row>
    <row r="23" spans="3:9">
      <c r="C23" s="374" t="s">
        <v>611</v>
      </c>
      <c r="D23" s="374" t="s">
        <v>612</v>
      </c>
      <c r="E23" s="359">
        <v>1388</v>
      </c>
      <c r="F23" s="360">
        <v>139</v>
      </c>
      <c r="G23" s="63">
        <f>50-41+1</f>
        <v>10</v>
      </c>
      <c r="H23" s="113">
        <f t="shared" si="0"/>
        <v>138.80000000000001</v>
      </c>
      <c r="I23" s="381">
        <f t="shared" si="1"/>
        <v>0.19999999999998863</v>
      </c>
    </row>
    <row r="24" spans="3:9">
      <c r="C24" s="375" t="s">
        <v>613</v>
      </c>
      <c r="D24" s="375" t="s">
        <v>610</v>
      </c>
      <c r="E24" s="361">
        <v>644</v>
      </c>
      <c r="F24" s="361">
        <v>64</v>
      </c>
      <c r="G24" s="63">
        <f>40-31+1</f>
        <v>10</v>
      </c>
      <c r="H24" s="113">
        <f t="shared" si="0"/>
        <v>64.400000000000006</v>
      </c>
      <c r="I24" s="381">
        <f t="shared" si="1"/>
        <v>-0.40000000000000568</v>
      </c>
    </row>
    <row r="25" spans="3:9">
      <c r="C25" s="376"/>
      <c r="D25" s="376"/>
      <c r="E25" s="362"/>
      <c r="F25" s="362"/>
      <c r="G25" s="63"/>
      <c r="H25" s="113"/>
      <c r="I25" s="381"/>
    </row>
    <row r="26" spans="3:9" ht="15.75" thickBot="1">
      <c r="C26" s="377" t="s">
        <v>18</v>
      </c>
      <c r="D26" s="379"/>
      <c r="E26" s="364"/>
      <c r="F26" s="364"/>
      <c r="G26" s="63"/>
      <c r="H26" s="113"/>
      <c r="I26" s="381"/>
    </row>
    <row r="27" spans="3:9">
      <c r="C27" s="374" t="s">
        <v>616</v>
      </c>
      <c r="D27" s="374" t="s">
        <v>617</v>
      </c>
      <c r="E27" s="359">
        <v>2850</v>
      </c>
      <c r="F27" s="360">
        <v>190</v>
      </c>
      <c r="G27" s="63">
        <f>55-41+1</f>
        <v>15</v>
      </c>
      <c r="H27" s="113">
        <f t="shared" si="0"/>
        <v>190</v>
      </c>
      <c r="I27" s="381">
        <f t="shared" si="1"/>
        <v>0</v>
      </c>
    </row>
    <row r="28" spans="3:9">
      <c r="C28" s="375" t="s">
        <v>641</v>
      </c>
      <c r="D28" s="375" t="s">
        <v>619</v>
      </c>
      <c r="E28" s="358">
        <v>5400</v>
      </c>
      <c r="F28" s="361">
        <v>180</v>
      </c>
      <c r="G28" s="63">
        <f>57-28+1</f>
        <v>30</v>
      </c>
      <c r="H28" s="113">
        <f t="shared" si="0"/>
        <v>180</v>
      </c>
      <c r="I28" s="381">
        <f t="shared" si="1"/>
        <v>0</v>
      </c>
    </row>
    <row r="29" spans="3:9" ht="15.75" thickBot="1">
      <c r="C29" s="378"/>
      <c r="D29" s="378"/>
      <c r="E29" s="363"/>
      <c r="F29" s="363"/>
      <c r="G29" s="63"/>
      <c r="H29" s="113"/>
      <c r="I29" s="381"/>
    </row>
    <row r="30" spans="3:9" ht="15.75" thickBot="1">
      <c r="C30" s="380" t="s">
        <v>642</v>
      </c>
      <c r="D30" s="380" t="s">
        <v>619</v>
      </c>
      <c r="E30" s="365">
        <f>SUM(E22:E28)</f>
        <v>20991</v>
      </c>
      <c r="F30" s="366">
        <f>E30/30</f>
        <v>699.7</v>
      </c>
      <c r="G30" s="63">
        <f>57-28+1</f>
        <v>30</v>
      </c>
      <c r="H30" s="113">
        <f t="shared" si="0"/>
        <v>699.7</v>
      </c>
      <c r="I30" s="381">
        <f t="shared" si="1"/>
        <v>0</v>
      </c>
    </row>
    <row r="32" spans="3:9">
      <c r="E32" s="121" t="s">
        <v>646</v>
      </c>
    </row>
    <row r="33" spans="5:7">
      <c r="E33" s="382">
        <f>SUM(E21,E24,E27,E28)</f>
        <v>20991</v>
      </c>
      <c r="F33" s="63"/>
      <c r="G33" s="63"/>
    </row>
    <row r="34" spans="5:7">
      <c r="E34" s="382">
        <f>E30-E33</f>
        <v>0</v>
      </c>
      <c r="F34" s="63"/>
    </row>
  </sheetData>
  <mergeCells count="2">
    <mergeCell ref="C6:C9"/>
    <mergeCell ref="C10:C1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ECD1E-0A95-451E-AE3B-666CD9947E02}">
  <dimension ref="A6:AO67"/>
  <sheetViews>
    <sheetView topLeftCell="E37" zoomScale="85" zoomScaleNormal="85" workbookViewId="0">
      <selection activeCell="T65" sqref="T65"/>
    </sheetView>
  </sheetViews>
  <sheetFormatPr baseColWidth="10" defaultRowHeight="15"/>
  <cols>
    <col min="4" max="4" width="7.5703125" customWidth="1"/>
    <col min="5" max="5" width="19.85546875" customWidth="1"/>
    <col min="6" max="6" width="9" customWidth="1"/>
    <col min="7" max="8" width="8.5703125" customWidth="1"/>
    <col min="9" max="10" width="8.42578125" customWidth="1"/>
    <col min="11" max="11" width="8.28515625" customWidth="1"/>
    <col min="12" max="12" width="8.42578125" customWidth="1"/>
    <col min="13" max="13" width="8.7109375" customWidth="1"/>
    <col min="14" max="14" width="7.5703125" customWidth="1"/>
    <col min="15" max="18" width="5.28515625" customWidth="1"/>
  </cols>
  <sheetData>
    <row r="6" spans="1:36" ht="30" customHeight="1">
      <c r="C6" s="1"/>
      <c r="D6" s="1"/>
      <c r="E6" s="1"/>
      <c r="F6" s="2"/>
      <c r="G6" s="2"/>
      <c r="H6" s="508" t="s">
        <v>0</v>
      </c>
      <c r="I6" s="508"/>
      <c r="J6" s="508"/>
      <c r="K6" s="508"/>
      <c r="L6" s="3"/>
      <c r="M6" s="509" t="s">
        <v>1</v>
      </c>
      <c r="N6" s="509"/>
      <c r="O6" s="509"/>
      <c r="P6" s="509"/>
      <c r="Q6" s="509"/>
    </row>
    <row r="7" spans="1:36">
      <c r="C7" s="1"/>
      <c r="D7" s="1"/>
      <c r="E7" s="1"/>
      <c r="F7" s="2"/>
      <c r="G7" s="2"/>
      <c r="H7" s="510" t="s">
        <v>2</v>
      </c>
      <c r="I7" s="510"/>
      <c r="J7" s="510"/>
      <c r="K7" s="6"/>
      <c r="L7" s="3"/>
      <c r="M7" s="510" t="s">
        <v>2</v>
      </c>
      <c r="N7" s="510"/>
      <c r="O7" s="510"/>
      <c r="P7" s="6"/>
      <c r="Q7" s="7"/>
    </row>
    <row r="8" spans="1:36" ht="107.25">
      <c r="C8" s="8"/>
      <c r="D8" s="8"/>
      <c r="E8" s="8"/>
      <c r="F8" s="9" t="s">
        <v>3</v>
      </c>
      <c r="G8" s="9" t="s">
        <v>4</v>
      </c>
      <c r="H8" s="9" t="s">
        <v>5</v>
      </c>
      <c r="I8" s="9" t="s">
        <v>6</v>
      </c>
      <c r="J8" s="10" t="s">
        <v>7</v>
      </c>
      <c r="K8" s="11" t="s">
        <v>8</v>
      </c>
      <c r="L8" s="12" t="s">
        <v>9</v>
      </c>
      <c r="M8" s="9" t="s">
        <v>5</v>
      </c>
      <c r="N8" s="9" t="s">
        <v>6</v>
      </c>
      <c r="O8" s="10" t="s">
        <v>7</v>
      </c>
      <c r="P8" s="11" t="s">
        <v>8</v>
      </c>
      <c r="Q8" s="13" t="s">
        <v>9</v>
      </c>
      <c r="S8" s="74" t="s">
        <v>624</v>
      </c>
      <c r="AD8" s="74"/>
    </row>
    <row r="9" spans="1:36" ht="19.899999999999999" customHeight="1">
      <c r="A9">
        <v>20</v>
      </c>
      <c r="B9">
        <v>1</v>
      </c>
      <c r="C9" s="505" t="s">
        <v>10</v>
      </c>
      <c r="D9" s="1" t="s">
        <v>11</v>
      </c>
      <c r="E9" s="1" t="s">
        <v>12</v>
      </c>
      <c r="F9" s="14">
        <v>12097.000000000002</v>
      </c>
      <c r="G9" s="14">
        <v>604.85000000000014</v>
      </c>
      <c r="H9" s="14">
        <v>5373.8601130000015</v>
      </c>
      <c r="I9" s="14">
        <v>6179.9885519999962</v>
      </c>
      <c r="J9" s="15">
        <v>11553.848664999998</v>
      </c>
      <c r="K9" s="14">
        <v>2572.152893000015</v>
      </c>
      <c r="L9" s="16">
        <v>14126.001558000013</v>
      </c>
      <c r="M9" s="14">
        <v>79.260164000000003</v>
      </c>
      <c r="N9" s="14">
        <v>100.93060999999997</v>
      </c>
      <c r="O9" s="15">
        <v>180.19077399999998</v>
      </c>
      <c r="P9" s="14">
        <v>52.085023000000149</v>
      </c>
      <c r="Q9" s="17">
        <v>232.27579700000013</v>
      </c>
      <c r="S9" s="63">
        <f>IFERROR(MROUND(H9,IF(H9&lt;20,1,IF(H9&lt;100,5,IF(H9&lt;500,10,50)))),"-")</f>
        <v>5350</v>
      </c>
      <c r="T9" s="63">
        <f t="shared" ref="T9:AB18" si="0">IFERROR(MROUND(I9,IF(I9&lt;20,1,IF(I9&lt;100,5,IF(I9&lt;500,10,50)))),"-")</f>
        <v>6200</v>
      </c>
      <c r="U9" s="63">
        <f t="shared" si="0"/>
        <v>11550</v>
      </c>
      <c r="V9" s="63">
        <f t="shared" si="0"/>
        <v>2550</v>
      </c>
      <c r="W9" s="63">
        <f t="shared" si="0"/>
        <v>14150</v>
      </c>
      <c r="X9" s="63">
        <f t="shared" si="0"/>
        <v>80</v>
      </c>
      <c r="Y9" s="63">
        <f t="shared" si="0"/>
        <v>100</v>
      </c>
      <c r="Z9" s="63">
        <f t="shared" si="0"/>
        <v>180</v>
      </c>
      <c r="AA9" s="63">
        <f t="shared" si="0"/>
        <v>50</v>
      </c>
      <c r="AB9" s="63">
        <f t="shared" si="0"/>
        <v>230</v>
      </c>
      <c r="AD9" s="63"/>
      <c r="AF9" s="63"/>
      <c r="AG9" s="63"/>
      <c r="AH9" s="63"/>
      <c r="AI9" s="63"/>
      <c r="AJ9" s="63"/>
    </row>
    <row r="10" spans="1:36">
      <c r="A10">
        <v>10</v>
      </c>
      <c r="B10">
        <v>1</v>
      </c>
      <c r="C10" s="506"/>
      <c r="D10" s="18" t="s">
        <v>13</v>
      </c>
      <c r="E10" s="19" t="s">
        <v>14</v>
      </c>
      <c r="F10" s="20">
        <v>10709.000000000002</v>
      </c>
      <c r="G10" s="20">
        <v>1070.9000000000001</v>
      </c>
      <c r="H10" s="20">
        <v>4789.2768990000013</v>
      </c>
      <c r="I10" s="20">
        <v>5511.8165409999965</v>
      </c>
      <c r="J10" s="21">
        <v>10301.093439999997</v>
      </c>
      <c r="K10" s="20">
        <v>2245.0547720000141</v>
      </c>
      <c r="L10" s="22">
        <v>12546.148212000013</v>
      </c>
      <c r="M10" s="20">
        <v>72.619887000000006</v>
      </c>
      <c r="N10" s="20">
        <v>89.522001999999972</v>
      </c>
      <c r="O10" s="21">
        <v>162.14188899999996</v>
      </c>
      <c r="P10" s="20">
        <v>45.292588000000123</v>
      </c>
      <c r="Q10" s="23">
        <v>207.4344770000001</v>
      </c>
      <c r="S10" s="63">
        <f t="shared" ref="S10:S18" si="1">IFERROR(MROUND(H10,IF(H10&lt;20,1,IF(H10&lt;100,5,IF(H10&lt;500,10,50)))),"-")</f>
        <v>4800</v>
      </c>
      <c r="T10" s="63">
        <f t="shared" si="0"/>
        <v>5500</v>
      </c>
      <c r="U10" s="63">
        <f t="shared" si="0"/>
        <v>10300</v>
      </c>
      <c r="V10" s="63">
        <f t="shared" si="0"/>
        <v>2250</v>
      </c>
      <c r="W10" s="63">
        <f t="shared" si="0"/>
        <v>12550</v>
      </c>
      <c r="X10" s="63">
        <f t="shared" si="0"/>
        <v>75</v>
      </c>
      <c r="Y10" s="63">
        <f t="shared" si="0"/>
        <v>90</v>
      </c>
      <c r="Z10" s="63">
        <f t="shared" si="0"/>
        <v>160</v>
      </c>
      <c r="AA10" s="63">
        <f t="shared" si="0"/>
        <v>45</v>
      </c>
      <c r="AB10" s="63">
        <f t="shared" si="0"/>
        <v>210</v>
      </c>
      <c r="AD10" s="63"/>
      <c r="AE10" s="63"/>
      <c r="AF10" s="63"/>
      <c r="AG10" s="63"/>
      <c r="AH10" s="63"/>
      <c r="AI10" s="63"/>
      <c r="AJ10" s="63"/>
    </row>
    <row r="11" spans="1:36">
      <c r="A11">
        <v>10</v>
      </c>
      <c r="B11">
        <v>1</v>
      </c>
      <c r="C11" s="506"/>
      <c r="D11" s="18" t="s">
        <v>15</v>
      </c>
      <c r="E11" s="19" t="s">
        <v>16</v>
      </c>
      <c r="F11" s="20">
        <v>1387.9999999999993</v>
      </c>
      <c r="G11" s="20">
        <v>138.79999999999993</v>
      </c>
      <c r="H11" s="20">
        <v>584.58321399999988</v>
      </c>
      <c r="I11" s="20">
        <v>668.172011</v>
      </c>
      <c r="J11" s="21">
        <v>1252.7552249999999</v>
      </c>
      <c r="K11" s="20">
        <v>327.09812100000067</v>
      </c>
      <c r="L11" s="22">
        <v>1579.8533460000006</v>
      </c>
      <c r="M11" s="20">
        <v>6.640277000000002</v>
      </c>
      <c r="N11" s="20">
        <v>11.408608000000005</v>
      </c>
      <c r="O11" s="21">
        <v>18.048885000000006</v>
      </c>
      <c r="P11" s="20">
        <v>6.7924350000000224</v>
      </c>
      <c r="Q11" s="23">
        <v>24.841320000000028</v>
      </c>
      <c r="S11" s="63">
        <f t="shared" si="1"/>
        <v>600</v>
      </c>
      <c r="T11" s="63">
        <f t="shared" si="0"/>
        <v>650</v>
      </c>
      <c r="U11" s="63">
        <f t="shared" si="0"/>
        <v>1250</v>
      </c>
      <c r="V11" s="63">
        <f t="shared" si="0"/>
        <v>330</v>
      </c>
      <c r="W11" s="63">
        <f t="shared" si="0"/>
        <v>1600</v>
      </c>
      <c r="X11" s="63">
        <f t="shared" si="0"/>
        <v>7</v>
      </c>
      <c r="Y11" s="63">
        <f t="shared" si="0"/>
        <v>11</v>
      </c>
      <c r="Z11" s="63">
        <f t="shared" si="0"/>
        <v>18</v>
      </c>
      <c r="AA11" s="63">
        <f t="shared" si="0"/>
        <v>7</v>
      </c>
      <c r="AB11" s="63">
        <f t="shared" si="0"/>
        <v>25</v>
      </c>
      <c r="AD11" s="63"/>
      <c r="AH11" s="63"/>
      <c r="AJ11" s="63"/>
    </row>
    <row r="12" spans="1:36" ht="110.25" customHeight="1">
      <c r="A12">
        <v>10</v>
      </c>
      <c r="B12">
        <v>1</v>
      </c>
      <c r="C12" s="507"/>
      <c r="D12" s="8" t="s">
        <v>17</v>
      </c>
      <c r="E12" s="8" t="s">
        <v>14</v>
      </c>
      <c r="F12" s="24">
        <v>644.44444444444434</v>
      </c>
      <c r="G12" s="24">
        <v>64.444444444444429</v>
      </c>
      <c r="H12" s="24">
        <v>212.69602499999999</v>
      </c>
      <c r="I12" s="24">
        <v>288.54058900000007</v>
      </c>
      <c r="J12" s="25">
        <v>501.23661400000009</v>
      </c>
      <c r="K12" s="24">
        <v>122.34352099999938</v>
      </c>
      <c r="L12" s="26">
        <v>623.58013499999947</v>
      </c>
      <c r="M12" s="24">
        <v>3.4893859999999997</v>
      </c>
      <c r="N12" s="24">
        <v>5.2364179999999934</v>
      </c>
      <c r="O12" s="25">
        <v>8.725803999999993</v>
      </c>
      <c r="P12" s="24">
        <v>2.8459859999999928</v>
      </c>
      <c r="Q12" s="27">
        <v>11.571789999999986</v>
      </c>
      <c r="S12" s="63">
        <f t="shared" si="1"/>
        <v>210</v>
      </c>
      <c r="T12" s="63">
        <f t="shared" si="0"/>
        <v>290</v>
      </c>
      <c r="U12" s="63">
        <f t="shared" si="0"/>
        <v>500</v>
      </c>
      <c r="V12" s="63">
        <f t="shared" si="0"/>
        <v>120</v>
      </c>
      <c r="W12" s="63">
        <f t="shared" si="0"/>
        <v>600</v>
      </c>
      <c r="X12" s="63">
        <f t="shared" si="0"/>
        <v>3</v>
      </c>
      <c r="Y12" s="63">
        <f t="shared" si="0"/>
        <v>5</v>
      </c>
      <c r="Z12" s="63">
        <f t="shared" si="0"/>
        <v>9</v>
      </c>
      <c r="AA12" s="63">
        <f t="shared" si="0"/>
        <v>3</v>
      </c>
      <c r="AB12" s="63">
        <f t="shared" si="0"/>
        <v>12</v>
      </c>
    </row>
    <row r="13" spans="1:36" ht="17.45" customHeight="1">
      <c r="A13">
        <v>17</v>
      </c>
      <c r="B13">
        <v>17</v>
      </c>
      <c r="C13" s="505" t="s">
        <v>18</v>
      </c>
      <c r="D13" s="1" t="s">
        <v>19</v>
      </c>
      <c r="E13" s="1" t="s">
        <v>20</v>
      </c>
      <c r="F13" s="28">
        <v>0</v>
      </c>
      <c r="G13" s="28">
        <v>0</v>
      </c>
      <c r="H13" s="28">
        <v>7650</v>
      </c>
      <c r="I13" s="28" t="s">
        <v>21</v>
      </c>
      <c r="J13" s="28">
        <v>7650</v>
      </c>
      <c r="K13" s="28" t="s">
        <v>21</v>
      </c>
      <c r="L13" s="28">
        <v>7650</v>
      </c>
      <c r="M13" s="28">
        <v>170</v>
      </c>
      <c r="N13" s="28" t="s">
        <v>21</v>
      </c>
      <c r="O13" s="29" t="s">
        <v>21</v>
      </c>
      <c r="P13" s="28" t="s">
        <v>21</v>
      </c>
      <c r="Q13" s="31">
        <v>170</v>
      </c>
      <c r="S13" s="63">
        <f t="shared" si="1"/>
        <v>7650</v>
      </c>
      <c r="T13" s="63" t="str">
        <f t="shared" si="0"/>
        <v>-</v>
      </c>
      <c r="U13" s="63">
        <f t="shared" si="0"/>
        <v>7650</v>
      </c>
      <c r="V13" s="63" t="str">
        <f t="shared" si="0"/>
        <v>-</v>
      </c>
      <c r="W13" s="63">
        <f t="shared" si="0"/>
        <v>7650</v>
      </c>
      <c r="X13" s="63">
        <f t="shared" si="0"/>
        <v>170</v>
      </c>
      <c r="Y13" s="63" t="str">
        <f t="shared" si="0"/>
        <v>-</v>
      </c>
      <c r="Z13" s="63" t="str">
        <f t="shared" si="0"/>
        <v>-</v>
      </c>
      <c r="AA13" s="63" t="str">
        <f t="shared" si="0"/>
        <v>-</v>
      </c>
      <c r="AB13" s="63">
        <f t="shared" si="0"/>
        <v>170</v>
      </c>
    </row>
    <row r="14" spans="1:36">
      <c r="A14">
        <v>15</v>
      </c>
      <c r="B14">
        <v>15</v>
      </c>
      <c r="C14" s="506"/>
      <c r="D14" s="1" t="s">
        <v>22</v>
      </c>
      <c r="E14" s="1" t="s">
        <v>23</v>
      </c>
      <c r="F14" s="14">
        <v>2956.4428113015379</v>
      </c>
      <c r="G14" s="14">
        <v>197.09618742010252</v>
      </c>
      <c r="H14" s="14">
        <v>1204.4704649999999</v>
      </c>
      <c r="I14" s="14">
        <v>1488.2859149999983</v>
      </c>
      <c r="J14" s="15">
        <v>2692.756379999998</v>
      </c>
      <c r="K14" s="14">
        <v>800.80926000000545</v>
      </c>
      <c r="L14" s="16">
        <v>3493.5656400000034</v>
      </c>
      <c r="M14" s="14">
        <v>13.218914999999997</v>
      </c>
      <c r="N14" s="14">
        <v>21.772020000000008</v>
      </c>
      <c r="O14" s="15">
        <v>34.990935000000007</v>
      </c>
      <c r="P14" s="14">
        <v>15.388739999999908</v>
      </c>
      <c r="Q14" s="17">
        <v>50.379674999999914</v>
      </c>
      <c r="S14" s="63">
        <f t="shared" si="1"/>
        <v>1200</v>
      </c>
      <c r="T14" s="63">
        <f t="shared" si="0"/>
        <v>1500</v>
      </c>
      <c r="U14" s="63">
        <f t="shared" si="0"/>
        <v>2700</v>
      </c>
      <c r="V14" s="63">
        <f t="shared" si="0"/>
        <v>800</v>
      </c>
      <c r="W14" s="63">
        <f t="shared" si="0"/>
        <v>3500</v>
      </c>
      <c r="X14" s="63">
        <f t="shared" si="0"/>
        <v>13</v>
      </c>
      <c r="Y14" s="63">
        <f t="shared" si="0"/>
        <v>20</v>
      </c>
      <c r="Z14" s="63">
        <f t="shared" si="0"/>
        <v>35</v>
      </c>
      <c r="AA14" s="63">
        <f t="shared" si="0"/>
        <v>15</v>
      </c>
      <c r="AB14" s="63">
        <f t="shared" si="0"/>
        <v>50</v>
      </c>
    </row>
    <row r="15" spans="1:36">
      <c r="A15">
        <v>30</v>
      </c>
      <c r="B15">
        <v>30</v>
      </c>
      <c r="C15" s="506"/>
      <c r="D15" s="1" t="s">
        <v>24</v>
      </c>
      <c r="E15" s="1" t="s">
        <v>25</v>
      </c>
      <c r="F15" s="14">
        <v>9180</v>
      </c>
      <c r="G15" s="14">
        <v>306</v>
      </c>
      <c r="H15" s="14">
        <v>4459.438368000001</v>
      </c>
      <c r="I15" s="14">
        <v>3173.1450300000006</v>
      </c>
      <c r="J15" s="15">
        <v>7632.5833980000007</v>
      </c>
      <c r="K15" s="14">
        <v>11046.14069399998</v>
      </c>
      <c r="L15" s="16">
        <v>18678.724091999982</v>
      </c>
      <c r="M15" s="14">
        <v>49.38748200000002</v>
      </c>
      <c r="N15" s="14">
        <v>47.368799999999993</v>
      </c>
      <c r="O15" s="15">
        <v>96.756281999999999</v>
      </c>
      <c r="P15" s="14">
        <v>155.08783799999702</v>
      </c>
      <c r="Q15" s="17">
        <v>251.84411999999708</v>
      </c>
      <c r="S15" s="63">
        <f t="shared" si="1"/>
        <v>4450</v>
      </c>
      <c r="T15" s="63">
        <f t="shared" si="0"/>
        <v>3150</v>
      </c>
      <c r="U15" s="63">
        <f t="shared" si="0"/>
        <v>7650</v>
      </c>
      <c r="V15" s="63">
        <f t="shared" si="0"/>
        <v>11050</v>
      </c>
      <c r="W15" s="63">
        <f t="shared" si="0"/>
        <v>18700</v>
      </c>
      <c r="X15" s="63">
        <f t="shared" si="0"/>
        <v>50</v>
      </c>
      <c r="Y15" s="63">
        <f t="shared" si="0"/>
        <v>45</v>
      </c>
      <c r="Z15" s="63">
        <f t="shared" si="0"/>
        <v>95</v>
      </c>
      <c r="AA15" s="63">
        <f t="shared" si="0"/>
        <v>160</v>
      </c>
      <c r="AB15" s="63">
        <f t="shared" si="0"/>
        <v>250</v>
      </c>
      <c r="AF15" s="63"/>
      <c r="AH15" s="63"/>
      <c r="AJ15" s="63"/>
    </row>
    <row r="16" spans="1:36">
      <c r="A16">
        <v>30</v>
      </c>
      <c r="B16">
        <v>30</v>
      </c>
      <c r="C16" s="506"/>
      <c r="D16" s="8" t="s">
        <v>27</v>
      </c>
      <c r="E16" s="8" t="s">
        <v>28</v>
      </c>
      <c r="F16" s="24">
        <v>3175.7050639999998</v>
      </c>
      <c r="G16" s="24">
        <v>117.61870607407407</v>
      </c>
      <c r="H16" s="24">
        <v>1381.0364120000002</v>
      </c>
      <c r="I16" s="24">
        <v>2018.2916880000002</v>
      </c>
      <c r="J16" s="25">
        <v>3399.3281000000002</v>
      </c>
      <c r="K16" s="24">
        <v>1817.1494879999912</v>
      </c>
      <c r="L16" s="26">
        <v>5216.4775879999916</v>
      </c>
      <c r="M16" s="24">
        <v>22.393251999999997</v>
      </c>
      <c r="N16" s="24">
        <v>28.927275999999988</v>
      </c>
      <c r="O16" s="25">
        <v>51.320527999999989</v>
      </c>
      <c r="P16" s="24">
        <v>24.645907999999821</v>
      </c>
      <c r="Q16" s="27">
        <v>75.966435999999803</v>
      </c>
      <c r="S16" s="63">
        <f t="shared" ref="S16" si="2">IFERROR(MROUND(H16,IF(H16&lt;20,1,IF(H16&lt;100,5,IF(H16&lt;500,10,50)))),"-")</f>
        <v>1400</v>
      </c>
      <c r="T16" s="63">
        <f t="shared" ref="T16" si="3">IFERROR(MROUND(I16,IF(I16&lt;20,1,IF(I16&lt;100,5,IF(I16&lt;500,10,50)))),"-")</f>
        <v>2000</v>
      </c>
      <c r="U16" s="63">
        <f t="shared" ref="U16" si="4">IFERROR(MROUND(J16,IF(J16&lt;20,1,IF(J16&lt;100,5,IF(J16&lt;500,10,50)))),"-")</f>
        <v>3400</v>
      </c>
      <c r="V16" s="63">
        <f t="shared" ref="V16" si="5">IFERROR(MROUND(K16,IF(K16&lt;20,1,IF(K16&lt;100,5,IF(K16&lt;500,10,50)))),"-")</f>
        <v>1800</v>
      </c>
      <c r="W16" s="63">
        <f t="shared" ref="W16" si="6">IFERROR(MROUND(L16,IF(L16&lt;20,1,IF(L16&lt;100,5,IF(L16&lt;500,10,50)))),"-")</f>
        <v>5200</v>
      </c>
      <c r="X16" s="63">
        <f t="shared" ref="X16" si="7">IFERROR(MROUND(M16,IF(M16&lt;20,1,IF(M16&lt;100,5,IF(M16&lt;500,10,50)))),"-")</f>
        <v>20</v>
      </c>
      <c r="Y16" s="63">
        <f t="shared" ref="Y16" si="8">IFERROR(MROUND(N16,IF(N16&lt;20,1,IF(N16&lt;100,5,IF(N16&lt;500,10,50)))),"-")</f>
        <v>30</v>
      </c>
      <c r="Z16" s="63">
        <f t="shared" ref="Z16" si="9">IFERROR(MROUND(O16,IF(O16&lt;20,1,IF(O16&lt;100,5,IF(O16&lt;500,10,50)))),"-")</f>
        <v>50</v>
      </c>
      <c r="AA16" s="63">
        <f t="shared" ref="AA16" si="10">IFERROR(MROUND(P16,IF(P16&lt;20,1,IF(P16&lt;100,5,IF(P16&lt;500,10,50)))),"-")</f>
        <v>25</v>
      </c>
      <c r="AB16" s="63">
        <f t="shared" ref="AB16" si="11">IFERROR(MROUND(Q16,IF(Q16&lt;20,1,IF(Q16&lt;100,5,IF(Q16&lt;500,10,50)))),"-")</f>
        <v>75</v>
      </c>
      <c r="AD16" s="63"/>
      <c r="AF16" s="63"/>
      <c r="AG16" s="63"/>
      <c r="AH16" s="63"/>
      <c r="AJ16" s="63"/>
    </row>
    <row r="17" spans="1:41">
      <c r="A17">
        <v>28</v>
      </c>
      <c r="B17">
        <v>28</v>
      </c>
      <c r="C17" s="507"/>
      <c r="S17" s="63"/>
      <c r="T17" s="63"/>
      <c r="U17" s="63"/>
      <c r="V17" s="63"/>
      <c r="W17" s="63"/>
      <c r="X17" s="63"/>
      <c r="Y17" s="63"/>
      <c r="Z17" s="63"/>
      <c r="AA17" s="63"/>
      <c r="AB17" s="63"/>
      <c r="AD17" s="63"/>
      <c r="AF17" s="63"/>
      <c r="AG17" s="63"/>
      <c r="AH17" s="63"/>
      <c r="AI17" s="63"/>
      <c r="AJ17" s="63"/>
    </row>
    <row r="18" spans="1:41" ht="24" customHeight="1">
      <c r="A18">
        <v>30</v>
      </c>
      <c r="C18" s="32"/>
      <c r="D18" s="33" t="s">
        <v>29</v>
      </c>
      <c r="E18" s="33" t="s">
        <v>25</v>
      </c>
      <c r="F18" s="34">
        <v>28053.592319745985</v>
      </c>
      <c r="G18" s="34">
        <v>935</v>
      </c>
      <c r="H18" s="34">
        <v>20281.501383000003</v>
      </c>
      <c r="I18" s="34">
        <v>13148.251773999997</v>
      </c>
      <c r="J18" s="35">
        <v>25779.753156999996</v>
      </c>
      <c r="K18" s="34">
        <v>16358.595855999989</v>
      </c>
      <c r="L18" s="36">
        <v>42138.349012999992</v>
      </c>
      <c r="M18" s="34">
        <v>337.74919900000003</v>
      </c>
      <c r="N18" s="34">
        <v>204.23512399999996</v>
      </c>
      <c r="O18" s="35">
        <v>371.98432299999996</v>
      </c>
      <c r="P18" s="34">
        <v>250.0534949999969</v>
      </c>
      <c r="Q18" s="37">
        <v>792.03781799999683</v>
      </c>
      <c r="S18" s="63">
        <f t="shared" si="1"/>
        <v>20300</v>
      </c>
      <c r="T18" s="63">
        <f t="shared" si="0"/>
        <v>13150</v>
      </c>
      <c r="U18" s="63">
        <f t="shared" si="0"/>
        <v>25800</v>
      </c>
      <c r="V18" s="63">
        <f t="shared" si="0"/>
        <v>16350</v>
      </c>
      <c r="W18" s="63">
        <f t="shared" si="0"/>
        <v>42150</v>
      </c>
      <c r="X18" s="63">
        <f t="shared" si="0"/>
        <v>340</v>
      </c>
      <c r="Y18" s="63">
        <f t="shared" si="0"/>
        <v>200</v>
      </c>
      <c r="Z18" s="63">
        <f t="shared" si="0"/>
        <v>370</v>
      </c>
      <c r="AA18" s="63">
        <f t="shared" si="0"/>
        <v>250</v>
      </c>
      <c r="AB18" s="63">
        <f t="shared" si="0"/>
        <v>800</v>
      </c>
      <c r="AD18" s="63"/>
      <c r="AF18" s="63"/>
      <c r="AG18" s="63"/>
      <c r="AH18" s="63"/>
      <c r="AI18" s="63"/>
      <c r="AJ18" s="63"/>
    </row>
    <row r="19" spans="1:41">
      <c r="B19" s="313">
        <f t="shared" ref="B19:B25" si="12">F9/A9</f>
        <v>604.85000000000014</v>
      </c>
      <c r="F19" s="108">
        <f>SUM(F9,F12:F16)</f>
        <v>28053.592319745985</v>
      </c>
      <c r="H19" s="108">
        <f t="shared" ref="H19:Q19" si="13">SUM(H9,H12:H16)</f>
        <v>20281.501383000003</v>
      </c>
      <c r="I19" s="108">
        <f t="shared" si="13"/>
        <v>13148.251773999997</v>
      </c>
      <c r="J19" s="108">
        <f t="shared" si="13"/>
        <v>33429.753156999999</v>
      </c>
      <c r="K19" s="108">
        <f t="shared" si="13"/>
        <v>16358.595855999991</v>
      </c>
      <c r="L19" s="108">
        <f t="shared" si="13"/>
        <v>49788.349012999999</v>
      </c>
      <c r="M19" s="108">
        <f t="shared" si="13"/>
        <v>337.74919900000003</v>
      </c>
      <c r="N19" s="108">
        <f t="shared" si="13"/>
        <v>204.23512399999996</v>
      </c>
      <c r="O19" s="108">
        <f t="shared" si="13"/>
        <v>371.9843229999999</v>
      </c>
      <c r="P19" s="108">
        <f t="shared" si="13"/>
        <v>250.0534949999969</v>
      </c>
      <c r="Q19" s="108">
        <f t="shared" si="13"/>
        <v>792.03781799999695</v>
      </c>
      <c r="S19" s="63">
        <f t="shared" ref="S19" si="14">IFERROR(MROUND(H19,IF(H19&lt;20,1,IF(H19&lt;100,5,IF(H19&lt;500,10,50)))),"-")</f>
        <v>20300</v>
      </c>
      <c r="T19" s="63">
        <f t="shared" ref="T19" si="15">IFERROR(MROUND(I19,IF(I19&lt;20,1,IF(I19&lt;100,5,IF(I19&lt;500,10,50)))),"-")</f>
        <v>13150</v>
      </c>
      <c r="U19" s="63">
        <f t="shared" ref="U19" si="16">IFERROR(MROUND(J19,IF(J19&lt;20,1,IF(J19&lt;100,5,IF(J19&lt;500,10,50)))),"-")</f>
        <v>33450</v>
      </c>
      <c r="V19" s="63">
        <f t="shared" ref="V19" si="17">IFERROR(MROUND(K19,IF(K19&lt;20,1,IF(K19&lt;100,5,IF(K19&lt;500,10,50)))),"-")</f>
        <v>16350</v>
      </c>
      <c r="W19" s="63">
        <f t="shared" ref="W19" si="18">IFERROR(MROUND(L19,IF(L19&lt;20,1,IF(L19&lt;100,5,IF(L19&lt;500,10,50)))),"-")</f>
        <v>49800</v>
      </c>
      <c r="X19" s="63">
        <f t="shared" ref="X19" si="19">IFERROR(MROUND(M19,IF(M19&lt;20,1,IF(M19&lt;100,5,IF(M19&lt;500,10,50)))),"-")</f>
        <v>340</v>
      </c>
      <c r="Y19" s="63">
        <f t="shared" ref="Y19" si="20">IFERROR(MROUND(N19,IF(N19&lt;20,1,IF(N19&lt;100,5,IF(N19&lt;500,10,50)))),"-")</f>
        <v>200</v>
      </c>
      <c r="Z19" s="63">
        <f t="shared" ref="Z19" si="21">IFERROR(MROUND(O19,IF(O19&lt;20,1,IF(O19&lt;100,5,IF(O19&lt;500,10,50)))),"-")</f>
        <v>370</v>
      </c>
      <c r="AA19" s="63">
        <f t="shared" ref="AA19" si="22">IFERROR(MROUND(P19,IF(P19&lt;20,1,IF(P19&lt;100,5,IF(P19&lt;500,10,50)))),"-")</f>
        <v>250</v>
      </c>
      <c r="AB19" s="63">
        <f t="shared" ref="AB19" si="23">IFERROR(MROUND(Q19,IF(Q19&lt;20,1,IF(Q19&lt;100,5,IF(Q19&lt;500,10,50)))),"-")</f>
        <v>800</v>
      </c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</row>
    <row r="20" spans="1:41">
      <c r="B20" s="313">
        <f t="shared" si="12"/>
        <v>1070.9000000000001</v>
      </c>
    </row>
    <row r="21" spans="1:41">
      <c r="B21" s="313">
        <f t="shared" si="12"/>
        <v>138.79999999999993</v>
      </c>
      <c r="F21" s="108" t="e">
        <f>F15+#REF!</f>
        <v>#REF!</v>
      </c>
      <c r="G21" s="108" t="e">
        <f>G15+#REF!</f>
        <v>#REF!</v>
      </c>
      <c r="H21" s="108" t="e">
        <f>H15+#REF!</f>
        <v>#REF!</v>
      </c>
      <c r="I21" s="108" t="e">
        <f>I15+#REF!</f>
        <v>#REF!</v>
      </c>
      <c r="J21" s="108" t="e">
        <f>J15+#REF!</f>
        <v>#REF!</v>
      </c>
      <c r="K21" s="108" t="e">
        <f>K15+#REF!</f>
        <v>#REF!</v>
      </c>
      <c r="L21" s="108" t="e">
        <f>L15+#REF!</f>
        <v>#REF!</v>
      </c>
      <c r="M21" s="108" t="e">
        <f>M15+#REF!</f>
        <v>#REF!</v>
      </c>
      <c r="N21" s="108" t="e">
        <f>N15+#REF!</f>
        <v>#REF!</v>
      </c>
      <c r="O21" s="108" t="e">
        <f>O15+#REF!</f>
        <v>#REF!</v>
      </c>
      <c r="P21" s="108" t="e">
        <f>P15+#REF!</f>
        <v>#REF!</v>
      </c>
      <c r="Q21" s="108" t="e">
        <f>Q15+#REF!</f>
        <v>#REF!</v>
      </c>
    </row>
    <row r="22" spans="1:41" ht="15.75">
      <c r="B22" s="313">
        <f t="shared" si="12"/>
        <v>64.444444444444429</v>
      </c>
      <c r="C22" s="198"/>
      <c r="D22" s="198"/>
      <c r="E22" s="198"/>
      <c r="F22" s="198"/>
      <c r="G22" s="198"/>
    </row>
    <row r="23" spans="1:41">
      <c r="B23" s="313">
        <f t="shared" si="12"/>
        <v>0</v>
      </c>
      <c r="D23" s="199"/>
    </row>
    <row r="24" spans="1:41" ht="15.75">
      <c r="B24" s="313">
        <f t="shared" si="12"/>
        <v>197.09618742010252</v>
      </c>
      <c r="C24" s="198"/>
      <c r="D24" s="198"/>
      <c r="E24" s="198"/>
      <c r="F24" s="200"/>
      <c r="G24" s="200"/>
    </row>
    <row r="25" spans="1:41">
      <c r="B25" s="313">
        <f t="shared" si="12"/>
        <v>306</v>
      </c>
      <c r="C25" s="60"/>
      <c r="H25" t="s">
        <v>0</v>
      </c>
      <c r="M25" t="s">
        <v>1</v>
      </c>
    </row>
    <row r="26" spans="1:41">
      <c r="B26" s="313" t="e">
        <f>#REF!/A16</f>
        <v>#REF!</v>
      </c>
      <c r="C26" s="60"/>
      <c r="H26" t="s">
        <v>2</v>
      </c>
      <c r="M26" t="s">
        <v>2</v>
      </c>
    </row>
    <row r="27" spans="1:41">
      <c r="B27" s="313">
        <f>F16/A17</f>
        <v>113.418038</v>
      </c>
      <c r="C27" s="60"/>
      <c r="F27" t="s">
        <v>3</v>
      </c>
      <c r="G27" t="s">
        <v>4</v>
      </c>
      <c r="H27" t="s">
        <v>5</v>
      </c>
      <c r="I27" t="s">
        <v>6</v>
      </c>
      <c r="J27" t="s">
        <v>7</v>
      </c>
      <c r="K27" t="s">
        <v>8</v>
      </c>
      <c r="L27" t="s">
        <v>9</v>
      </c>
      <c r="M27" t="s">
        <v>5</v>
      </c>
      <c r="N27" t="s">
        <v>6</v>
      </c>
      <c r="O27" t="s">
        <v>7</v>
      </c>
      <c r="P27" t="s">
        <v>8</v>
      </c>
      <c r="Q27" t="s">
        <v>9</v>
      </c>
    </row>
    <row r="28" spans="1:41">
      <c r="B28" s="313">
        <f>F18/A18</f>
        <v>935.1197439915328</v>
      </c>
      <c r="C28" s="60"/>
      <c r="D28" t="s">
        <v>10</v>
      </c>
    </row>
    <row r="29" spans="1:41">
      <c r="D29" t="s">
        <v>11</v>
      </c>
      <c r="E29" t="s">
        <v>12</v>
      </c>
      <c r="F29" s="201">
        <v>12097.000000000002</v>
      </c>
      <c r="G29" s="201">
        <v>604.85000000000014</v>
      </c>
      <c r="H29" s="201">
        <v>5373.8601130000015</v>
      </c>
      <c r="I29" s="201">
        <v>6179.9885519999962</v>
      </c>
      <c r="J29" s="201">
        <v>11553.848664999998</v>
      </c>
      <c r="K29" s="201">
        <v>2572.152893000015</v>
      </c>
      <c r="L29" s="201">
        <v>14126.001558000013</v>
      </c>
      <c r="M29" s="201">
        <v>79.260164000000003</v>
      </c>
      <c r="N29" s="201">
        <v>100.93060999999997</v>
      </c>
      <c r="O29" s="201">
        <v>180.19077399999998</v>
      </c>
      <c r="P29" s="201">
        <v>52.085023000000149</v>
      </c>
      <c r="Q29" s="201">
        <v>232.27579700000013</v>
      </c>
    </row>
    <row r="30" spans="1:41">
      <c r="C30" s="60"/>
      <c r="D30" t="s">
        <v>13</v>
      </c>
      <c r="E30" t="s">
        <v>14</v>
      </c>
      <c r="F30" s="201">
        <v>10709.000000000002</v>
      </c>
      <c r="G30" s="201">
        <v>1070.9000000000001</v>
      </c>
      <c r="H30" s="201">
        <v>4789.2768990000013</v>
      </c>
      <c r="I30" s="201">
        <v>5511.8165409999965</v>
      </c>
      <c r="J30" s="201">
        <v>10301.093439999997</v>
      </c>
      <c r="K30" s="201">
        <v>2245.0547720000141</v>
      </c>
      <c r="L30" s="201">
        <v>12546.148212000013</v>
      </c>
      <c r="M30" s="201">
        <v>72.619887000000006</v>
      </c>
      <c r="N30" s="201">
        <v>89.522001999999972</v>
      </c>
      <c r="O30" s="201">
        <v>162.14188899999996</v>
      </c>
      <c r="P30" s="201">
        <v>45.292588000000123</v>
      </c>
      <c r="Q30" s="201">
        <v>207.4344770000001</v>
      </c>
    </row>
    <row r="31" spans="1:41">
      <c r="C31" s="60"/>
      <c r="D31" t="s">
        <v>15</v>
      </c>
      <c r="E31" t="s">
        <v>16</v>
      </c>
      <c r="F31" s="201">
        <v>1387.9999999999993</v>
      </c>
      <c r="G31" s="201">
        <v>138.79999999999993</v>
      </c>
      <c r="H31" s="201">
        <v>584.58321399999988</v>
      </c>
      <c r="I31" s="201">
        <v>668.172011</v>
      </c>
      <c r="J31" s="201">
        <v>1252.7552249999999</v>
      </c>
      <c r="K31" s="201">
        <v>327.09812100000067</v>
      </c>
      <c r="L31" s="201">
        <v>1579.8533460000006</v>
      </c>
      <c r="M31" s="201">
        <v>6.640277000000002</v>
      </c>
      <c r="N31" s="201">
        <v>11.408608000000005</v>
      </c>
      <c r="O31" s="201">
        <v>18.048885000000006</v>
      </c>
      <c r="P31" s="201">
        <v>6.7924350000000224</v>
      </c>
      <c r="Q31" s="201">
        <v>24.841320000000028</v>
      </c>
    </row>
    <row r="32" spans="1:41">
      <c r="C32" s="60"/>
      <c r="D32" t="s">
        <v>17</v>
      </c>
      <c r="E32" t="s">
        <v>14</v>
      </c>
      <c r="F32" s="201">
        <v>644.44444444444434</v>
      </c>
      <c r="G32" s="201">
        <v>64.444444444444429</v>
      </c>
      <c r="H32" s="201">
        <v>212.69602499999999</v>
      </c>
      <c r="I32" s="201">
        <v>288.54058900000007</v>
      </c>
      <c r="J32" s="201">
        <v>501.23661400000009</v>
      </c>
      <c r="K32" s="201">
        <v>122.34352099999938</v>
      </c>
      <c r="L32" s="201">
        <v>623.58013499999947</v>
      </c>
      <c r="M32" s="201">
        <v>3.4893859999999997</v>
      </c>
      <c r="N32" s="201">
        <v>5.2364179999999934</v>
      </c>
      <c r="O32" s="201">
        <v>8.725803999999993</v>
      </c>
      <c r="P32" s="201">
        <v>2.8459859999999928</v>
      </c>
      <c r="Q32" s="201">
        <v>11.571789999999986</v>
      </c>
    </row>
    <row r="33" spans="3:18">
      <c r="C33" s="60"/>
      <c r="D33" t="s">
        <v>18</v>
      </c>
      <c r="F33" s="201"/>
      <c r="G33" s="201"/>
      <c r="H33" s="201"/>
      <c r="I33" s="201"/>
      <c r="J33" s="201"/>
      <c r="K33" s="201"/>
      <c r="L33" s="201"/>
      <c r="M33" s="201"/>
      <c r="N33" s="201"/>
      <c r="O33" s="201"/>
      <c r="P33" s="201"/>
      <c r="Q33" s="201"/>
    </row>
    <row r="34" spans="3:18">
      <c r="D34" t="s">
        <v>19</v>
      </c>
      <c r="E34" t="s">
        <v>20</v>
      </c>
      <c r="F34" s="201">
        <v>0</v>
      </c>
      <c r="G34" s="201">
        <v>0</v>
      </c>
      <c r="H34" s="201">
        <v>7650</v>
      </c>
      <c r="I34" s="201" t="s">
        <v>21</v>
      </c>
      <c r="J34" s="201">
        <v>0</v>
      </c>
      <c r="K34" s="201" t="s">
        <v>21</v>
      </c>
      <c r="L34" s="201" t="s">
        <v>21</v>
      </c>
      <c r="M34" s="201">
        <v>170</v>
      </c>
      <c r="N34" s="201" t="s">
        <v>21</v>
      </c>
      <c r="O34" s="201" t="s">
        <v>21</v>
      </c>
      <c r="P34" s="201" t="s">
        <v>21</v>
      </c>
      <c r="Q34" s="201">
        <v>170</v>
      </c>
    </row>
    <row r="35" spans="3:18">
      <c r="C35" s="60"/>
      <c r="D35" t="s">
        <v>22</v>
      </c>
      <c r="E35" t="s">
        <v>23</v>
      </c>
      <c r="F35" s="201">
        <v>2956.4428113015379</v>
      </c>
      <c r="G35" s="201">
        <v>197.09618742010252</v>
      </c>
      <c r="H35" s="201">
        <v>1204.4704649999999</v>
      </c>
      <c r="I35" s="201">
        <v>1488.2859149999983</v>
      </c>
      <c r="J35" s="201">
        <v>2692.756379999998</v>
      </c>
      <c r="K35" s="201">
        <v>800.80926000000545</v>
      </c>
      <c r="L35" s="201">
        <v>3493.5656400000034</v>
      </c>
      <c r="M35" s="201">
        <v>13.218914999999997</v>
      </c>
      <c r="N35" s="201">
        <v>21.772020000000008</v>
      </c>
      <c r="O35" s="201">
        <v>34.990935000000007</v>
      </c>
      <c r="P35" s="201">
        <v>15.388739999999908</v>
      </c>
      <c r="Q35" s="201">
        <v>50.379674999999914</v>
      </c>
    </row>
    <row r="36" spans="3:18">
      <c r="C36" s="60"/>
      <c r="D36" t="s">
        <v>24</v>
      </c>
      <c r="E36" t="s">
        <v>25</v>
      </c>
      <c r="F36" s="201">
        <v>4380</v>
      </c>
      <c r="G36" s="201">
        <v>146</v>
      </c>
      <c r="H36" s="201">
        <v>2127.7058880000004</v>
      </c>
      <c r="I36" s="201">
        <v>1513.9842300000003</v>
      </c>
      <c r="J36" s="201">
        <v>3641.6901180000004</v>
      </c>
      <c r="K36" s="201">
        <v>5270.38085399999</v>
      </c>
      <c r="L36" s="201">
        <v>8912.0709719999904</v>
      </c>
      <c r="M36" s="201">
        <v>23.563962000000007</v>
      </c>
      <c r="N36" s="201">
        <v>22.600799999999996</v>
      </c>
      <c r="O36" s="201">
        <v>46.164762000000003</v>
      </c>
      <c r="P36" s="201">
        <v>73.996157999998587</v>
      </c>
      <c r="Q36" s="201">
        <v>120.1609199999986</v>
      </c>
    </row>
    <row r="37" spans="3:18">
      <c r="C37" s="60"/>
      <c r="D37" t="s">
        <v>26</v>
      </c>
      <c r="E37" t="s">
        <v>25</v>
      </c>
      <c r="F37" s="201">
        <v>4800</v>
      </c>
      <c r="G37" s="201">
        <v>160</v>
      </c>
      <c r="H37" s="201">
        <v>2331.7324800000001</v>
      </c>
      <c r="I37" s="201">
        <v>1659.1608000000003</v>
      </c>
      <c r="J37" s="201">
        <v>3990.8932800000007</v>
      </c>
      <c r="K37" s="201">
        <v>5775.7598399999888</v>
      </c>
      <c r="L37" s="201">
        <v>9766.6531199999899</v>
      </c>
      <c r="M37" s="201">
        <v>25.823520000000009</v>
      </c>
      <c r="N37" s="201">
        <v>24.767999999999997</v>
      </c>
      <c r="O37" s="201">
        <v>50.591520000000003</v>
      </c>
      <c r="P37" s="201">
        <v>81.091679999998448</v>
      </c>
      <c r="Q37" s="201">
        <v>131.68319999999846</v>
      </c>
    </row>
    <row r="38" spans="3:18">
      <c r="C38" s="60"/>
      <c r="D38" t="s">
        <v>27</v>
      </c>
      <c r="E38" t="s">
        <v>28</v>
      </c>
      <c r="F38" s="201">
        <v>3175.7050639999998</v>
      </c>
      <c r="G38" s="201">
        <v>117.61870607407407</v>
      </c>
      <c r="H38" s="201">
        <v>1381.0364120000002</v>
      </c>
      <c r="I38" s="201">
        <v>2018.2916880000002</v>
      </c>
      <c r="J38" s="201">
        <v>3399.3281000000002</v>
      </c>
      <c r="K38" s="201">
        <v>1817.1494879999912</v>
      </c>
      <c r="L38" s="201">
        <v>5216.4775879999916</v>
      </c>
      <c r="M38" s="201">
        <v>22.393251999999997</v>
      </c>
      <c r="N38" s="201">
        <v>28.927275999999988</v>
      </c>
      <c r="O38" s="201">
        <v>51.320527999999989</v>
      </c>
      <c r="P38" s="201">
        <v>24.645907999999821</v>
      </c>
      <c r="Q38" s="201">
        <v>75.966435999999803</v>
      </c>
    </row>
    <row r="39" spans="3:18" ht="16.899999999999999" customHeight="1">
      <c r="C39" s="60"/>
      <c r="D39" t="s">
        <v>29</v>
      </c>
      <c r="F39" s="201">
        <v>28053.592319745985</v>
      </c>
      <c r="G39" s="201">
        <v>1894.8593379386209</v>
      </c>
      <c r="H39" s="201">
        <v>20281.501383000003</v>
      </c>
      <c r="I39" s="201">
        <v>13148.251773999997</v>
      </c>
      <c r="J39" s="201">
        <v>25779.753156999996</v>
      </c>
      <c r="K39" s="201">
        <v>16358.595855999989</v>
      </c>
      <c r="L39" s="201">
        <v>42138.349012999992</v>
      </c>
      <c r="M39" s="201">
        <v>337.74919900000003</v>
      </c>
      <c r="N39" s="201">
        <v>204.23512399999996</v>
      </c>
      <c r="O39" s="201">
        <v>371.98432299999996</v>
      </c>
      <c r="P39" s="201">
        <v>250.0534949999969</v>
      </c>
      <c r="Q39" s="201">
        <v>792.03781799999683</v>
      </c>
    </row>
    <row r="41" spans="3:18" s="387" customFormat="1">
      <c r="F41" s="388">
        <f>SUM(F36:F37)</f>
        <v>9180</v>
      </c>
      <c r="G41" s="388">
        <f t="shared" ref="G41:Q41" si="24">SUM(G36:G37)</f>
        <v>306</v>
      </c>
      <c r="H41" s="388">
        <f t="shared" si="24"/>
        <v>4459.438368000001</v>
      </c>
      <c r="I41" s="388">
        <f t="shared" si="24"/>
        <v>3173.1450300000006</v>
      </c>
      <c r="J41" s="388">
        <f t="shared" si="24"/>
        <v>7632.5833980000007</v>
      </c>
      <c r="K41" s="388">
        <f t="shared" si="24"/>
        <v>11046.14069399998</v>
      </c>
      <c r="L41" s="388">
        <f t="shared" si="24"/>
        <v>18678.724091999982</v>
      </c>
      <c r="M41" s="388">
        <f t="shared" si="24"/>
        <v>49.38748200000002</v>
      </c>
      <c r="N41" s="388">
        <f t="shared" si="24"/>
        <v>47.368799999999993</v>
      </c>
      <c r="O41" s="388">
        <f t="shared" si="24"/>
        <v>96.756281999999999</v>
      </c>
      <c r="P41" s="388">
        <f t="shared" si="24"/>
        <v>155.08783799999702</v>
      </c>
      <c r="Q41" s="388">
        <f t="shared" si="24"/>
        <v>251.84411999999708</v>
      </c>
    </row>
    <row r="42" spans="3:18">
      <c r="F42" s="382">
        <f>F58-F41</f>
        <v>0</v>
      </c>
      <c r="G42" s="382">
        <f t="shared" ref="G42:K42" si="25">G58-G41</f>
        <v>0</v>
      </c>
      <c r="H42" s="382">
        <f t="shared" si="25"/>
        <v>-9.4383680000009917</v>
      </c>
      <c r="I42" s="382">
        <f t="shared" si="25"/>
        <v>-23.145030000000588</v>
      </c>
      <c r="J42" s="382">
        <f t="shared" si="25"/>
        <v>17.41660199999933</v>
      </c>
      <c r="K42" s="382">
        <f t="shared" si="25"/>
        <v>3.8593060000202968</v>
      </c>
      <c r="L42" s="382">
        <f>M58-L41</f>
        <v>21.275908000017807</v>
      </c>
      <c r="M42" s="382">
        <f t="shared" ref="M42:Q42" si="26">N58-M41</f>
        <v>0.61251799999998013</v>
      </c>
      <c r="N42" s="382">
        <f t="shared" si="26"/>
        <v>-2.3687999999999931</v>
      </c>
      <c r="O42" s="382">
        <f t="shared" si="26"/>
        <v>-1.7562819999999988</v>
      </c>
      <c r="P42" s="382">
        <f t="shared" si="26"/>
        <v>4.9121620000029793</v>
      </c>
      <c r="Q42" s="382">
        <f t="shared" si="26"/>
        <v>-1.8441199999970763</v>
      </c>
      <c r="R42" s="382"/>
    </row>
    <row r="44" spans="3:18" ht="15.75" thickBot="1">
      <c r="C44" t="s">
        <v>651</v>
      </c>
    </row>
    <row r="45" spans="3:18" ht="18" customHeight="1">
      <c r="C45" s="511"/>
      <c r="D45" s="511"/>
      <c r="E45" s="511"/>
      <c r="F45" s="511"/>
      <c r="G45" s="511"/>
      <c r="H45" s="513" t="s">
        <v>625</v>
      </c>
      <c r="I45" s="513"/>
      <c r="J45" s="513"/>
      <c r="K45" s="513"/>
      <c r="L45" s="513"/>
      <c r="M45" s="513"/>
      <c r="N45" s="503" t="s">
        <v>647</v>
      </c>
      <c r="O45" s="503"/>
      <c r="P45" s="503"/>
      <c r="Q45" s="503"/>
      <c r="R45" s="503"/>
    </row>
    <row r="46" spans="3:18">
      <c r="C46" s="512"/>
      <c r="D46" s="512"/>
      <c r="E46" s="512"/>
      <c r="F46" s="512"/>
      <c r="G46" s="512"/>
      <c r="H46" s="514" t="s">
        <v>626</v>
      </c>
      <c r="I46" s="514"/>
      <c r="J46" s="514"/>
      <c r="K46" s="514"/>
      <c r="L46" s="514"/>
      <c r="M46" s="514"/>
      <c r="N46" s="504"/>
      <c r="O46" s="504"/>
      <c r="P46" s="504"/>
      <c r="Q46" s="504"/>
      <c r="R46" s="504"/>
    </row>
    <row r="47" spans="3:18">
      <c r="C47" s="269"/>
      <c r="D47" s="499"/>
      <c r="E47" s="499"/>
      <c r="F47" s="269"/>
      <c r="G47" s="269"/>
      <c r="H47" s="500" t="s">
        <v>2</v>
      </c>
      <c r="I47" s="500"/>
      <c r="J47" s="500"/>
      <c r="K47" s="500"/>
      <c r="L47" s="269"/>
      <c r="M47" s="271"/>
      <c r="N47" s="501" t="s">
        <v>2</v>
      </c>
      <c r="O47" s="501"/>
      <c r="P47" s="501"/>
      <c r="Q47" s="269"/>
      <c r="R47" s="272"/>
    </row>
    <row r="48" spans="3:18" ht="109.5" thickBot="1">
      <c r="C48" s="383"/>
      <c r="D48" s="383"/>
      <c r="E48" s="502" t="s">
        <v>3</v>
      </c>
      <c r="F48" s="502"/>
      <c r="G48" s="274" t="s">
        <v>648</v>
      </c>
      <c r="H48" s="274" t="s">
        <v>385</v>
      </c>
      <c r="I48" s="274" t="s">
        <v>593</v>
      </c>
      <c r="J48" s="275" t="s">
        <v>629</v>
      </c>
      <c r="K48" s="502" t="s">
        <v>8</v>
      </c>
      <c r="L48" s="502"/>
      <c r="M48" s="276" t="s">
        <v>9</v>
      </c>
      <c r="N48" s="274" t="s">
        <v>385</v>
      </c>
      <c r="O48" s="274" t="s">
        <v>593</v>
      </c>
      <c r="P48" s="277" t="s">
        <v>629</v>
      </c>
      <c r="Q48" s="274" t="s">
        <v>8</v>
      </c>
      <c r="R48" s="278" t="s">
        <v>9</v>
      </c>
    </row>
    <row r="49" spans="3:23" ht="15.75" thickBot="1">
      <c r="C49" s="496" t="s">
        <v>370</v>
      </c>
      <c r="D49" s="496"/>
      <c r="E49" s="496"/>
      <c r="F49" s="496"/>
      <c r="G49" s="496"/>
      <c r="H49" s="496"/>
      <c r="I49" s="496"/>
      <c r="J49" s="279"/>
      <c r="K49" s="497"/>
      <c r="L49" s="497"/>
      <c r="M49" s="281"/>
      <c r="N49" s="280"/>
      <c r="O49" s="280"/>
      <c r="P49" s="282"/>
      <c r="Q49" s="280"/>
      <c r="R49" s="283"/>
      <c r="S49" t="s">
        <v>652</v>
      </c>
      <c r="T49" t="s">
        <v>645</v>
      </c>
      <c r="U49" s="121" t="s">
        <v>643</v>
      </c>
    </row>
    <row r="50" spans="3:23">
      <c r="C50" s="284" t="s">
        <v>608</v>
      </c>
      <c r="D50" s="494" t="s">
        <v>609</v>
      </c>
      <c r="E50" s="494"/>
      <c r="F50" s="296">
        <v>12097</v>
      </c>
      <c r="G50" s="285">
        <v>605</v>
      </c>
      <c r="H50" s="296">
        <v>5350</v>
      </c>
      <c r="I50" s="296">
        <v>6200</v>
      </c>
      <c r="J50" s="286">
        <v>11550</v>
      </c>
      <c r="K50" s="498">
        <v>2550</v>
      </c>
      <c r="L50" s="498"/>
      <c r="M50" s="287">
        <v>14150</v>
      </c>
      <c r="N50" s="285">
        <v>80</v>
      </c>
      <c r="O50" s="285">
        <v>100</v>
      </c>
      <c r="P50" s="288">
        <v>180</v>
      </c>
      <c r="Q50" s="285">
        <v>50</v>
      </c>
      <c r="R50" s="289">
        <v>230</v>
      </c>
      <c r="S50">
        <f>50-31+1</f>
        <v>20</v>
      </c>
      <c r="T50" s="113">
        <f>F50/S50</f>
        <v>604.85</v>
      </c>
      <c r="U50" s="381">
        <f>G50-T50</f>
        <v>0.14999999999997726</v>
      </c>
      <c r="W50" s="63">
        <f>J50-(H50+I50)</f>
        <v>0</v>
      </c>
    </row>
    <row r="51" spans="3:23">
      <c r="C51" s="290" t="s">
        <v>13</v>
      </c>
      <c r="D51" s="489" t="s">
        <v>610</v>
      </c>
      <c r="E51" s="489"/>
      <c r="F51" s="384">
        <v>10709</v>
      </c>
      <c r="G51" s="384">
        <v>1071</v>
      </c>
      <c r="H51" s="297">
        <v>4800</v>
      </c>
      <c r="I51" s="297">
        <v>5500</v>
      </c>
      <c r="J51" s="286">
        <v>10300</v>
      </c>
      <c r="K51" s="490">
        <v>2250</v>
      </c>
      <c r="L51" s="490"/>
      <c r="M51" s="287">
        <v>12550</v>
      </c>
      <c r="N51" s="291">
        <v>75</v>
      </c>
      <c r="O51" s="291">
        <v>90</v>
      </c>
      <c r="P51" s="288">
        <v>160</v>
      </c>
      <c r="Q51" s="291">
        <v>45</v>
      </c>
      <c r="R51" s="289">
        <v>210</v>
      </c>
      <c r="S51">
        <f>40-31+1</f>
        <v>10</v>
      </c>
      <c r="T51" s="113">
        <f t="shared" ref="T51:T61" si="27">F51/S51</f>
        <v>1070.9000000000001</v>
      </c>
      <c r="U51" s="381">
        <f t="shared" ref="U51:U59" si="28">G51-T51</f>
        <v>9.9999999999909051E-2</v>
      </c>
      <c r="W51" s="63">
        <f t="shared" ref="W51:W61" si="29">J51-(H51+I51)</f>
        <v>0</v>
      </c>
    </row>
    <row r="52" spans="3:23">
      <c r="C52" s="284" t="s">
        <v>611</v>
      </c>
      <c r="D52" s="487" t="s">
        <v>612</v>
      </c>
      <c r="E52" s="487"/>
      <c r="F52" s="296">
        <v>1388</v>
      </c>
      <c r="G52" s="285">
        <v>139</v>
      </c>
      <c r="H52" s="285">
        <v>600</v>
      </c>
      <c r="I52" s="285">
        <v>650</v>
      </c>
      <c r="J52" s="286">
        <v>1250</v>
      </c>
      <c r="K52" s="487">
        <v>330</v>
      </c>
      <c r="L52" s="487"/>
      <c r="M52" s="287">
        <v>1600</v>
      </c>
      <c r="N52" s="285">
        <v>7</v>
      </c>
      <c r="O52" s="285">
        <v>11</v>
      </c>
      <c r="P52" s="288">
        <v>18</v>
      </c>
      <c r="Q52" s="285">
        <v>7</v>
      </c>
      <c r="R52" s="289">
        <v>25</v>
      </c>
      <c r="S52">
        <f>50-41+1</f>
        <v>10</v>
      </c>
      <c r="T52" s="113">
        <f t="shared" si="27"/>
        <v>138.80000000000001</v>
      </c>
      <c r="U52" s="381">
        <f t="shared" si="28"/>
        <v>0.19999999999998863</v>
      </c>
      <c r="W52" s="63">
        <f t="shared" si="29"/>
        <v>0</v>
      </c>
    </row>
    <row r="53" spans="3:23">
      <c r="C53" s="294" t="s">
        <v>613</v>
      </c>
      <c r="D53" s="489" t="s">
        <v>610</v>
      </c>
      <c r="E53" s="489"/>
      <c r="F53" s="295">
        <v>644</v>
      </c>
      <c r="G53" s="295">
        <v>64</v>
      </c>
      <c r="H53" s="291">
        <v>210</v>
      </c>
      <c r="I53" s="291">
        <v>290</v>
      </c>
      <c r="J53" s="292">
        <v>500</v>
      </c>
      <c r="K53" s="495">
        <v>120</v>
      </c>
      <c r="L53" s="495"/>
      <c r="M53" s="293">
        <v>600</v>
      </c>
      <c r="N53" s="291">
        <v>3</v>
      </c>
      <c r="O53" s="291">
        <v>5</v>
      </c>
      <c r="P53" s="288">
        <v>9</v>
      </c>
      <c r="Q53" s="291">
        <v>3</v>
      </c>
      <c r="R53" s="289">
        <v>12</v>
      </c>
      <c r="S53">
        <f>40-31+1</f>
        <v>10</v>
      </c>
      <c r="T53" s="113">
        <f t="shared" si="27"/>
        <v>64.400000000000006</v>
      </c>
      <c r="U53" s="381">
        <f t="shared" si="28"/>
        <v>-0.40000000000000568</v>
      </c>
      <c r="W53" s="63">
        <f t="shared" si="29"/>
        <v>0</v>
      </c>
    </row>
    <row r="54" spans="3:23">
      <c r="C54" s="294"/>
      <c r="D54" s="489"/>
      <c r="E54" s="489"/>
      <c r="F54" s="295"/>
      <c r="G54" s="295"/>
      <c r="H54" s="295"/>
      <c r="I54" s="295"/>
      <c r="J54" s="292"/>
      <c r="K54" s="489"/>
      <c r="L54" s="489"/>
      <c r="M54" s="293"/>
      <c r="N54" s="295"/>
      <c r="O54" s="295"/>
      <c r="P54" s="288"/>
      <c r="Q54" s="295"/>
      <c r="R54" s="289"/>
      <c r="T54" s="113"/>
      <c r="U54" s="381"/>
      <c r="W54" s="63"/>
    </row>
    <row r="55" spans="3:23" ht="15.75" thickBot="1">
      <c r="C55" s="492" t="s">
        <v>18</v>
      </c>
      <c r="D55" s="492"/>
      <c r="E55" s="492"/>
      <c r="F55" s="492"/>
      <c r="G55" s="492"/>
      <c r="H55" s="492"/>
      <c r="I55" s="492"/>
      <c r="J55" s="279"/>
      <c r="K55" s="493"/>
      <c r="L55" s="493"/>
      <c r="M55" s="281"/>
      <c r="N55" s="280"/>
      <c r="O55" s="280"/>
      <c r="P55" s="282"/>
      <c r="Q55" s="280"/>
      <c r="R55" s="283"/>
      <c r="T55" s="113"/>
      <c r="U55" s="381"/>
      <c r="W55" s="63"/>
    </row>
    <row r="56" spans="3:23">
      <c r="C56" s="284" t="s">
        <v>614</v>
      </c>
      <c r="D56" s="494" t="s">
        <v>615</v>
      </c>
      <c r="E56" s="494"/>
      <c r="F56" s="285">
        <v>0</v>
      </c>
      <c r="G56" s="285" t="s">
        <v>632</v>
      </c>
      <c r="H56" s="296">
        <v>7650</v>
      </c>
      <c r="I56" s="285" t="s">
        <v>21</v>
      </c>
      <c r="J56" s="286">
        <v>7650</v>
      </c>
      <c r="K56" s="494" t="s">
        <v>21</v>
      </c>
      <c r="L56" s="494"/>
      <c r="M56" s="287">
        <v>7650</v>
      </c>
      <c r="N56" s="285">
        <v>170</v>
      </c>
      <c r="O56" s="285" t="s">
        <v>21</v>
      </c>
      <c r="P56" s="288">
        <v>170</v>
      </c>
      <c r="Q56" s="285" t="s">
        <v>21</v>
      </c>
      <c r="R56" s="289">
        <v>170</v>
      </c>
      <c r="S56">
        <f>57-41+1</f>
        <v>17</v>
      </c>
      <c r="T56" s="113">
        <f t="shared" si="27"/>
        <v>0</v>
      </c>
      <c r="U56" s="381" t="e">
        <f t="shared" si="28"/>
        <v>#VALUE!</v>
      </c>
      <c r="W56" s="63" t="e">
        <f t="shared" si="29"/>
        <v>#VALUE!</v>
      </c>
    </row>
    <row r="57" spans="3:23">
      <c r="C57" s="294" t="s">
        <v>616</v>
      </c>
      <c r="D57" s="489" t="s">
        <v>617</v>
      </c>
      <c r="E57" s="489"/>
      <c r="F57" s="384">
        <v>2956</v>
      </c>
      <c r="G57" s="291">
        <v>197</v>
      </c>
      <c r="H57" s="297">
        <v>1200</v>
      </c>
      <c r="I57" s="297">
        <v>1500</v>
      </c>
      <c r="J57" s="286">
        <v>2700</v>
      </c>
      <c r="K57" s="495">
        <v>800</v>
      </c>
      <c r="L57" s="495"/>
      <c r="M57" s="287">
        <v>3500</v>
      </c>
      <c r="N57" s="291">
        <v>13</v>
      </c>
      <c r="O57" s="291">
        <v>20</v>
      </c>
      <c r="P57" s="288">
        <v>35</v>
      </c>
      <c r="Q57" s="291">
        <v>15</v>
      </c>
      <c r="R57" s="289">
        <v>50</v>
      </c>
      <c r="S57">
        <f>55-41+1</f>
        <v>15</v>
      </c>
      <c r="T57" s="113">
        <f t="shared" si="27"/>
        <v>197.06666666666666</v>
      </c>
      <c r="U57" s="381">
        <f t="shared" si="28"/>
        <v>-6.6666666666662877E-2</v>
      </c>
      <c r="W57" s="63">
        <f t="shared" si="29"/>
        <v>0</v>
      </c>
    </row>
    <row r="58" spans="3:23">
      <c r="C58" s="284" t="s">
        <v>649</v>
      </c>
      <c r="D58" s="487" t="s">
        <v>619</v>
      </c>
      <c r="E58" s="487"/>
      <c r="F58" s="296">
        <v>9180</v>
      </c>
      <c r="G58" s="285">
        <v>306</v>
      </c>
      <c r="H58" s="296">
        <v>4450</v>
      </c>
      <c r="I58" s="296">
        <v>3150</v>
      </c>
      <c r="J58" s="286">
        <v>7650</v>
      </c>
      <c r="K58" s="488">
        <v>11050</v>
      </c>
      <c r="L58" s="488"/>
      <c r="M58" s="287">
        <v>18700</v>
      </c>
      <c r="N58" s="285">
        <v>50</v>
      </c>
      <c r="O58" s="285">
        <v>45</v>
      </c>
      <c r="P58" s="288">
        <v>95</v>
      </c>
      <c r="Q58" s="285">
        <v>160</v>
      </c>
      <c r="R58" s="289">
        <v>250</v>
      </c>
      <c r="S58">
        <f>57-28+1</f>
        <v>30</v>
      </c>
      <c r="T58" s="113">
        <f t="shared" si="27"/>
        <v>306</v>
      </c>
      <c r="U58" s="381">
        <f t="shared" si="28"/>
        <v>0</v>
      </c>
      <c r="W58" s="63">
        <f t="shared" si="29"/>
        <v>50</v>
      </c>
    </row>
    <row r="59" spans="3:23">
      <c r="C59" s="294" t="s">
        <v>650</v>
      </c>
      <c r="D59" s="489" t="s">
        <v>619</v>
      </c>
      <c r="E59" s="489"/>
      <c r="F59" s="384">
        <f>G59*30</f>
        <v>3900</v>
      </c>
      <c r="G59" s="291">
        <v>130</v>
      </c>
      <c r="H59" s="297">
        <v>1400</v>
      </c>
      <c r="I59" s="297">
        <v>2000</v>
      </c>
      <c r="J59" s="286">
        <v>3400</v>
      </c>
      <c r="K59" s="490">
        <v>1800</v>
      </c>
      <c r="L59" s="490"/>
      <c r="M59" s="287">
        <v>5200</v>
      </c>
      <c r="N59" s="291">
        <v>20</v>
      </c>
      <c r="O59" s="291">
        <v>30</v>
      </c>
      <c r="P59" s="288">
        <v>50</v>
      </c>
      <c r="Q59" s="291">
        <v>25</v>
      </c>
      <c r="R59" s="289">
        <v>75</v>
      </c>
      <c r="S59">
        <f t="shared" ref="S59:S61" si="30">57-28+1</f>
        <v>30</v>
      </c>
      <c r="T59" s="113">
        <f t="shared" si="27"/>
        <v>130</v>
      </c>
      <c r="U59" s="381">
        <f t="shared" si="28"/>
        <v>0</v>
      </c>
      <c r="W59" s="63">
        <f t="shared" si="29"/>
        <v>0</v>
      </c>
    </row>
    <row r="60" spans="3:23" ht="15.75" thickBot="1">
      <c r="C60" s="298"/>
      <c r="D60" s="491"/>
      <c r="E60" s="491"/>
      <c r="F60" s="299"/>
      <c r="G60" s="299"/>
      <c r="H60" s="299"/>
      <c r="I60" s="299"/>
      <c r="J60" s="385"/>
      <c r="K60" s="491"/>
      <c r="L60" s="491"/>
      <c r="M60" s="301"/>
      <c r="N60" s="299"/>
      <c r="O60" s="299"/>
      <c r="P60" s="302"/>
      <c r="Q60" s="299"/>
      <c r="R60" s="303"/>
      <c r="T60" s="113"/>
      <c r="U60" s="381"/>
      <c r="W60" s="63">
        <f t="shared" si="29"/>
        <v>0</v>
      </c>
    </row>
    <row r="61" spans="3:23" ht="15.75" thickBot="1">
      <c r="C61" s="304" t="s">
        <v>29</v>
      </c>
      <c r="D61" s="485" t="s">
        <v>619</v>
      </c>
      <c r="E61" s="485"/>
      <c r="F61" s="306">
        <f>SUM(F56:F59,F51:F53)</f>
        <v>28777</v>
      </c>
      <c r="G61" s="305">
        <f>F61/30</f>
        <v>959.23333333333335</v>
      </c>
      <c r="H61" s="306">
        <v>20300</v>
      </c>
      <c r="I61" s="306">
        <v>13150</v>
      </c>
      <c r="J61" s="307">
        <f>SUM(J56:J59,J51:J53)</f>
        <v>33450</v>
      </c>
      <c r="K61" s="486">
        <f t="shared" ref="K61:R61" si="31">SUM(K56:K59,K51:K53)</f>
        <v>16350</v>
      </c>
      <c r="L61" s="486">
        <f t="shared" si="31"/>
        <v>0</v>
      </c>
      <c r="M61" s="309">
        <f t="shared" si="31"/>
        <v>49800</v>
      </c>
      <c r="N61" s="305">
        <f t="shared" si="31"/>
        <v>338</v>
      </c>
      <c r="O61" s="305">
        <f t="shared" si="31"/>
        <v>201</v>
      </c>
      <c r="P61" s="302">
        <f t="shared" si="31"/>
        <v>537</v>
      </c>
      <c r="Q61" s="305">
        <f t="shared" si="31"/>
        <v>255</v>
      </c>
      <c r="R61" s="303">
        <f t="shared" si="31"/>
        <v>792</v>
      </c>
      <c r="S61">
        <f t="shared" si="30"/>
        <v>30</v>
      </c>
      <c r="T61" s="113">
        <f t="shared" si="27"/>
        <v>959.23333333333335</v>
      </c>
      <c r="U61" s="381">
        <f>G61-T61</f>
        <v>0</v>
      </c>
      <c r="W61" s="63">
        <f t="shared" si="29"/>
        <v>0</v>
      </c>
    </row>
    <row r="64" spans="3:23">
      <c r="F64" s="63">
        <f>SUM(F50,F53,F56:F59)</f>
        <v>28777</v>
      </c>
      <c r="G64" s="63"/>
      <c r="H64" s="63">
        <f>SUM(H50,H53,H56:H59)</f>
        <v>20260</v>
      </c>
      <c r="I64" s="63">
        <f>SUM(I50,I53,I56:I59)</f>
        <v>13140</v>
      </c>
      <c r="J64" s="63">
        <f t="shared" ref="J64:R64" si="32">SUM(J50,J53,J56:J59)</f>
        <v>33450</v>
      </c>
      <c r="K64" s="63">
        <f>SUM(K50,K53,K56:L59)</f>
        <v>16320</v>
      </c>
      <c r="L64" s="63">
        <f t="shared" si="32"/>
        <v>0</v>
      </c>
      <c r="M64" s="63">
        <f t="shared" si="32"/>
        <v>49800</v>
      </c>
      <c r="N64" s="63">
        <f t="shared" si="32"/>
        <v>336</v>
      </c>
      <c r="O64" s="63">
        <f t="shared" si="32"/>
        <v>200</v>
      </c>
      <c r="P64" s="63">
        <f t="shared" si="32"/>
        <v>539</v>
      </c>
      <c r="Q64" s="63">
        <f t="shared" si="32"/>
        <v>253</v>
      </c>
      <c r="R64" s="63">
        <f t="shared" si="32"/>
        <v>787</v>
      </c>
    </row>
    <row r="65" spans="5:18">
      <c r="F65">
        <f>IFERROR(MROUND(F64,IF(F64&lt;20,1,IF(F64&lt;100,5,IF(H18&lt;500,10,50)))),"-")</f>
        <v>28800</v>
      </c>
      <c r="H65">
        <f t="shared" ref="H65:R65" si="33">IFERROR(MROUND(H64,IF(H64&lt;20,1,IF(H64&lt;100,5,IF(J18&lt;500,10,50)))),"-")</f>
        <v>20250</v>
      </c>
      <c r="I65">
        <f t="shared" si="33"/>
        <v>13150</v>
      </c>
      <c r="J65">
        <f t="shared" si="33"/>
        <v>33450</v>
      </c>
      <c r="K65">
        <f t="shared" si="33"/>
        <v>16320</v>
      </c>
      <c r="L65">
        <f t="shared" si="33"/>
        <v>0</v>
      </c>
      <c r="M65">
        <f t="shared" si="33"/>
        <v>49800</v>
      </c>
      <c r="N65">
        <f t="shared" si="33"/>
        <v>340</v>
      </c>
      <c r="O65">
        <f t="shared" si="33"/>
        <v>200</v>
      </c>
      <c r="P65">
        <f t="shared" si="33"/>
        <v>540</v>
      </c>
      <c r="Q65">
        <f t="shared" si="33"/>
        <v>250</v>
      </c>
      <c r="R65">
        <f t="shared" si="33"/>
        <v>800</v>
      </c>
    </row>
    <row r="66" spans="5:18" s="121" customFormat="1">
      <c r="E66" s="121" t="s">
        <v>643</v>
      </c>
      <c r="F66" s="382">
        <f>F61-F64</f>
        <v>0</v>
      </c>
      <c r="G66" s="382"/>
      <c r="H66" s="382">
        <f t="shared" ref="H66:R66" si="34">H61-H64</f>
        <v>40</v>
      </c>
      <c r="I66" s="382">
        <f t="shared" si="34"/>
        <v>10</v>
      </c>
      <c r="J66" s="382">
        <f t="shared" si="34"/>
        <v>0</v>
      </c>
      <c r="K66" s="382">
        <f t="shared" si="34"/>
        <v>30</v>
      </c>
      <c r="L66" s="382">
        <f t="shared" si="34"/>
        <v>0</v>
      </c>
      <c r="M66" s="382">
        <f t="shared" si="34"/>
        <v>0</v>
      </c>
      <c r="N66" s="382">
        <f t="shared" si="34"/>
        <v>2</v>
      </c>
      <c r="O66" s="382">
        <f t="shared" si="34"/>
        <v>1</v>
      </c>
      <c r="P66" s="382">
        <f t="shared" si="34"/>
        <v>-2</v>
      </c>
      <c r="Q66" s="382">
        <f t="shared" si="34"/>
        <v>2</v>
      </c>
      <c r="R66" s="382">
        <f t="shared" si="34"/>
        <v>5</v>
      </c>
    </row>
    <row r="67" spans="5:18">
      <c r="F67" s="63"/>
      <c r="G67" s="63"/>
      <c r="H67" s="382">
        <f t="shared" ref="H67:R67" si="35">H61-H65</f>
        <v>50</v>
      </c>
      <c r="I67" s="382">
        <f t="shared" si="35"/>
        <v>0</v>
      </c>
      <c r="J67" s="382">
        <f t="shared" si="35"/>
        <v>0</v>
      </c>
      <c r="K67" s="382">
        <f t="shared" si="35"/>
        <v>30</v>
      </c>
      <c r="L67" s="382">
        <f t="shared" si="35"/>
        <v>0</v>
      </c>
      <c r="M67" s="382">
        <f t="shared" si="35"/>
        <v>0</v>
      </c>
      <c r="N67" s="382">
        <f t="shared" si="35"/>
        <v>-2</v>
      </c>
      <c r="O67" s="382">
        <f t="shared" si="35"/>
        <v>1</v>
      </c>
      <c r="P67" s="382">
        <f t="shared" si="35"/>
        <v>-3</v>
      </c>
      <c r="Q67" s="382">
        <f t="shared" si="35"/>
        <v>5</v>
      </c>
      <c r="R67" s="382">
        <f t="shared" si="35"/>
        <v>-8</v>
      </c>
    </row>
  </sheetData>
  <mergeCells count="44">
    <mergeCell ref="N45:R46"/>
    <mergeCell ref="C13:C17"/>
    <mergeCell ref="H6:K6"/>
    <mergeCell ref="M6:Q6"/>
    <mergeCell ref="H7:J7"/>
    <mergeCell ref="M7:O7"/>
    <mergeCell ref="C9:C12"/>
    <mergeCell ref="C45:C46"/>
    <mergeCell ref="D45:E46"/>
    <mergeCell ref="F45:F46"/>
    <mergeCell ref="G45:G46"/>
    <mergeCell ref="H45:M45"/>
    <mergeCell ref="H46:M46"/>
    <mergeCell ref="D47:E47"/>
    <mergeCell ref="H47:K47"/>
    <mergeCell ref="N47:P47"/>
    <mergeCell ref="E48:F48"/>
    <mergeCell ref="K48:L48"/>
    <mergeCell ref="C49:I49"/>
    <mergeCell ref="K49:L49"/>
    <mergeCell ref="D50:E50"/>
    <mergeCell ref="K50:L50"/>
    <mergeCell ref="D51:E51"/>
    <mergeCell ref="K51:L51"/>
    <mergeCell ref="D52:E52"/>
    <mergeCell ref="K52:L52"/>
    <mergeCell ref="D53:E53"/>
    <mergeCell ref="K53:L53"/>
    <mergeCell ref="D54:E54"/>
    <mergeCell ref="K54:L54"/>
    <mergeCell ref="C55:I55"/>
    <mergeCell ref="K55:L55"/>
    <mergeCell ref="D56:E56"/>
    <mergeCell ref="K56:L56"/>
    <mergeCell ref="D57:E57"/>
    <mergeCell ref="K57:L57"/>
    <mergeCell ref="D61:E61"/>
    <mergeCell ref="K61:L61"/>
    <mergeCell ref="D58:E58"/>
    <mergeCell ref="K58:L58"/>
    <mergeCell ref="D59:E59"/>
    <mergeCell ref="K59:L59"/>
    <mergeCell ref="D60:E60"/>
    <mergeCell ref="K60:L60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F5158-7FFB-4F4C-8514-A006F25096B4}">
  <dimension ref="C4:G67"/>
  <sheetViews>
    <sheetView topLeftCell="A19" zoomScale="70" zoomScaleNormal="70" workbookViewId="0">
      <selection activeCell="I36" sqref="I36"/>
    </sheetView>
  </sheetViews>
  <sheetFormatPr baseColWidth="10" defaultRowHeight="15"/>
  <cols>
    <col min="3" max="3" width="37.85546875" bestFit="1" customWidth="1"/>
    <col min="4" max="4" width="14.42578125" bestFit="1" customWidth="1"/>
  </cols>
  <sheetData>
    <row r="4" spans="3:7" ht="15.75" thickBot="1"/>
    <row r="5" spans="3:7" ht="45.75" thickBot="1">
      <c r="C5" s="171" t="s">
        <v>320</v>
      </c>
      <c r="D5" s="172" t="s">
        <v>321</v>
      </c>
      <c r="E5" s="173" t="s">
        <v>322</v>
      </c>
      <c r="F5" s="174" t="s">
        <v>323</v>
      </c>
      <c r="G5" s="174" t="s">
        <v>324</v>
      </c>
    </row>
    <row r="6" spans="3:7">
      <c r="C6" s="175" t="s">
        <v>325</v>
      </c>
      <c r="D6" s="176" t="s">
        <v>326</v>
      </c>
      <c r="E6" s="177">
        <v>2033</v>
      </c>
      <c r="F6" s="178">
        <v>6</v>
      </c>
      <c r="G6" s="178">
        <f>E6+F6</f>
        <v>2039</v>
      </c>
    </row>
    <row r="7" spans="3:7">
      <c r="C7" s="179" t="s">
        <v>327</v>
      </c>
      <c r="D7" s="180" t="s">
        <v>326</v>
      </c>
      <c r="E7" s="181">
        <v>2033</v>
      </c>
      <c r="F7" s="182">
        <v>6</v>
      </c>
      <c r="G7" s="182">
        <f t="shared" ref="G7:G33" si="0">E7+F7</f>
        <v>2039</v>
      </c>
    </row>
    <row r="8" spans="3:7">
      <c r="C8" s="179" t="s">
        <v>328</v>
      </c>
      <c r="D8" s="180" t="s">
        <v>326</v>
      </c>
      <c r="E8" s="181">
        <v>2033</v>
      </c>
      <c r="F8" s="182">
        <v>5</v>
      </c>
      <c r="G8" s="182">
        <f t="shared" si="0"/>
        <v>2038</v>
      </c>
    </row>
    <row r="9" spans="3:7">
      <c r="C9" s="179" t="s">
        <v>329</v>
      </c>
      <c r="D9" s="180" t="s">
        <v>326</v>
      </c>
      <c r="E9" s="181">
        <v>2033</v>
      </c>
      <c r="F9" s="182">
        <v>6</v>
      </c>
      <c r="G9" s="182">
        <f t="shared" si="0"/>
        <v>2039</v>
      </c>
    </row>
    <row r="10" spans="3:7">
      <c r="C10" s="179" t="s">
        <v>330</v>
      </c>
      <c r="D10" s="180" t="s">
        <v>326</v>
      </c>
      <c r="E10" s="181">
        <v>2033</v>
      </c>
      <c r="F10" s="182">
        <v>6</v>
      </c>
      <c r="G10" s="182">
        <f t="shared" si="0"/>
        <v>2039</v>
      </c>
    </row>
    <row r="11" spans="3:7">
      <c r="C11" s="179" t="s">
        <v>331</v>
      </c>
      <c r="D11" s="180" t="s">
        <v>326</v>
      </c>
      <c r="E11" s="181">
        <v>2033</v>
      </c>
      <c r="F11" s="182">
        <v>6</v>
      </c>
      <c r="G11" s="182">
        <f t="shared" si="0"/>
        <v>2039</v>
      </c>
    </row>
    <row r="12" spans="3:7">
      <c r="C12" s="179" t="s">
        <v>332</v>
      </c>
      <c r="D12" s="180" t="s">
        <v>326</v>
      </c>
      <c r="E12" s="181">
        <v>2032</v>
      </c>
      <c r="F12" s="182">
        <v>5</v>
      </c>
      <c r="G12" s="182">
        <f t="shared" si="0"/>
        <v>2037</v>
      </c>
    </row>
    <row r="13" spans="3:7">
      <c r="C13" s="179" t="s">
        <v>333</v>
      </c>
      <c r="D13" s="180" t="s">
        <v>326</v>
      </c>
      <c r="E13" s="181">
        <v>2032</v>
      </c>
      <c r="F13" s="182">
        <v>5</v>
      </c>
      <c r="G13" s="182">
        <f t="shared" si="0"/>
        <v>2037</v>
      </c>
    </row>
    <row r="14" spans="3:7">
      <c r="C14" s="179" t="s">
        <v>334</v>
      </c>
      <c r="D14" s="180" t="s">
        <v>326</v>
      </c>
      <c r="E14" s="181">
        <v>2032</v>
      </c>
      <c r="F14" s="182">
        <v>5</v>
      </c>
      <c r="G14" s="182">
        <f t="shared" si="0"/>
        <v>2037</v>
      </c>
    </row>
    <row r="15" spans="3:7">
      <c r="C15" s="179" t="s">
        <v>335</v>
      </c>
      <c r="D15" s="180" t="s">
        <v>326</v>
      </c>
      <c r="E15" s="181">
        <v>2032</v>
      </c>
      <c r="F15" s="182">
        <v>5</v>
      </c>
      <c r="G15" s="182">
        <f t="shared" si="0"/>
        <v>2037</v>
      </c>
    </row>
    <row r="16" spans="3:7">
      <c r="C16" s="179" t="s">
        <v>336</v>
      </c>
      <c r="D16" s="180" t="s">
        <v>326</v>
      </c>
      <c r="E16" s="181">
        <v>2032</v>
      </c>
      <c r="F16" s="182">
        <v>5</v>
      </c>
      <c r="G16" s="182">
        <f t="shared" si="0"/>
        <v>2037</v>
      </c>
    </row>
    <row r="17" spans="3:7">
      <c r="C17" s="179" t="s">
        <v>337</v>
      </c>
      <c r="D17" s="180" t="s">
        <v>326</v>
      </c>
      <c r="E17" s="181">
        <v>2032</v>
      </c>
      <c r="F17" s="182">
        <v>5</v>
      </c>
      <c r="G17" s="182">
        <f t="shared" si="0"/>
        <v>2037</v>
      </c>
    </row>
    <row r="18" spans="3:7">
      <c r="C18" s="179" t="s">
        <v>338</v>
      </c>
      <c r="D18" s="180" t="s">
        <v>326</v>
      </c>
      <c r="E18" s="181">
        <v>2035</v>
      </c>
      <c r="F18" s="182">
        <v>4</v>
      </c>
      <c r="G18" s="182">
        <f t="shared" si="0"/>
        <v>2039</v>
      </c>
    </row>
    <row r="19" spans="3:7">
      <c r="C19" s="179" t="s">
        <v>339</v>
      </c>
      <c r="D19" s="180" t="s">
        <v>326</v>
      </c>
      <c r="E19" s="181">
        <v>2042</v>
      </c>
      <c r="F19" s="182">
        <v>2</v>
      </c>
      <c r="G19" s="182">
        <f t="shared" si="0"/>
        <v>2044</v>
      </c>
    </row>
    <row r="20" spans="3:7">
      <c r="C20" s="179" t="s">
        <v>340</v>
      </c>
      <c r="D20" s="180" t="s">
        <v>326</v>
      </c>
      <c r="E20" s="181">
        <v>2041</v>
      </c>
      <c r="F20" s="182">
        <v>6</v>
      </c>
      <c r="G20" s="182">
        <f t="shared" si="0"/>
        <v>2047</v>
      </c>
    </row>
    <row r="21" spans="3:7">
      <c r="C21" s="179" t="s">
        <v>341</v>
      </c>
      <c r="D21" s="180" t="s">
        <v>326</v>
      </c>
      <c r="E21" s="181">
        <v>2041</v>
      </c>
      <c r="F21" s="182">
        <v>8</v>
      </c>
      <c r="G21" s="182">
        <f t="shared" si="0"/>
        <v>2049</v>
      </c>
    </row>
    <row r="22" spans="3:7">
      <c r="C22" s="179" t="s">
        <v>342</v>
      </c>
      <c r="D22" s="180" t="s">
        <v>326</v>
      </c>
      <c r="E22" s="181">
        <v>2031</v>
      </c>
      <c r="F22" s="182">
        <v>8</v>
      </c>
      <c r="G22" s="182">
        <f t="shared" si="0"/>
        <v>2039</v>
      </c>
    </row>
    <row r="23" spans="3:7">
      <c r="C23" s="179" t="s">
        <v>343</v>
      </c>
      <c r="D23" s="180" t="s">
        <v>326</v>
      </c>
      <c r="E23" s="181">
        <v>2032</v>
      </c>
      <c r="F23" s="182">
        <v>5</v>
      </c>
      <c r="G23" s="182">
        <f t="shared" si="0"/>
        <v>2037</v>
      </c>
    </row>
    <row r="24" spans="3:7">
      <c r="C24" s="179" t="s">
        <v>344</v>
      </c>
      <c r="D24" s="180" t="s">
        <v>326</v>
      </c>
      <c r="E24" s="181">
        <v>2033</v>
      </c>
      <c r="F24" s="182">
        <v>5</v>
      </c>
      <c r="G24" s="182">
        <f t="shared" si="0"/>
        <v>2038</v>
      </c>
    </row>
    <row r="25" spans="3:7">
      <c r="C25" s="179" t="s">
        <v>345</v>
      </c>
      <c r="D25" s="180" t="s">
        <v>326</v>
      </c>
      <c r="E25" s="181">
        <v>2032</v>
      </c>
      <c r="F25" s="182">
        <v>5</v>
      </c>
      <c r="G25" s="182">
        <f t="shared" si="0"/>
        <v>2037</v>
      </c>
    </row>
    <row r="26" spans="3:7">
      <c r="C26" s="179" t="s">
        <v>346</v>
      </c>
      <c r="D26" s="180" t="s">
        <v>347</v>
      </c>
      <c r="E26" s="181">
        <v>2031</v>
      </c>
      <c r="F26" s="182">
        <v>7</v>
      </c>
      <c r="G26" s="182">
        <f t="shared" si="0"/>
        <v>2038</v>
      </c>
    </row>
    <row r="27" spans="3:7">
      <c r="C27" s="179" t="s">
        <v>348</v>
      </c>
      <c r="D27" s="180" t="s">
        <v>347</v>
      </c>
      <c r="E27" s="181">
        <v>2033</v>
      </c>
      <c r="F27" s="182">
        <v>5</v>
      </c>
      <c r="G27" s="182">
        <f t="shared" si="0"/>
        <v>2038</v>
      </c>
    </row>
    <row r="28" spans="3:7">
      <c r="C28" s="179" t="s">
        <v>349</v>
      </c>
      <c r="D28" s="180" t="s">
        <v>347</v>
      </c>
      <c r="E28" s="181">
        <v>2031</v>
      </c>
      <c r="F28" s="182">
        <v>8</v>
      </c>
      <c r="G28" s="182">
        <f t="shared" si="0"/>
        <v>2039</v>
      </c>
    </row>
    <row r="29" spans="3:7">
      <c r="C29" s="179" t="s">
        <v>350</v>
      </c>
      <c r="D29" s="180" t="s">
        <v>347</v>
      </c>
      <c r="E29" s="181">
        <v>2034</v>
      </c>
      <c r="F29" s="182">
        <v>8</v>
      </c>
      <c r="G29" s="182">
        <f t="shared" si="0"/>
        <v>2042</v>
      </c>
    </row>
    <row r="30" spans="3:7">
      <c r="C30" s="179" t="s">
        <v>351</v>
      </c>
      <c r="D30" s="180" t="s">
        <v>352</v>
      </c>
      <c r="E30" s="181">
        <v>2034</v>
      </c>
      <c r="F30" s="182">
        <v>7</v>
      </c>
      <c r="G30" s="182">
        <f t="shared" si="0"/>
        <v>2041</v>
      </c>
    </row>
    <row r="31" spans="3:7">
      <c r="C31" s="179" t="s">
        <v>353</v>
      </c>
      <c r="D31" s="180" t="s">
        <v>352</v>
      </c>
      <c r="E31" s="181">
        <v>2034</v>
      </c>
      <c r="F31" s="182">
        <v>7</v>
      </c>
      <c r="G31" s="182">
        <f t="shared" si="0"/>
        <v>2041</v>
      </c>
    </row>
    <row r="32" spans="3:7">
      <c r="C32" s="183" t="s">
        <v>354</v>
      </c>
      <c r="D32" s="184" t="s">
        <v>355</v>
      </c>
      <c r="E32" s="185">
        <v>2030</v>
      </c>
      <c r="F32" s="186">
        <v>9</v>
      </c>
      <c r="G32" s="186">
        <f t="shared" si="0"/>
        <v>2039</v>
      </c>
    </row>
    <row r="33" spans="3:7">
      <c r="C33" s="183" t="s">
        <v>356</v>
      </c>
      <c r="D33" s="184" t="s">
        <v>357</v>
      </c>
      <c r="E33" s="185">
        <v>2042</v>
      </c>
      <c r="F33" s="186">
        <v>11</v>
      </c>
      <c r="G33" s="186">
        <f t="shared" si="0"/>
        <v>2053</v>
      </c>
    </row>
    <row r="39" spans="3:7">
      <c r="C39" t="s">
        <v>320</v>
      </c>
      <c r="D39" t="s">
        <v>321</v>
      </c>
      <c r="E39" t="s">
        <v>322</v>
      </c>
      <c r="F39" t="s">
        <v>323</v>
      </c>
      <c r="G39" t="s">
        <v>324</v>
      </c>
    </row>
    <row r="40" spans="3:7">
      <c r="C40" t="s">
        <v>325</v>
      </c>
      <c r="D40" t="s">
        <v>326</v>
      </c>
      <c r="E40">
        <v>2033</v>
      </c>
      <c r="F40">
        <v>6</v>
      </c>
      <c r="G40">
        <v>2039</v>
      </c>
    </row>
    <row r="41" spans="3:7">
      <c r="C41" t="s">
        <v>327</v>
      </c>
      <c r="D41" t="s">
        <v>326</v>
      </c>
      <c r="E41">
        <v>2033</v>
      </c>
      <c r="F41">
        <v>6</v>
      </c>
      <c r="G41">
        <v>2039</v>
      </c>
    </row>
    <row r="42" spans="3:7">
      <c r="C42" t="s">
        <v>328</v>
      </c>
      <c r="D42" t="s">
        <v>326</v>
      </c>
      <c r="E42">
        <v>2033</v>
      </c>
      <c r="F42">
        <v>5</v>
      </c>
      <c r="G42">
        <v>2038</v>
      </c>
    </row>
    <row r="43" spans="3:7">
      <c r="C43" t="s">
        <v>329</v>
      </c>
      <c r="D43" t="s">
        <v>326</v>
      </c>
      <c r="E43">
        <v>2033</v>
      </c>
      <c r="F43">
        <v>6</v>
      </c>
      <c r="G43">
        <v>2039</v>
      </c>
    </row>
    <row r="44" spans="3:7">
      <c r="C44" t="s">
        <v>330</v>
      </c>
      <c r="D44" t="s">
        <v>326</v>
      </c>
      <c r="E44">
        <v>2033</v>
      </c>
      <c r="F44">
        <v>6</v>
      </c>
      <c r="G44">
        <v>2039</v>
      </c>
    </row>
    <row r="45" spans="3:7">
      <c r="C45" t="s">
        <v>331</v>
      </c>
      <c r="D45" t="s">
        <v>326</v>
      </c>
      <c r="E45">
        <v>2033</v>
      </c>
      <c r="F45">
        <v>6</v>
      </c>
      <c r="G45">
        <v>2039</v>
      </c>
    </row>
    <row r="46" spans="3:7">
      <c r="C46" t="s">
        <v>332</v>
      </c>
      <c r="D46" t="s">
        <v>326</v>
      </c>
      <c r="E46">
        <v>2032</v>
      </c>
      <c r="F46">
        <v>5</v>
      </c>
      <c r="G46">
        <v>2037</v>
      </c>
    </row>
    <row r="47" spans="3:7">
      <c r="C47" t="s">
        <v>333</v>
      </c>
      <c r="D47" t="s">
        <v>326</v>
      </c>
      <c r="E47">
        <v>2032</v>
      </c>
      <c r="F47">
        <v>5</v>
      </c>
      <c r="G47">
        <v>2037</v>
      </c>
    </row>
    <row r="48" spans="3:7">
      <c r="C48" t="s">
        <v>334</v>
      </c>
      <c r="D48" t="s">
        <v>326</v>
      </c>
      <c r="E48">
        <v>2032</v>
      </c>
      <c r="F48">
        <v>5</v>
      </c>
      <c r="G48">
        <v>2037</v>
      </c>
    </row>
    <row r="49" spans="3:7">
      <c r="C49" t="s">
        <v>335</v>
      </c>
      <c r="D49" t="s">
        <v>326</v>
      </c>
      <c r="E49">
        <v>2032</v>
      </c>
      <c r="F49">
        <v>5</v>
      </c>
      <c r="G49">
        <v>2037</v>
      </c>
    </row>
    <row r="50" spans="3:7">
      <c r="C50" t="s">
        <v>336</v>
      </c>
      <c r="D50" t="s">
        <v>326</v>
      </c>
      <c r="E50">
        <v>2032</v>
      </c>
      <c r="F50">
        <v>5</v>
      </c>
      <c r="G50">
        <v>2037</v>
      </c>
    </row>
    <row r="51" spans="3:7">
      <c r="C51" t="s">
        <v>337</v>
      </c>
      <c r="D51" t="s">
        <v>326</v>
      </c>
      <c r="E51">
        <v>2032</v>
      </c>
      <c r="F51">
        <v>5</v>
      </c>
      <c r="G51">
        <v>2037</v>
      </c>
    </row>
    <row r="52" spans="3:7">
      <c r="C52" t="s">
        <v>338</v>
      </c>
      <c r="D52" t="s">
        <v>326</v>
      </c>
      <c r="E52">
        <v>2035</v>
      </c>
      <c r="F52">
        <v>4</v>
      </c>
      <c r="G52">
        <v>2039</v>
      </c>
    </row>
    <row r="53" spans="3:7">
      <c r="C53" t="s">
        <v>339</v>
      </c>
      <c r="D53" t="s">
        <v>326</v>
      </c>
      <c r="E53">
        <v>2042</v>
      </c>
      <c r="F53">
        <v>2</v>
      </c>
      <c r="G53">
        <v>2044</v>
      </c>
    </row>
    <row r="54" spans="3:7">
      <c r="C54" t="s">
        <v>340</v>
      </c>
      <c r="D54" t="s">
        <v>326</v>
      </c>
      <c r="E54">
        <v>2041</v>
      </c>
      <c r="F54">
        <v>6</v>
      </c>
      <c r="G54">
        <v>2047</v>
      </c>
    </row>
    <row r="55" spans="3:7">
      <c r="C55" t="s">
        <v>341</v>
      </c>
      <c r="D55" t="s">
        <v>326</v>
      </c>
      <c r="E55">
        <v>2041</v>
      </c>
      <c r="F55">
        <v>8</v>
      </c>
      <c r="G55">
        <v>2049</v>
      </c>
    </row>
    <row r="56" spans="3:7">
      <c r="C56" t="s">
        <v>342</v>
      </c>
      <c r="D56" t="s">
        <v>326</v>
      </c>
      <c r="E56">
        <v>2031</v>
      </c>
      <c r="F56">
        <v>8</v>
      </c>
      <c r="G56">
        <v>2039</v>
      </c>
    </row>
    <row r="57" spans="3:7">
      <c r="C57" t="s">
        <v>343</v>
      </c>
      <c r="D57" t="s">
        <v>326</v>
      </c>
      <c r="E57">
        <v>2032</v>
      </c>
      <c r="F57">
        <v>5</v>
      </c>
      <c r="G57">
        <v>2037</v>
      </c>
    </row>
    <row r="58" spans="3:7">
      <c r="C58" t="s">
        <v>344</v>
      </c>
      <c r="D58" t="s">
        <v>326</v>
      </c>
      <c r="E58">
        <v>2033</v>
      </c>
      <c r="F58">
        <v>5</v>
      </c>
      <c r="G58">
        <v>2038</v>
      </c>
    </row>
    <row r="59" spans="3:7">
      <c r="C59" t="s">
        <v>345</v>
      </c>
      <c r="D59" t="s">
        <v>326</v>
      </c>
      <c r="E59">
        <v>2032</v>
      </c>
      <c r="F59">
        <v>5</v>
      </c>
      <c r="G59">
        <v>2037</v>
      </c>
    </row>
    <row r="60" spans="3:7">
      <c r="C60" t="s">
        <v>346</v>
      </c>
      <c r="D60" t="s">
        <v>347</v>
      </c>
      <c r="E60">
        <v>2031</v>
      </c>
      <c r="F60">
        <v>7</v>
      </c>
      <c r="G60">
        <v>2038</v>
      </c>
    </row>
    <row r="61" spans="3:7">
      <c r="C61" t="s">
        <v>348</v>
      </c>
      <c r="D61" t="s">
        <v>347</v>
      </c>
      <c r="E61">
        <v>2033</v>
      </c>
      <c r="F61">
        <v>5</v>
      </c>
      <c r="G61">
        <v>2038</v>
      </c>
    </row>
    <row r="62" spans="3:7">
      <c r="C62" t="s">
        <v>349</v>
      </c>
      <c r="D62" t="s">
        <v>347</v>
      </c>
      <c r="E62">
        <v>2031</v>
      </c>
      <c r="F62">
        <v>8</v>
      </c>
      <c r="G62">
        <v>2039</v>
      </c>
    </row>
    <row r="63" spans="3:7">
      <c r="C63" t="s">
        <v>350</v>
      </c>
      <c r="D63" t="s">
        <v>347</v>
      </c>
      <c r="E63">
        <v>2034</v>
      </c>
      <c r="F63">
        <v>8</v>
      </c>
      <c r="G63">
        <v>2042</v>
      </c>
    </row>
    <row r="64" spans="3:7">
      <c r="C64" t="s">
        <v>351</v>
      </c>
      <c r="D64" t="s">
        <v>352</v>
      </c>
      <c r="E64">
        <v>2034</v>
      </c>
      <c r="F64">
        <v>7</v>
      </c>
      <c r="G64">
        <v>2041</v>
      </c>
    </row>
    <row r="65" spans="3:7">
      <c r="C65" t="s">
        <v>353</v>
      </c>
      <c r="D65" t="s">
        <v>352</v>
      </c>
      <c r="E65">
        <v>2034</v>
      </c>
      <c r="F65">
        <v>7</v>
      </c>
      <c r="G65">
        <v>2041</v>
      </c>
    </row>
    <row r="66" spans="3:7">
      <c r="C66" t="s">
        <v>354</v>
      </c>
      <c r="D66" t="s">
        <v>355</v>
      </c>
      <c r="E66">
        <v>2030</v>
      </c>
      <c r="F66">
        <v>9</v>
      </c>
      <c r="G66">
        <v>2039</v>
      </c>
    </row>
    <row r="67" spans="3:7">
      <c r="C67" t="s">
        <v>356</v>
      </c>
      <c r="D67" t="s">
        <v>357</v>
      </c>
      <c r="E67">
        <v>2042</v>
      </c>
      <c r="F67">
        <v>11</v>
      </c>
      <c r="G67">
        <v>2053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1ED50-E7BC-44AB-9C9A-83589F267880}">
  <dimension ref="C3:P38"/>
  <sheetViews>
    <sheetView workbookViewId="0">
      <selection activeCell="L12" sqref="G12:L13"/>
    </sheetView>
  </sheetViews>
  <sheetFormatPr baseColWidth="10" defaultRowHeight="15"/>
  <sheetData>
    <row r="3" spans="3:16">
      <c r="C3" t="s">
        <v>89</v>
      </c>
    </row>
    <row r="6" spans="3:16">
      <c r="L6" s="515" t="s">
        <v>48</v>
      </c>
      <c r="M6" s="515"/>
      <c r="N6" s="515"/>
      <c r="O6" s="515" t="s">
        <v>269</v>
      </c>
      <c r="P6" s="515"/>
    </row>
    <row r="7" spans="3:16">
      <c r="L7" t="s">
        <v>379</v>
      </c>
      <c r="M7" t="s">
        <v>380</v>
      </c>
      <c r="N7" t="s">
        <v>381</v>
      </c>
      <c r="O7" t="s">
        <v>379</v>
      </c>
      <c r="P7" t="s">
        <v>380</v>
      </c>
    </row>
    <row r="8" spans="3:16">
      <c r="K8" t="s">
        <v>178</v>
      </c>
      <c r="L8" s="211">
        <v>1.1200000000000001</v>
      </c>
      <c r="M8" s="211"/>
      <c r="N8" s="211"/>
      <c r="O8" s="211"/>
      <c r="P8" s="211">
        <v>0.09</v>
      </c>
    </row>
    <row r="9" spans="3:16">
      <c r="K9" t="s">
        <v>175</v>
      </c>
      <c r="L9" s="211"/>
      <c r="M9" s="211">
        <v>0.54</v>
      </c>
      <c r="N9" s="211"/>
      <c r="O9" s="211"/>
      <c r="P9" s="211">
        <v>0.05</v>
      </c>
    </row>
    <row r="10" spans="3:16">
      <c r="K10" t="s">
        <v>192</v>
      </c>
      <c r="L10" s="211">
        <v>1.06</v>
      </c>
      <c r="M10" s="211"/>
      <c r="N10" s="211"/>
      <c r="O10" s="211"/>
      <c r="P10" s="211"/>
    </row>
    <row r="11" spans="3:16">
      <c r="K11" t="s">
        <v>173</v>
      </c>
      <c r="L11" s="211">
        <v>4.5999999999999996</v>
      </c>
      <c r="M11" s="211"/>
      <c r="N11" s="211"/>
      <c r="O11" s="211">
        <v>8.4</v>
      </c>
      <c r="P11" s="211"/>
    </row>
    <row r="12" spans="3:16">
      <c r="K12" t="s">
        <v>382</v>
      </c>
      <c r="L12" s="211"/>
      <c r="M12" s="211">
        <v>0.42</v>
      </c>
      <c r="N12" s="211"/>
      <c r="O12" s="211"/>
      <c r="P12" s="211"/>
    </row>
    <row r="13" spans="3:16">
      <c r="K13" t="s">
        <v>185</v>
      </c>
      <c r="L13" s="211">
        <v>1.21</v>
      </c>
      <c r="M13" s="211"/>
      <c r="N13" s="211"/>
      <c r="O13" s="211"/>
      <c r="P13" s="211"/>
    </row>
    <row r="14" spans="3:16">
      <c r="K14" t="s">
        <v>167</v>
      </c>
      <c r="L14" s="211"/>
      <c r="M14" s="211">
        <v>0.91</v>
      </c>
      <c r="N14" s="211"/>
      <c r="O14" s="211"/>
      <c r="P14" s="211">
        <v>0.13</v>
      </c>
    </row>
    <row r="15" spans="3:16">
      <c r="K15" t="s">
        <v>179</v>
      </c>
      <c r="L15" s="211"/>
      <c r="M15" s="211">
        <v>0.42</v>
      </c>
      <c r="N15" s="211"/>
      <c r="O15" s="211">
        <v>2.81</v>
      </c>
      <c r="P15" s="211"/>
    </row>
    <row r="16" spans="3:16">
      <c r="K16" t="s">
        <v>171</v>
      </c>
      <c r="L16" s="211"/>
      <c r="M16" s="211">
        <v>0.93</v>
      </c>
      <c r="N16" s="211"/>
      <c r="O16" s="211">
        <v>1.33</v>
      </c>
      <c r="P16" s="211"/>
    </row>
    <row r="17" spans="11:16">
      <c r="K17" t="s">
        <v>181</v>
      </c>
      <c r="L17" s="211"/>
      <c r="M17" s="211">
        <v>0.69</v>
      </c>
      <c r="N17" s="211"/>
      <c r="O17" s="211"/>
      <c r="P17" s="211"/>
    </row>
    <row r="18" spans="11:16">
      <c r="K18" t="s">
        <v>169</v>
      </c>
      <c r="L18" s="211">
        <v>1.1399999999999999</v>
      </c>
      <c r="M18" s="211"/>
      <c r="N18" s="211"/>
      <c r="O18" s="211">
        <v>2.81</v>
      </c>
      <c r="P18" s="211"/>
    </row>
    <row r="19" spans="11:16">
      <c r="K19" t="s">
        <v>383</v>
      </c>
      <c r="L19" s="211"/>
      <c r="M19" s="211"/>
      <c r="N19" s="211">
        <v>0.4</v>
      </c>
      <c r="O19" s="211">
        <v>0.42</v>
      </c>
      <c r="P19" s="211"/>
    </row>
    <row r="20" spans="11:16">
      <c r="K20" t="s">
        <v>184</v>
      </c>
      <c r="L20" s="211"/>
      <c r="M20" s="211">
        <v>0.77</v>
      </c>
      <c r="N20" s="211"/>
      <c r="O20" s="211"/>
      <c r="P20" s="211">
        <v>0.28999999999999998</v>
      </c>
    </row>
    <row r="21" spans="11:16">
      <c r="K21" t="s">
        <v>200</v>
      </c>
      <c r="L21" s="211"/>
      <c r="M21" s="211">
        <v>0.4</v>
      </c>
      <c r="N21" s="211"/>
      <c r="O21" s="211"/>
      <c r="P21" s="211">
        <v>0.31</v>
      </c>
    </row>
    <row r="22" spans="11:16">
      <c r="K22" t="s">
        <v>187</v>
      </c>
      <c r="L22" s="211">
        <v>3.02</v>
      </c>
      <c r="M22" s="211"/>
      <c r="N22" s="211"/>
      <c r="O22" s="211"/>
      <c r="P22" s="211"/>
    </row>
    <row r="23" spans="11:16">
      <c r="K23" t="s">
        <v>159</v>
      </c>
      <c r="L23" s="211"/>
      <c r="M23" s="211"/>
      <c r="N23" s="211">
        <v>0.23</v>
      </c>
      <c r="O23" s="211"/>
      <c r="P23" s="211"/>
    </row>
    <row r="24" spans="11:16">
      <c r="K24" t="s">
        <v>191</v>
      </c>
      <c r="L24" s="211"/>
      <c r="M24" s="211"/>
      <c r="N24" s="211">
        <v>0.15</v>
      </c>
      <c r="O24" s="211"/>
      <c r="P24" s="211"/>
    </row>
    <row r="25" spans="11:16">
      <c r="K25" t="s">
        <v>170</v>
      </c>
      <c r="L25" s="211">
        <v>1.18</v>
      </c>
      <c r="M25" s="211"/>
      <c r="N25" s="211"/>
      <c r="O25" s="211"/>
      <c r="P25" s="211">
        <v>0.39</v>
      </c>
    </row>
    <row r="26" spans="11:16">
      <c r="K26" t="s">
        <v>196</v>
      </c>
      <c r="L26" s="211"/>
      <c r="M26" s="211">
        <v>0.92</v>
      </c>
      <c r="N26" s="211"/>
      <c r="O26" s="211"/>
      <c r="P26" s="211"/>
    </row>
    <row r="27" spans="11:16">
      <c r="K27" t="s">
        <v>172</v>
      </c>
      <c r="L27" s="211">
        <v>1.04</v>
      </c>
      <c r="M27" s="211"/>
      <c r="N27" s="211"/>
      <c r="O27" s="211"/>
      <c r="P27" s="211">
        <v>0.01</v>
      </c>
    </row>
    <row r="28" spans="11:16">
      <c r="K28" t="s">
        <v>177</v>
      </c>
      <c r="L28" s="211"/>
      <c r="N28" s="211">
        <v>0.28000000000000003</v>
      </c>
      <c r="O28" s="211"/>
      <c r="P28" s="211"/>
    </row>
    <row r="29" spans="11:16">
      <c r="K29" t="s">
        <v>160</v>
      </c>
      <c r="L29" s="211"/>
      <c r="M29" s="211">
        <v>0.84</v>
      </c>
      <c r="O29" s="211"/>
      <c r="P29" s="211"/>
    </row>
    <row r="30" spans="11:16">
      <c r="K30" t="s">
        <v>174</v>
      </c>
      <c r="L30" s="211"/>
      <c r="M30" s="211">
        <v>0.92</v>
      </c>
      <c r="N30" s="211"/>
      <c r="O30" s="211"/>
      <c r="P30" s="211"/>
    </row>
    <row r="31" spans="11:16">
      <c r="K31" t="s">
        <v>183</v>
      </c>
      <c r="L31" s="211"/>
      <c r="M31" s="211">
        <v>0.82</v>
      </c>
      <c r="N31" s="211"/>
      <c r="O31" s="211"/>
      <c r="P31" s="211">
        <v>0.03</v>
      </c>
    </row>
    <row r="32" spans="11:16">
      <c r="K32" t="s">
        <v>182</v>
      </c>
      <c r="L32" s="211">
        <v>1.06</v>
      </c>
      <c r="M32" s="211"/>
      <c r="N32" s="211"/>
      <c r="O32" s="211"/>
      <c r="P32" s="211"/>
    </row>
    <row r="33" spans="11:16">
      <c r="K33" t="s">
        <v>161</v>
      </c>
      <c r="L33" s="211"/>
      <c r="M33" s="211">
        <v>0.54</v>
      </c>
      <c r="N33" s="211"/>
      <c r="O33" s="211"/>
      <c r="P33" s="211"/>
    </row>
    <row r="34" spans="11:16">
      <c r="K34" t="s">
        <v>176</v>
      </c>
      <c r="L34" s="211"/>
      <c r="M34" s="211">
        <v>0.62</v>
      </c>
      <c r="N34" s="211"/>
      <c r="O34" s="211"/>
      <c r="P34" s="211"/>
    </row>
    <row r="35" spans="11:16">
      <c r="K35" t="s">
        <v>198</v>
      </c>
      <c r="L35" s="211"/>
      <c r="M35" s="211">
        <v>0.53</v>
      </c>
      <c r="N35" s="211"/>
      <c r="O35" s="211"/>
      <c r="P35" s="211"/>
    </row>
    <row r="36" spans="11:16">
      <c r="K36" t="s">
        <v>188</v>
      </c>
      <c r="L36" s="211">
        <v>1.35</v>
      </c>
      <c r="M36" s="211"/>
      <c r="N36" s="211"/>
      <c r="O36" s="211"/>
      <c r="P36" s="211">
        <v>0.15</v>
      </c>
    </row>
    <row r="37" spans="11:16">
      <c r="K37" t="s">
        <v>190</v>
      </c>
      <c r="L37" s="211"/>
      <c r="M37" s="211">
        <v>0.98</v>
      </c>
      <c r="N37" s="211"/>
      <c r="O37" s="211"/>
      <c r="P37" s="211"/>
    </row>
    <row r="38" spans="11:16">
      <c r="K38" t="s">
        <v>384</v>
      </c>
      <c r="L38" s="211"/>
      <c r="M38" s="211">
        <v>0.56999999999999995</v>
      </c>
      <c r="N38" s="211"/>
      <c r="O38" s="211"/>
      <c r="P38" s="211"/>
    </row>
  </sheetData>
  <mergeCells count="2">
    <mergeCell ref="L6:N6"/>
    <mergeCell ref="O6:P6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621B-2DDB-4ABA-8E2E-173DE79E43E4}">
  <dimension ref="C2:AD202"/>
  <sheetViews>
    <sheetView topLeftCell="B157" zoomScale="90" zoomScaleNormal="90" workbookViewId="0">
      <selection activeCell="S185" sqref="S185"/>
    </sheetView>
  </sheetViews>
  <sheetFormatPr baseColWidth="10" defaultRowHeight="15"/>
  <cols>
    <col min="3" max="3" width="6" customWidth="1"/>
    <col min="4" max="4" width="17.28515625" customWidth="1"/>
    <col min="5" max="15" width="11.140625" customWidth="1"/>
    <col min="18" max="18" width="5.28515625" customWidth="1"/>
    <col min="19" max="19" width="48.85546875" customWidth="1"/>
    <col min="20" max="30" width="8.5703125" customWidth="1"/>
  </cols>
  <sheetData>
    <row r="2" spans="3:30"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</row>
    <row r="3" spans="3:30">
      <c r="E3" s="99"/>
      <c r="F3" s="99"/>
      <c r="G3" s="99"/>
      <c r="H3" s="99"/>
      <c r="M3" s="94"/>
      <c r="N3" s="94"/>
      <c r="O3" s="94"/>
    </row>
    <row r="6" spans="3:30">
      <c r="C6" s="2"/>
      <c r="D6" s="2"/>
      <c r="E6" s="2"/>
      <c r="F6" s="510" t="s">
        <v>163</v>
      </c>
      <c r="G6" s="510"/>
      <c r="H6" s="510"/>
      <c r="I6" s="510"/>
      <c r="J6" s="5"/>
      <c r="K6" s="509" t="s">
        <v>166</v>
      </c>
      <c r="L6" s="509"/>
      <c r="M6" s="509"/>
      <c r="N6" s="509"/>
      <c r="O6" s="509"/>
      <c r="R6" s="2"/>
      <c r="S6" s="2"/>
      <c r="T6" s="2"/>
      <c r="U6" s="510" t="s">
        <v>163</v>
      </c>
      <c r="V6" s="510"/>
      <c r="W6" s="510"/>
      <c r="X6" s="510"/>
      <c r="Y6" s="5"/>
      <c r="Z6" s="509" t="s">
        <v>166</v>
      </c>
      <c r="AA6" s="509"/>
      <c r="AB6" s="509"/>
      <c r="AC6" s="509"/>
      <c r="AD6" s="509"/>
    </row>
    <row r="7" spans="3:30">
      <c r="C7" s="2"/>
      <c r="D7" s="2"/>
      <c r="E7" s="2"/>
      <c r="F7" s="508" t="s">
        <v>2</v>
      </c>
      <c r="G7" s="508"/>
      <c r="H7" s="508"/>
      <c r="I7" s="6"/>
      <c r="J7" s="5"/>
      <c r="K7" s="508" t="s">
        <v>2</v>
      </c>
      <c r="L7" s="508"/>
      <c r="M7" s="508"/>
      <c r="N7" s="6"/>
      <c r="O7" s="7"/>
      <c r="R7" s="2"/>
      <c r="S7" s="2"/>
      <c r="T7" s="2"/>
      <c r="U7" s="508" t="s">
        <v>2</v>
      </c>
      <c r="V7" s="508"/>
      <c r="W7" s="508"/>
      <c r="X7" s="6"/>
      <c r="Y7" s="5"/>
      <c r="Z7" s="508" t="s">
        <v>2</v>
      </c>
      <c r="AA7" s="508"/>
      <c r="AB7" s="508"/>
      <c r="AC7" s="6"/>
      <c r="AD7" s="7"/>
    </row>
    <row r="8" spans="3:30" ht="57">
      <c r="C8" s="100"/>
      <c r="D8" s="100"/>
      <c r="E8" s="9" t="s">
        <v>38</v>
      </c>
      <c r="F8" s="9" t="s">
        <v>5</v>
      </c>
      <c r="G8" s="9" t="s">
        <v>6</v>
      </c>
      <c r="H8" s="12" t="s">
        <v>7</v>
      </c>
      <c r="I8" s="11" t="s">
        <v>164</v>
      </c>
      <c r="J8" s="10" t="s">
        <v>9</v>
      </c>
      <c r="K8" s="9" t="s">
        <v>5</v>
      </c>
      <c r="L8" s="9" t="s">
        <v>6</v>
      </c>
      <c r="M8" s="12" t="s">
        <v>7</v>
      </c>
      <c r="N8" s="11" t="s">
        <v>164</v>
      </c>
      <c r="O8" s="13" t="s">
        <v>9</v>
      </c>
      <c r="R8" s="33" t="s">
        <v>203</v>
      </c>
      <c r="S8" s="100"/>
      <c r="T8" s="9" t="s">
        <v>38</v>
      </c>
      <c r="U8" s="9" t="s">
        <v>5</v>
      </c>
      <c r="V8" s="9" t="s">
        <v>6</v>
      </c>
      <c r="W8" s="12" t="s">
        <v>7</v>
      </c>
      <c r="X8" s="11" t="s">
        <v>164</v>
      </c>
      <c r="Y8" s="10" t="s">
        <v>9</v>
      </c>
      <c r="Z8" s="9" t="s">
        <v>5</v>
      </c>
      <c r="AA8" s="9" t="s">
        <v>6</v>
      </c>
      <c r="AB8" s="12" t="s">
        <v>7</v>
      </c>
      <c r="AC8" s="11" t="s">
        <v>164</v>
      </c>
      <c r="AD8" s="13" t="s">
        <v>9</v>
      </c>
    </row>
    <row r="9" spans="3:30">
      <c r="C9" s="101" t="s">
        <v>29</v>
      </c>
      <c r="D9" s="101"/>
      <c r="E9" s="102">
        <v>12097.000000000002</v>
      </c>
      <c r="F9" s="102">
        <v>5373.8601130000015</v>
      </c>
      <c r="G9" s="102">
        <v>6179.9885519999962</v>
      </c>
      <c r="H9" s="103">
        <v>11553.848664999998</v>
      </c>
      <c r="I9" s="102">
        <v>2572.152893000015</v>
      </c>
      <c r="J9" s="104">
        <v>14126.001558000013</v>
      </c>
      <c r="K9" s="102">
        <v>79.260164000000003</v>
      </c>
      <c r="L9" s="102">
        <v>100.93060999999997</v>
      </c>
      <c r="M9" s="103">
        <v>180.19077399999998</v>
      </c>
      <c r="N9" s="102">
        <v>52.085023000000149</v>
      </c>
      <c r="O9" s="104">
        <v>232.27579700000013</v>
      </c>
      <c r="R9" s="57" t="s">
        <v>29</v>
      </c>
      <c r="S9" s="57"/>
      <c r="T9" s="102">
        <v>12096.999999999995</v>
      </c>
      <c r="U9" s="102">
        <v>5373.8601130000006</v>
      </c>
      <c r="V9" s="102">
        <v>6179.9885519999989</v>
      </c>
      <c r="W9" s="103">
        <v>11553.848665</v>
      </c>
      <c r="X9" s="102">
        <v>2572.1528930000004</v>
      </c>
      <c r="Y9" s="102">
        <v>14126.001558</v>
      </c>
      <c r="Z9" s="102">
        <v>79.260164000000003</v>
      </c>
      <c r="AA9" s="102">
        <v>100.93060999999997</v>
      </c>
      <c r="AB9" s="103">
        <v>180.19077399999998</v>
      </c>
      <c r="AC9" s="102">
        <v>52.085023000000007</v>
      </c>
      <c r="AD9" s="102">
        <v>232.27579699999998</v>
      </c>
    </row>
    <row r="10" spans="3:30">
      <c r="C10" s="89" t="s">
        <v>60</v>
      </c>
      <c r="D10" s="89" t="s">
        <v>167</v>
      </c>
      <c r="E10" s="60">
        <v>2332.1804638150306</v>
      </c>
      <c r="F10" s="60">
        <v>1039.7001060000002</v>
      </c>
      <c r="G10" s="60">
        <v>1092.5884639999995</v>
      </c>
      <c r="H10" s="105">
        <v>2132.2885699999997</v>
      </c>
      <c r="I10" s="60">
        <v>377.06196899999986</v>
      </c>
      <c r="J10" s="106">
        <v>2509.3505389999996</v>
      </c>
      <c r="K10" s="60">
        <v>13.021077</v>
      </c>
      <c r="L10" s="60">
        <v>13.439518999999999</v>
      </c>
      <c r="M10" s="105">
        <v>26.460595999999999</v>
      </c>
      <c r="N10" s="60">
        <v>4.4365649999999981</v>
      </c>
      <c r="O10" s="106">
        <v>30.897160999999997</v>
      </c>
      <c r="R10" s="89" t="s">
        <v>144</v>
      </c>
      <c r="S10" s="89" t="s">
        <v>204</v>
      </c>
      <c r="T10" s="60">
        <v>6.3358087925567901</v>
      </c>
      <c r="U10" s="60">
        <v>5.1554780000000004</v>
      </c>
      <c r="V10" s="108">
        <v>54.431694999999998</v>
      </c>
      <c r="W10" s="105">
        <v>59.587173</v>
      </c>
      <c r="X10" s="108">
        <v>23.570135000000015</v>
      </c>
      <c r="Y10" s="60">
        <v>83.157308000000015</v>
      </c>
      <c r="Z10" s="109">
        <v>0.14049300000000001</v>
      </c>
      <c r="AA10" s="108">
        <v>4.5335419999999997</v>
      </c>
      <c r="AB10" s="110">
        <v>4.6740349999999999</v>
      </c>
      <c r="AC10" s="108">
        <v>3.0017110000000011</v>
      </c>
      <c r="AD10" s="109">
        <v>7.6757460000000011</v>
      </c>
    </row>
    <row r="11" spans="3:30">
      <c r="C11" s="89" t="s">
        <v>65</v>
      </c>
      <c r="D11" s="89" t="s">
        <v>168</v>
      </c>
      <c r="E11" s="60">
        <v>1773.8026412285474</v>
      </c>
      <c r="F11" s="60">
        <v>877.99331600000016</v>
      </c>
      <c r="G11" s="60">
        <v>696.19016399999953</v>
      </c>
      <c r="H11" s="105">
        <v>1574.1834799999997</v>
      </c>
      <c r="I11" s="60">
        <v>224.66824400000019</v>
      </c>
      <c r="J11" s="106">
        <v>1798.8517239999999</v>
      </c>
      <c r="K11" s="60">
        <v>10.455584</v>
      </c>
      <c r="L11" s="60">
        <v>8.9172809999999938</v>
      </c>
      <c r="M11" s="105">
        <v>19.372864999999994</v>
      </c>
      <c r="N11" s="60">
        <v>2.8193490000000132</v>
      </c>
      <c r="O11" s="106">
        <v>22.192214000000007</v>
      </c>
      <c r="R11" s="90" t="s">
        <v>145</v>
      </c>
      <c r="S11" s="90" t="s">
        <v>205</v>
      </c>
      <c r="T11" s="60">
        <v>136.10239624999184</v>
      </c>
      <c r="U11" s="60">
        <v>54.112071000000029</v>
      </c>
      <c r="V11" s="108">
        <v>220.12581</v>
      </c>
      <c r="W11" s="105">
        <v>274.23788100000002</v>
      </c>
      <c r="X11" s="108">
        <v>70.905623000000048</v>
      </c>
      <c r="Y11" s="60">
        <v>345.14350400000006</v>
      </c>
      <c r="Z11" s="111">
        <v>0.40666299999999994</v>
      </c>
      <c r="AA11" s="108">
        <v>1.9021249999999998</v>
      </c>
      <c r="AB11" s="16">
        <v>2.3087879999999998</v>
      </c>
      <c r="AC11" s="108">
        <v>1.0502640000000003</v>
      </c>
      <c r="AD11" s="111">
        <v>3.3590520000000001</v>
      </c>
    </row>
    <row r="12" spans="3:30">
      <c r="C12" s="89" t="s">
        <v>64</v>
      </c>
      <c r="D12" s="89" t="s">
        <v>169</v>
      </c>
      <c r="E12" s="60">
        <v>1563.0094069991114</v>
      </c>
      <c r="F12" s="60">
        <v>847.77809300000035</v>
      </c>
      <c r="G12" s="60">
        <v>670.84892299999933</v>
      </c>
      <c r="H12" s="105">
        <v>1518.6270159999997</v>
      </c>
      <c r="I12" s="60">
        <v>270.33802200000036</v>
      </c>
      <c r="J12" s="106">
        <v>1788.965038</v>
      </c>
      <c r="K12" s="60">
        <v>12.137438000000001</v>
      </c>
      <c r="L12" s="60">
        <v>7.8541640000000097</v>
      </c>
      <c r="M12" s="105">
        <v>19.991602000000011</v>
      </c>
      <c r="N12" s="60">
        <v>2.9333079999999896</v>
      </c>
      <c r="O12" s="106">
        <v>22.924910000000001</v>
      </c>
      <c r="R12" s="89" t="s">
        <v>146</v>
      </c>
      <c r="S12" s="89" t="s">
        <v>206</v>
      </c>
      <c r="T12" s="60">
        <v>286.94153273495283</v>
      </c>
      <c r="U12" s="60">
        <v>122.80852300000001</v>
      </c>
      <c r="V12" s="108">
        <v>405.09737199999995</v>
      </c>
      <c r="W12" s="105">
        <v>527.90589499999999</v>
      </c>
      <c r="X12" s="108">
        <v>134.60058900000013</v>
      </c>
      <c r="Y12" s="60">
        <v>662.50648400000011</v>
      </c>
      <c r="Z12" s="111">
        <v>1.8443770000000004</v>
      </c>
      <c r="AA12" s="108">
        <v>7.4900899999999977</v>
      </c>
      <c r="AB12" s="16">
        <v>9.3344669999999983</v>
      </c>
      <c r="AC12" s="108">
        <v>3.3477200000000025</v>
      </c>
      <c r="AD12" s="111">
        <v>12.682187000000001</v>
      </c>
    </row>
    <row r="13" spans="3:30">
      <c r="C13" s="89" t="s">
        <v>72</v>
      </c>
      <c r="D13" s="89" t="s">
        <v>170</v>
      </c>
      <c r="E13" s="60">
        <v>1153.7565852238779</v>
      </c>
      <c r="F13" s="60">
        <v>393.36138199999988</v>
      </c>
      <c r="G13" s="60">
        <v>543.12517100000014</v>
      </c>
      <c r="H13" s="105">
        <v>936.48655299999996</v>
      </c>
      <c r="I13" s="60">
        <v>206.33042999999975</v>
      </c>
      <c r="J13" s="106">
        <v>1142.8169829999997</v>
      </c>
      <c r="K13" s="60">
        <v>4.9979299999999993</v>
      </c>
      <c r="L13" s="60">
        <v>7.2477359999999971</v>
      </c>
      <c r="M13" s="105">
        <v>12.245665999999996</v>
      </c>
      <c r="N13" s="60">
        <v>2.7329080000000019</v>
      </c>
      <c r="O13" s="106">
        <v>14.978573999999998</v>
      </c>
      <c r="R13" s="90" t="s">
        <v>132</v>
      </c>
      <c r="S13" s="90" t="s">
        <v>207</v>
      </c>
      <c r="T13" s="60">
        <v>199.39617075456113</v>
      </c>
      <c r="U13" s="60">
        <v>65.473273999999989</v>
      </c>
      <c r="V13" s="108">
        <v>114.93049600000008</v>
      </c>
      <c r="W13" s="105">
        <v>180.40377000000007</v>
      </c>
      <c r="X13" s="108">
        <v>26.752005999999994</v>
      </c>
      <c r="Y13" s="60">
        <v>207.15577600000006</v>
      </c>
      <c r="Z13" s="111">
        <v>0.93212600000000023</v>
      </c>
      <c r="AA13" s="108">
        <v>2.3797089999999996</v>
      </c>
      <c r="AB13" s="16">
        <v>3.3118349999999999</v>
      </c>
      <c r="AC13" s="108">
        <v>0.74219899999999983</v>
      </c>
      <c r="AD13" s="111">
        <v>4.0540339999999997</v>
      </c>
    </row>
    <row r="14" spans="3:30">
      <c r="C14" s="89" t="s">
        <v>61</v>
      </c>
      <c r="D14" s="89" t="s">
        <v>171</v>
      </c>
      <c r="E14" s="60">
        <v>794.9595907907966</v>
      </c>
      <c r="F14" s="60">
        <v>292.58965400000005</v>
      </c>
      <c r="G14" s="60">
        <v>339.36007499999977</v>
      </c>
      <c r="H14" s="105">
        <v>631.94972899999982</v>
      </c>
      <c r="I14" s="60">
        <v>131.69431500000019</v>
      </c>
      <c r="J14" s="106">
        <v>763.64404400000001</v>
      </c>
      <c r="K14" s="60">
        <v>4.8503360000000022</v>
      </c>
      <c r="L14" s="60">
        <v>5.5115569999999963</v>
      </c>
      <c r="M14" s="105">
        <v>10.361892999999998</v>
      </c>
      <c r="N14" s="60">
        <v>2.1345770000000037</v>
      </c>
      <c r="O14" s="106">
        <v>12.496470000000002</v>
      </c>
      <c r="R14" s="89" t="s">
        <v>133</v>
      </c>
      <c r="S14" s="89" t="s">
        <v>208</v>
      </c>
      <c r="T14" s="60">
        <v>781.34144305587961</v>
      </c>
      <c r="U14" s="60">
        <v>221.06294200000002</v>
      </c>
      <c r="V14" s="108">
        <v>110.58145099999996</v>
      </c>
      <c r="W14" s="105">
        <v>331.64439299999998</v>
      </c>
      <c r="X14" s="108">
        <v>32.784708999999907</v>
      </c>
      <c r="Y14" s="60">
        <v>364.42910199999989</v>
      </c>
      <c r="Z14" s="111">
        <v>2.8676060000000003</v>
      </c>
      <c r="AA14" s="108">
        <v>1.8686999999999996</v>
      </c>
      <c r="AB14" s="16">
        <v>4.7363059999999999</v>
      </c>
      <c r="AC14" s="108">
        <v>0.94976000000000038</v>
      </c>
      <c r="AD14" s="111">
        <v>5.6860660000000003</v>
      </c>
    </row>
    <row r="15" spans="3:30">
      <c r="C15" s="89" t="s">
        <v>88</v>
      </c>
      <c r="D15" s="89" t="s">
        <v>88</v>
      </c>
      <c r="E15" s="60">
        <v>556.1249603720164</v>
      </c>
      <c r="F15" s="60">
        <v>274.60004300000008</v>
      </c>
      <c r="G15" s="60">
        <v>378.103185</v>
      </c>
      <c r="H15" s="105">
        <v>652.70322800000008</v>
      </c>
      <c r="I15" s="60">
        <v>181.18116599999996</v>
      </c>
      <c r="J15" s="106">
        <v>833.88439400000004</v>
      </c>
      <c r="K15" s="60">
        <v>1.9445730000000001</v>
      </c>
      <c r="L15" s="60">
        <v>2.6064059999999998</v>
      </c>
      <c r="M15" s="105">
        <v>4.5509789999999999</v>
      </c>
      <c r="N15" s="60">
        <v>1.3472769999999992</v>
      </c>
      <c r="O15" s="106">
        <v>5.8982559999999991</v>
      </c>
      <c r="R15" s="90" t="s">
        <v>134</v>
      </c>
      <c r="S15" s="90" t="s">
        <v>209</v>
      </c>
      <c r="T15" s="60">
        <v>423.67275027381413</v>
      </c>
      <c r="U15" s="60">
        <v>83.64537900000002</v>
      </c>
      <c r="V15" s="108">
        <v>244.50064000000006</v>
      </c>
      <c r="W15" s="105">
        <v>328.14601900000008</v>
      </c>
      <c r="X15" s="108">
        <v>49.149117999999874</v>
      </c>
      <c r="Y15" s="60">
        <v>377.29513699999995</v>
      </c>
      <c r="Z15" s="111">
        <v>1.0522740000000002</v>
      </c>
      <c r="AA15" s="108">
        <v>4.4004489999999983</v>
      </c>
      <c r="AB15" s="16">
        <v>5.452722999999998</v>
      </c>
      <c r="AC15" s="108">
        <v>0.92112100000000208</v>
      </c>
      <c r="AD15" s="111">
        <v>6.3738440000000001</v>
      </c>
    </row>
    <row r="16" spans="3:30">
      <c r="C16" s="89" t="s">
        <v>78</v>
      </c>
      <c r="D16" s="89" t="s">
        <v>172</v>
      </c>
      <c r="E16" s="60">
        <v>510.16447645953787</v>
      </c>
      <c r="F16" s="60">
        <v>223.05922900000002</v>
      </c>
      <c r="G16" s="60">
        <v>264.19578499999989</v>
      </c>
      <c r="H16" s="105">
        <v>487.2550139999999</v>
      </c>
      <c r="I16" s="60">
        <v>77.419556000000341</v>
      </c>
      <c r="J16" s="106">
        <v>564.67457000000024</v>
      </c>
      <c r="K16" s="60">
        <v>2.9002790000000003</v>
      </c>
      <c r="L16" s="60">
        <v>2.7924660000000001</v>
      </c>
      <c r="M16" s="105">
        <v>5.6927450000000004</v>
      </c>
      <c r="N16" s="60">
        <v>0.81924600000000058</v>
      </c>
      <c r="O16" s="106">
        <v>6.511991000000001</v>
      </c>
      <c r="R16" s="89" t="s">
        <v>135</v>
      </c>
      <c r="S16" s="89" t="s">
        <v>210</v>
      </c>
      <c r="T16" s="60">
        <v>1553.9796286110586</v>
      </c>
      <c r="U16" s="60">
        <v>509.11111299999993</v>
      </c>
      <c r="V16" s="108">
        <v>342.90480300000013</v>
      </c>
      <c r="W16" s="105">
        <v>852.01591600000006</v>
      </c>
      <c r="X16" s="108">
        <v>71.365364999999656</v>
      </c>
      <c r="Y16" s="60">
        <v>923.38128099999972</v>
      </c>
      <c r="Z16" s="111">
        <v>8.1916010000000004</v>
      </c>
      <c r="AA16" s="108">
        <v>5.9561779999999978</v>
      </c>
      <c r="AB16" s="16">
        <v>14.147778999999998</v>
      </c>
      <c r="AC16" s="108">
        <v>1.5461149999999986</v>
      </c>
      <c r="AD16" s="111">
        <v>15.693893999999997</v>
      </c>
    </row>
    <row r="17" spans="3:30">
      <c r="C17" s="89" t="s">
        <v>55</v>
      </c>
      <c r="D17" s="89" t="s">
        <v>173</v>
      </c>
      <c r="E17" s="60">
        <v>464.19361154779926</v>
      </c>
      <c r="F17" s="60">
        <v>194.325613</v>
      </c>
      <c r="G17" s="60">
        <v>189.20133199999978</v>
      </c>
      <c r="H17" s="105">
        <v>383.52694499999978</v>
      </c>
      <c r="I17" s="60">
        <v>68.607177000000263</v>
      </c>
      <c r="J17" s="106">
        <v>452.13412200000005</v>
      </c>
      <c r="K17" s="60">
        <v>1.5998430000000006</v>
      </c>
      <c r="L17" s="60">
        <v>1.5355180000000008</v>
      </c>
      <c r="M17" s="105">
        <v>3.1353610000000014</v>
      </c>
      <c r="N17" s="60">
        <v>0.50440299999999905</v>
      </c>
      <c r="O17" s="106">
        <v>3.6397640000000004</v>
      </c>
      <c r="R17" s="90" t="s">
        <v>136</v>
      </c>
      <c r="S17" s="90" t="s">
        <v>233</v>
      </c>
      <c r="T17" s="60">
        <v>1443.0094813448738</v>
      </c>
      <c r="U17" s="60">
        <v>501.53604899999999</v>
      </c>
      <c r="V17" s="108">
        <v>180.19078399999995</v>
      </c>
      <c r="W17" s="105">
        <v>681.72683299999994</v>
      </c>
      <c r="X17" s="108">
        <v>80.700447999999938</v>
      </c>
      <c r="Y17" s="60">
        <v>762.42728099999988</v>
      </c>
      <c r="Z17" s="111">
        <v>3.7506030000000004</v>
      </c>
      <c r="AA17" s="108">
        <v>2.4972809999999996</v>
      </c>
      <c r="AB17" s="16">
        <v>6.247884</v>
      </c>
      <c r="AC17" s="108">
        <v>1.210309999999998</v>
      </c>
      <c r="AD17" s="111">
        <v>7.458193999999998</v>
      </c>
    </row>
    <row r="18" spans="3:30">
      <c r="C18" s="89" t="s">
        <v>80</v>
      </c>
      <c r="D18" s="89" t="s">
        <v>174</v>
      </c>
      <c r="E18" s="60">
        <v>311.70488891373969</v>
      </c>
      <c r="F18" s="60">
        <v>146.66389999999998</v>
      </c>
      <c r="G18" s="60">
        <v>166.29285500000006</v>
      </c>
      <c r="H18" s="105">
        <v>312.95675500000004</v>
      </c>
      <c r="I18" s="60">
        <v>49.528782999999862</v>
      </c>
      <c r="J18" s="106">
        <v>362.48553799999991</v>
      </c>
      <c r="K18" s="60">
        <v>4.3500809999999985</v>
      </c>
      <c r="L18" s="60">
        <v>4.5368189999999968</v>
      </c>
      <c r="M18" s="105">
        <v>8.8868999999999954</v>
      </c>
      <c r="N18" s="60">
        <v>1.4130690000000055</v>
      </c>
      <c r="O18" s="106">
        <v>10.299969000000001</v>
      </c>
      <c r="R18" s="89" t="s">
        <v>137</v>
      </c>
      <c r="S18" s="89" t="s">
        <v>212</v>
      </c>
      <c r="T18" s="60">
        <v>1436.874587740949</v>
      </c>
      <c r="U18" s="60">
        <v>387.58180500000014</v>
      </c>
      <c r="V18" s="108">
        <v>135.21241999999984</v>
      </c>
      <c r="W18" s="105">
        <v>522.79422499999998</v>
      </c>
      <c r="X18" s="108">
        <v>41.600561000000084</v>
      </c>
      <c r="Y18" s="60">
        <v>564.39478600000007</v>
      </c>
      <c r="Z18" s="111">
        <v>5.4661259999999992</v>
      </c>
      <c r="AA18" s="108">
        <v>2.4858440000000011</v>
      </c>
      <c r="AB18" s="16">
        <v>7.9519700000000002</v>
      </c>
      <c r="AC18" s="108">
        <v>1.0005239999999977</v>
      </c>
      <c r="AD18" s="111">
        <v>8.952493999999998</v>
      </c>
    </row>
    <row r="19" spans="3:30">
      <c r="C19" s="89" t="s">
        <v>51</v>
      </c>
      <c r="D19" s="89" t="s">
        <v>175</v>
      </c>
      <c r="E19" s="60">
        <v>300.49248283770589</v>
      </c>
      <c r="F19" s="60">
        <v>132.15183899999994</v>
      </c>
      <c r="G19" s="60">
        <v>150.04782899999998</v>
      </c>
      <c r="H19" s="105">
        <v>282.19966799999992</v>
      </c>
      <c r="I19" s="60">
        <v>46.591470000000072</v>
      </c>
      <c r="J19" s="106">
        <v>328.79113799999999</v>
      </c>
      <c r="K19" s="60">
        <v>1.6075609999999996</v>
      </c>
      <c r="L19" s="60">
        <v>1.4151880000000014</v>
      </c>
      <c r="M19" s="105">
        <v>3.022749000000001</v>
      </c>
      <c r="N19" s="60">
        <v>0.43969199999999908</v>
      </c>
      <c r="O19" s="106">
        <v>3.4624410000000001</v>
      </c>
      <c r="R19" s="90" t="s">
        <v>138</v>
      </c>
      <c r="S19" s="90" t="s">
        <v>213</v>
      </c>
      <c r="T19" s="60">
        <v>1698.2056543556912</v>
      </c>
      <c r="U19" s="60">
        <v>536.77136899999994</v>
      </c>
      <c r="V19" s="108">
        <v>204.56108999999992</v>
      </c>
      <c r="W19" s="105">
        <v>741.33245899999986</v>
      </c>
      <c r="X19" s="108">
        <v>162.50160299999993</v>
      </c>
      <c r="Y19" s="60">
        <v>903.83406199999979</v>
      </c>
      <c r="Z19" s="111">
        <v>5.9264200000000002</v>
      </c>
      <c r="AA19" s="108">
        <v>3.1222269999999988</v>
      </c>
      <c r="AB19" s="16">
        <v>9.048646999999999</v>
      </c>
      <c r="AC19" s="108">
        <v>2.7906179999999967</v>
      </c>
      <c r="AD19" s="111">
        <v>11.839264999999996</v>
      </c>
    </row>
    <row r="20" spans="3:30">
      <c r="C20" s="89" t="s">
        <v>86</v>
      </c>
      <c r="D20" s="89" t="s">
        <v>176</v>
      </c>
      <c r="E20" s="60">
        <v>292.64379858448223</v>
      </c>
      <c r="F20" s="60">
        <v>145.68760999999998</v>
      </c>
      <c r="G20" s="60">
        <v>134.92175500000005</v>
      </c>
      <c r="H20" s="105">
        <v>280.60936500000003</v>
      </c>
      <c r="I20" s="60">
        <v>64.925458999999989</v>
      </c>
      <c r="J20" s="106">
        <v>345.53482400000001</v>
      </c>
      <c r="K20" s="60">
        <v>1.4437760000000002</v>
      </c>
      <c r="L20" s="60">
        <v>1.1971049999999988</v>
      </c>
      <c r="M20" s="105">
        <v>2.6408809999999989</v>
      </c>
      <c r="N20" s="60">
        <v>0.55310200000000087</v>
      </c>
      <c r="O20" s="106">
        <v>3.1939829999999998</v>
      </c>
      <c r="R20" s="89" t="s">
        <v>139</v>
      </c>
      <c r="S20" s="89" t="s">
        <v>234</v>
      </c>
      <c r="T20" s="60">
        <v>184.1767937142213</v>
      </c>
      <c r="U20" s="60">
        <v>72.593558000000002</v>
      </c>
      <c r="V20" s="108">
        <v>82.709724999999963</v>
      </c>
      <c r="W20" s="105">
        <v>155.30328299999996</v>
      </c>
      <c r="X20" s="108">
        <v>80.926527000000021</v>
      </c>
      <c r="Y20" s="60">
        <v>236.22980999999999</v>
      </c>
      <c r="Z20" s="111">
        <v>0.73302699999999976</v>
      </c>
      <c r="AA20" s="108">
        <v>1.0848510000000005</v>
      </c>
      <c r="AB20" s="16">
        <v>1.8178780000000003</v>
      </c>
      <c r="AC20" s="108">
        <v>1.0682739999999997</v>
      </c>
      <c r="AD20" s="111">
        <v>2.8861520000000001</v>
      </c>
    </row>
    <row r="21" spans="3:30">
      <c r="C21" s="89" t="s">
        <v>79</v>
      </c>
      <c r="D21" s="89" t="s">
        <v>177</v>
      </c>
      <c r="E21" s="60">
        <v>259.00658035638071</v>
      </c>
      <c r="F21" s="60">
        <v>135.17363499999996</v>
      </c>
      <c r="G21" s="60">
        <v>138.73629600000001</v>
      </c>
      <c r="H21" s="105">
        <v>273.90993099999997</v>
      </c>
      <c r="I21" s="60">
        <v>35.90504599999997</v>
      </c>
      <c r="J21" s="106">
        <v>309.81497699999994</v>
      </c>
      <c r="K21" s="60">
        <v>1.4987270000000001</v>
      </c>
      <c r="L21" s="60">
        <v>0.79302799999999918</v>
      </c>
      <c r="M21" s="105">
        <v>2.2917549999999993</v>
      </c>
      <c r="N21" s="60">
        <v>0.22411099999999973</v>
      </c>
      <c r="O21" s="106">
        <v>2.515865999999999</v>
      </c>
      <c r="R21" s="90" t="s">
        <v>140</v>
      </c>
      <c r="S21" s="90" t="s">
        <v>214</v>
      </c>
      <c r="T21" s="60">
        <v>283.59457776503297</v>
      </c>
      <c r="U21" s="60">
        <v>98.445501999999991</v>
      </c>
      <c r="V21" s="108">
        <v>43.907801000000049</v>
      </c>
      <c r="W21" s="105">
        <v>142.35330300000004</v>
      </c>
      <c r="X21" s="108">
        <v>29.688986999999941</v>
      </c>
      <c r="Y21" s="60">
        <v>172.04228999999998</v>
      </c>
      <c r="Z21" s="111">
        <v>0.9533649999999998</v>
      </c>
      <c r="AA21" s="108">
        <v>0.46604099999999971</v>
      </c>
      <c r="AB21" s="16">
        <v>1.4194059999999995</v>
      </c>
      <c r="AC21" s="108">
        <v>0.33722000000000052</v>
      </c>
      <c r="AD21" s="111">
        <v>1.756626</v>
      </c>
    </row>
    <row r="22" spans="3:30">
      <c r="C22" s="89" t="s">
        <v>50</v>
      </c>
      <c r="D22" s="89" t="s">
        <v>178</v>
      </c>
      <c r="E22" s="60">
        <v>242.18797124233006</v>
      </c>
      <c r="F22" s="60">
        <v>104.79902999999996</v>
      </c>
      <c r="G22" s="60">
        <v>94.279641000000026</v>
      </c>
      <c r="H22" s="105">
        <v>199.07867099999999</v>
      </c>
      <c r="I22" s="60">
        <v>42.596501999999901</v>
      </c>
      <c r="J22" s="106">
        <v>241.67517299999989</v>
      </c>
      <c r="K22" s="60">
        <v>1.1212279999999999</v>
      </c>
      <c r="L22" s="60">
        <v>0.91223200000000038</v>
      </c>
      <c r="M22" s="105">
        <v>2.0334600000000003</v>
      </c>
      <c r="N22" s="60">
        <v>0.43347900000000061</v>
      </c>
      <c r="O22" s="106">
        <v>2.4669390000000009</v>
      </c>
      <c r="R22" s="89" t="s">
        <v>141</v>
      </c>
      <c r="S22" s="89" t="s">
        <v>215</v>
      </c>
      <c r="T22" s="60">
        <v>555.28134592396452</v>
      </c>
      <c r="U22" s="60">
        <v>177.18166399999998</v>
      </c>
      <c r="V22" s="108">
        <v>71.611948000000098</v>
      </c>
      <c r="W22" s="105">
        <v>248.79361200000008</v>
      </c>
      <c r="X22" s="108">
        <v>35.508252999999883</v>
      </c>
      <c r="Y22" s="60">
        <v>284.30186499999996</v>
      </c>
      <c r="Z22" s="111">
        <v>2.2368649999999999</v>
      </c>
      <c r="AA22" s="108">
        <v>0.99900699999999931</v>
      </c>
      <c r="AB22" s="16">
        <v>3.2358719999999992</v>
      </c>
      <c r="AC22" s="108">
        <v>0.51211800000000096</v>
      </c>
      <c r="AD22" s="111">
        <v>3.7479900000000002</v>
      </c>
    </row>
    <row r="23" spans="3:30">
      <c r="C23" s="89" t="s">
        <v>59</v>
      </c>
      <c r="D23" s="89" t="s">
        <v>179</v>
      </c>
      <c r="E23" s="60">
        <v>197.33834693819492</v>
      </c>
      <c r="F23" s="60">
        <v>102.151932</v>
      </c>
      <c r="G23" s="60">
        <v>78.075599999999994</v>
      </c>
      <c r="H23" s="105">
        <v>180.227532</v>
      </c>
      <c r="I23" s="60">
        <v>22.231847000000045</v>
      </c>
      <c r="J23" s="106">
        <v>202.45937900000004</v>
      </c>
      <c r="K23" s="60">
        <v>1.397532</v>
      </c>
      <c r="L23" s="60">
        <v>0.70707099999999956</v>
      </c>
      <c r="M23" s="105">
        <v>2.1046029999999996</v>
      </c>
      <c r="N23" s="60">
        <v>0.19222000000000028</v>
      </c>
      <c r="O23" s="106">
        <v>2.2968229999999998</v>
      </c>
      <c r="R23" s="90" t="s">
        <v>147</v>
      </c>
      <c r="S23" s="90" t="s">
        <v>216</v>
      </c>
      <c r="T23" s="60">
        <v>2.1022980066866146</v>
      </c>
      <c r="U23" s="60">
        <v>14.017922</v>
      </c>
      <c r="V23" s="108">
        <v>159.21309399999998</v>
      </c>
      <c r="W23" s="105">
        <v>173.23101599999998</v>
      </c>
      <c r="X23" s="108">
        <v>36.32944100000006</v>
      </c>
      <c r="Y23" s="60">
        <v>209.56045700000004</v>
      </c>
      <c r="Z23" s="111">
        <v>5.2945000000000013E-2</v>
      </c>
      <c r="AA23" s="108">
        <v>0.96355099999999938</v>
      </c>
      <c r="AB23" s="16">
        <v>1.0164959999999994</v>
      </c>
      <c r="AC23" s="108">
        <v>0.27662200000000059</v>
      </c>
      <c r="AD23" s="111">
        <v>1.293118</v>
      </c>
    </row>
    <row r="24" spans="3:30">
      <c r="C24" s="89" t="s">
        <v>73</v>
      </c>
      <c r="D24" s="89" t="s">
        <v>180</v>
      </c>
      <c r="E24" s="60">
        <v>185.37498679067207</v>
      </c>
      <c r="F24" s="60">
        <v>64.377576999999988</v>
      </c>
      <c r="G24" s="60">
        <v>129.13518000000005</v>
      </c>
      <c r="H24" s="105">
        <v>193.51275700000002</v>
      </c>
      <c r="I24" s="60">
        <v>77.196133999999972</v>
      </c>
      <c r="J24" s="106">
        <v>270.70889099999999</v>
      </c>
      <c r="K24" s="60">
        <v>0.79154200000000019</v>
      </c>
      <c r="L24" s="60">
        <v>1.7506199999999996</v>
      </c>
      <c r="M24" s="105">
        <v>2.5421619999999998</v>
      </c>
      <c r="N24" s="60">
        <v>1.0634360000000003</v>
      </c>
      <c r="O24" s="106">
        <v>3.6055980000000001</v>
      </c>
      <c r="R24" s="89" t="s">
        <v>148</v>
      </c>
      <c r="S24" s="90" t="s">
        <v>217</v>
      </c>
      <c r="T24" s="60">
        <v>4.2045960133732283</v>
      </c>
      <c r="U24" s="60">
        <v>7.5316270000000012</v>
      </c>
      <c r="V24" s="108">
        <v>96.99167700000001</v>
      </c>
      <c r="W24" s="105">
        <v>104.52330400000001</v>
      </c>
      <c r="X24" s="108">
        <v>12.086193000000009</v>
      </c>
      <c r="Y24" s="60">
        <v>116.60949700000002</v>
      </c>
      <c r="Z24" s="111">
        <v>6.8402000000000018E-2</v>
      </c>
      <c r="AA24" s="108">
        <v>1.1472120000000001</v>
      </c>
      <c r="AB24" s="16">
        <v>1.2156140000000002</v>
      </c>
      <c r="AC24" s="108">
        <v>0.15203000000000011</v>
      </c>
      <c r="AD24" s="111">
        <v>1.3676440000000003</v>
      </c>
    </row>
    <row r="25" spans="3:30">
      <c r="C25" s="89" t="s">
        <v>63</v>
      </c>
      <c r="D25" s="89" t="s">
        <v>181</v>
      </c>
      <c r="E25" s="60">
        <v>148.00376020364618</v>
      </c>
      <c r="F25" s="60">
        <v>59.733071000000002</v>
      </c>
      <c r="G25" s="60">
        <v>57.664496000000007</v>
      </c>
      <c r="H25" s="105">
        <v>117.39756700000001</v>
      </c>
      <c r="I25" s="60">
        <v>20.121602000000024</v>
      </c>
      <c r="J25" s="106">
        <v>137.51916900000003</v>
      </c>
      <c r="K25" s="60">
        <v>0.6073559999999999</v>
      </c>
      <c r="L25" s="60">
        <v>0.63152200000000047</v>
      </c>
      <c r="M25" s="105">
        <v>1.2388780000000004</v>
      </c>
      <c r="N25" s="60">
        <v>0.21440399999999937</v>
      </c>
      <c r="O25" s="106">
        <v>1.4532819999999997</v>
      </c>
      <c r="R25" s="90" t="s">
        <v>149</v>
      </c>
      <c r="S25" s="90" t="s">
        <v>218</v>
      </c>
      <c r="T25" s="60">
        <v>1798.316813202212</v>
      </c>
      <c r="U25" s="60">
        <v>1312.9934759999999</v>
      </c>
      <c r="V25" s="108">
        <v>239.5446199999999</v>
      </c>
      <c r="W25" s="105">
        <v>1552.5380959999998</v>
      </c>
      <c r="X25" s="108">
        <v>325.32621700000072</v>
      </c>
      <c r="Y25" s="60">
        <v>1877.8643130000005</v>
      </c>
      <c r="Z25" s="111">
        <v>26.376948999999996</v>
      </c>
      <c r="AA25" s="108">
        <v>4.1236609999999985</v>
      </c>
      <c r="AB25" s="16">
        <v>30.500609999999995</v>
      </c>
      <c r="AC25" s="108">
        <v>9.7777249999999896</v>
      </c>
      <c r="AD25" s="111">
        <v>40.278334999999984</v>
      </c>
    </row>
    <row r="26" spans="3:30">
      <c r="C26" s="89" t="s">
        <v>82</v>
      </c>
      <c r="D26" s="89" t="s">
        <v>182</v>
      </c>
      <c r="E26" s="60">
        <v>123.33646683637184</v>
      </c>
      <c r="F26" s="60">
        <v>46.287072999999999</v>
      </c>
      <c r="G26" s="60">
        <v>58.630768999999994</v>
      </c>
      <c r="H26" s="105">
        <v>104.91784199999999</v>
      </c>
      <c r="I26" s="60">
        <v>19.022327999999973</v>
      </c>
      <c r="J26" s="106">
        <v>123.94016999999997</v>
      </c>
      <c r="K26" s="60">
        <v>2.0462510000000007</v>
      </c>
      <c r="L26" s="60">
        <v>1.7476069999999999</v>
      </c>
      <c r="M26" s="105">
        <v>3.7938580000000006</v>
      </c>
      <c r="N26" s="60">
        <v>0.61830600000000002</v>
      </c>
      <c r="O26" s="106">
        <v>4.4121640000000006</v>
      </c>
      <c r="R26" s="90" t="s">
        <v>150</v>
      </c>
      <c r="S26" s="90" t="s">
        <v>232</v>
      </c>
      <c r="T26" s="60">
        <v>9.111926115636706</v>
      </c>
      <c r="U26" s="60">
        <v>494.97327599999994</v>
      </c>
      <c r="V26" s="108">
        <v>805.90342299999975</v>
      </c>
      <c r="W26" s="105">
        <v>1300.8766989999997</v>
      </c>
      <c r="X26" s="108">
        <v>285.75312100000019</v>
      </c>
      <c r="Y26" s="60">
        <v>1586.6298199999999</v>
      </c>
      <c r="Z26" s="111">
        <v>8.1409029999999998</v>
      </c>
      <c r="AA26" s="108">
        <v>15.930805000000008</v>
      </c>
      <c r="AB26" s="16">
        <v>24.071708000000008</v>
      </c>
      <c r="AC26" s="108">
        <v>7.1236319999999935</v>
      </c>
      <c r="AD26" s="111">
        <v>31.195340000000002</v>
      </c>
    </row>
    <row r="27" spans="3:30">
      <c r="C27" s="90" t="s">
        <v>81</v>
      </c>
      <c r="D27" s="90" t="s">
        <v>183</v>
      </c>
      <c r="E27" s="60">
        <v>122.21522622876843</v>
      </c>
      <c r="F27" s="60">
        <v>49.60438700000001</v>
      </c>
      <c r="G27" s="60">
        <v>44.516611000000019</v>
      </c>
      <c r="H27" s="105">
        <v>94.120998000000029</v>
      </c>
      <c r="I27" s="60">
        <v>13.419160999999946</v>
      </c>
      <c r="J27" s="106">
        <v>107.54015899999997</v>
      </c>
      <c r="K27" s="60">
        <v>1.642393</v>
      </c>
      <c r="L27" s="60">
        <v>1.0841529999999995</v>
      </c>
      <c r="M27" s="105">
        <v>2.7265459999999995</v>
      </c>
      <c r="N27" s="60">
        <v>0.31918899999999972</v>
      </c>
      <c r="O27" s="106">
        <v>3.0457349999999992</v>
      </c>
      <c r="R27" s="90" t="s">
        <v>151</v>
      </c>
      <c r="S27" s="90" t="s">
        <v>220</v>
      </c>
      <c r="T27" s="60">
        <v>196.45361671385146</v>
      </c>
      <c r="U27" s="60">
        <v>99.021241000000018</v>
      </c>
      <c r="V27" s="108">
        <v>454.5881700000001</v>
      </c>
      <c r="W27" s="105">
        <v>553.60941100000014</v>
      </c>
      <c r="X27" s="108">
        <v>99.620604999999728</v>
      </c>
      <c r="Y27" s="60">
        <v>653.23001599999986</v>
      </c>
      <c r="Z27" s="111">
        <v>1.871543</v>
      </c>
      <c r="AA27" s="108">
        <v>8.3590090000000004</v>
      </c>
      <c r="AB27" s="16">
        <v>10.230552000000001</v>
      </c>
      <c r="AC27" s="108">
        <v>2.2352120000000006</v>
      </c>
      <c r="AD27" s="111">
        <v>12.465764000000002</v>
      </c>
    </row>
    <row r="28" spans="3:30">
      <c r="C28" s="90" t="s">
        <v>66</v>
      </c>
      <c r="D28" s="90" t="s">
        <v>184</v>
      </c>
      <c r="E28" s="60">
        <v>117.73026379835491</v>
      </c>
      <c r="F28" s="60">
        <v>52.905831999999997</v>
      </c>
      <c r="G28" s="60">
        <v>38.412222999999962</v>
      </c>
      <c r="H28" s="105">
        <v>91.318054999999958</v>
      </c>
      <c r="I28" s="60">
        <v>7.3914680000000317</v>
      </c>
      <c r="J28" s="106">
        <v>98.70952299999999</v>
      </c>
      <c r="K28" s="60">
        <v>1.6693559999999998</v>
      </c>
      <c r="L28" s="60">
        <v>0.87375200000000075</v>
      </c>
      <c r="M28" s="105">
        <v>2.5431080000000006</v>
      </c>
      <c r="N28" s="60">
        <v>0.21790499999999957</v>
      </c>
      <c r="O28" s="106">
        <v>2.7610130000000002</v>
      </c>
      <c r="R28" s="90" t="s">
        <v>152</v>
      </c>
      <c r="S28" s="90" t="s">
        <v>221</v>
      </c>
      <c r="T28" s="60">
        <v>3.9089836787673793</v>
      </c>
      <c r="U28" s="60">
        <v>2.8959469999999996</v>
      </c>
      <c r="V28" s="108">
        <v>52.526543999999994</v>
      </c>
      <c r="W28" s="105">
        <v>55.422490999999994</v>
      </c>
      <c r="X28" s="108">
        <v>15.960537000000031</v>
      </c>
      <c r="Y28" s="60">
        <v>71.383028000000024</v>
      </c>
      <c r="Z28" s="111">
        <v>7.4517999999999987E-2</v>
      </c>
      <c r="AA28" s="108">
        <v>1.6261500000000002</v>
      </c>
      <c r="AB28" s="16">
        <v>1.7006680000000003</v>
      </c>
      <c r="AC28" s="108">
        <v>0.6520510000000006</v>
      </c>
      <c r="AD28" s="111">
        <v>2.3527190000000009</v>
      </c>
    </row>
    <row r="29" spans="3:30">
      <c r="C29" s="90" t="s">
        <v>58</v>
      </c>
      <c r="D29" s="90" t="s">
        <v>185</v>
      </c>
      <c r="E29" s="60">
        <v>111.00282015273463</v>
      </c>
      <c r="F29" s="60">
        <v>39.987773999999995</v>
      </c>
      <c r="G29" s="60">
        <v>68.283850000000001</v>
      </c>
      <c r="H29" s="105">
        <v>108.27162399999999</v>
      </c>
      <c r="I29" s="60">
        <v>31.413878000000054</v>
      </c>
      <c r="J29" s="106">
        <v>139.68550200000004</v>
      </c>
      <c r="K29" s="60">
        <v>1.2598209999999994</v>
      </c>
      <c r="L29" s="60">
        <v>1.8289740000000012</v>
      </c>
      <c r="M29" s="105">
        <v>3.0887950000000006</v>
      </c>
      <c r="N29" s="60">
        <v>0.797933</v>
      </c>
      <c r="O29" s="106">
        <v>3.8867280000000006</v>
      </c>
      <c r="R29" s="90" t="s">
        <v>153</v>
      </c>
      <c r="S29" s="90" t="s">
        <v>222</v>
      </c>
      <c r="T29" s="60">
        <v>276.50099183170653</v>
      </c>
      <c r="U29" s="60">
        <v>199.53189000000003</v>
      </c>
      <c r="V29" s="108">
        <v>282.31302799999997</v>
      </c>
      <c r="W29" s="105">
        <v>481.84491800000001</v>
      </c>
      <c r="X29" s="108">
        <v>227.90419500000007</v>
      </c>
      <c r="Y29" s="60">
        <v>709.74911300000008</v>
      </c>
      <c r="Z29" s="111">
        <v>2.0551270000000001</v>
      </c>
      <c r="AA29" s="108">
        <v>2.6948529999999997</v>
      </c>
      <c r="AB29" s="16">
        <v>4.7499799999999999</v>
      </c>
      <c r="AC29" s="108">
        <v>2.3785540000000021</v>
      </c>
      <c r="AD29" s="111">
        <v>7.1285340000000019</v>
      </c>
    </row>
    <row r="30" spans="3:30">
      <c r="C30" s="90" t="s">
        <v>56</v>
      </c>
      <c r="D30" s="90" t="s">
        <v>186</v>
      </c>
      <c r="E30" s="60">
        <v>92.687493395336034</v>
      </c>
      <c r="F30" s="60">
        <v>16.453429</v>
      </c>
      <c r="G30" s="60">
        <v>263.8110210000001</v>
      </c>
      <c r="H30" s="105">
        <v>280.26445000000007</v>
      </c>
      <c r="I30" s="60">
        <v>346.99394599999999</v>
      </c>
      <c r="J30" s="106">
        <v>627.25839600000006</v>
      </c>
      <c r="K30" s="60">
        <v>0.73679300000000003</v>
      </c>
      <c r="L30" s="60">
        <v>11.680161999999999</v>
      </c>
      <c r="M30" s="105">
        <v>12.416955</v>
      </c>
      <c r="N30" s="60">
        <v>16.268011000000001</v>
      </c>
      <c r="O30" s="106">
        <v>28.684966000000003</v>
      </c>
      <c r="R30" s="90" t="s">
        <v>154</v>
      </c>
      <c r="S30" s="90" t="s">
        <v>223</v>
      </c>
      <c r="T30" s="60">
        <v>10.435990884888408</v>
      </c>
      <c r="U30" s="60">
        <v>10.287144</v>
      </c>
      <c r="V30" s="108">
        <v>291.87705699999992</v>
      </c>
      <c r="W30" s="105">
        <v>302.16420099999993</v>
      </c>
      <c r="X30" s="108">
        <v>83.642295000000047</v>
      </c>
      <c r="Y30" s="60">
        <v>385.80649599999998</v>
      </c>
      <c r="Z30" s="111">
        <v>7.0661000000000002E-2</v>
      </c>
      <c r="AA30" s="108">
        <v>2.3219350000000003</v>
      </c>
      <c r="AB30" s="16">
        <v>2.3925960000000002</v>
      </c>
      <c r="AC30" s="108">
        <v>0.89043899999999976</v>
      </c>
      <c r="AD30" s="111">
        <v>3.2830349999999999</v>
      </c>
    </row>
    <row r="31" spans="3:30">
      <c r="C31" s="90" t="s">
        <v>68</v>
      </c>
      <c r="D31" s="90" t="s">
        <v>187</v>
      </c>
      <c r="E31" s="60">
        <v>71.759398886616339</v>
      </c>
      <c r="F31" s="60">
        <v>27.815445000000015</v>
      </c>
      <c r="G31" s="60">
        <v>29.840601999999993</v>
      </c>
      <c r="H31" s="105">
        <v>57.656047000000008</v>
      </c>
      <c r="I31" s="60">
        <v>12.117026000000017</v>
      </c>
      <c r="J31" s="106">
        <v>69.773073000000025</v>
      </c>
      <c r="K31" s="60">
        <v>1.0876369999999995</v>
      </c>
      <c r="L31" s="60">
        <v>0.89331100000000085</v>
      </c>
      <c r="M31" s="105">
        <v>1.9809480000000004</v>
      </c>
      <c r="N31" s="60">
        <v>0.36253800000000092</v>
      </c>
      <c r="O31" s="106">
        <v>2.3434860000000013</v>
      </c>
      <c r="R31" s="90" t="s">
        <v>155</v>
      </c>
      <c r="S31" s="90" t="s">
        <v>224</v>
      </c>
      <c r="T31" s="60">
        <v>26.412867180408867</v>
      </c>
      <c r="U31" s="60">
        <v>20.384793000000002</v>
      </c>
      <c r="V31" s="108">
        <v>237.86198100000001</v>
      </c>
      <c r="W31" s="105">
        <v>258.24677400000002</v>
      </c>
      <c r="X31" s="108">
        <v>78.787153000000046</v>
      </c>
      <c r="Y31" s="60">
        <v>337.03392700000006</v>
      </c>
      <c r="Z31" s="111">
        <v>4.7518999999999999E-2</v>
      </c>
      <c r="AA31" s="108">
        <v>0.50516399999999995</v>
      </c>
      <c r="AB31" s="16">
        <v>0.55268299999999992</v>
      </c>
      <c r="AC31" s="108">
        <v>0.318249</v>
      </c>
      <c r="AD31" s="111">
        <v>0.87093199999999993</v>
      </c>
    </row>
    <row r="32" spans="3:30">
      <c r="C32" s="90" t="s">
        <v>84</v>
      </c>
      <c r="D32" s="90" t="s">
        <v>188</v>
      </c>
      <c r="E32" s="60">
        <v>54.940789772565616</v>
      </c>
      <c r="F32" s="60">
        <v>12.948542</v>
      </c>
      <c r="G32" s="60">
        <v>23.786457000000009</v>
      </c>
      <c r="H32" s="105">
        <v>36.734999000000009</v>
      </c>
      <c r="I32" s="60">
        <v>8.9638859999999809</v>
      </c>
      <c r="J32" s="106">
        <v>45.69888499999999</v>
      </c>
      <c r="K32" s="60">
        <v>0.39291900000000002</v>
      </c>
      <c r="L32" s="60">
        <v>0.68632499999999963</v>
      </c>
      <c r="M32" s="105">
        <v>1.0792439999999996</v>
      </c>
      <c r="N32" s="60">
        <v>0.24399400000000049</v>
      </c>
      <c r="O32" s="106">
        <v>1.3232380000000001</v>
      </c>
      <c r="R32" s="90" t="s">
        <v>156</v>
      </c>
      <c r="S32" s="90" t="s">
        <v>225</v>
      </c>
      <c r="T32" s="60">
        <v>659.73713025037296</v>
      </c>
      <c r="U32" s="60">
        <v>210.13547599999998</v>
      </c>
      <c r="V32" s="108">
        <v>629.59707400000002</v>
      </c>
      <c r="W32" s="105">
        <v>839.73255000000006</v>
      </c>
      <c r="X32" s="108">
        <v>341.13379800000018</v>
      </c>
      <c r="Y32" s="60">
        <v>1180.8663480000002</v>
      </c>
      <c r="Z32" s="111">
        <v>2.6031930000000001</v>
      </c>
      <c r="AA32" s="108">
        <v>8.6990649999999974</v>
      </c>
      <c r="AB32" s="16">
        <v>11.302257999999998</v>
      </c>
      <c r="AC32" s="108">
        <v>4.2907620000000009</v>
      </c>
      <c r="AD32" s="111">
        <v>15.593019999999999</v>
      </c>
    </row>
    <row r="33" spans="3:30">
      <c r="C33" s="90" t="s">
        <v>54</v>
      </c>
      <c r="D33" s="90" t="s">
        <v>189</v>
      </c>
      <c r="E33" s="60">
        <v>46.343746697668017</v>
      </c>
      <c r="F33" s="60">
        <v>19.373844999999996</v>
      </c>
      <c r="G33" s="60">
        <v>59.996338999999999</v>
      </c>
      <c r="H33" s="105">
        <v>79.370183999999995</v>
      </c>
      <c r="I33" s="60">
        <v>23.127955000000028</v>
      </c>
      <c r="J33" s="106">
        <v>102.49813900000002</v>
      </c>
      <c r="K33" s="60">
        <v>0.20929200000000001</v>
      </c>
      <c r="L33" s="60">
        <v>0.53673299999999979</v>
      </c>
      <c r="M33" s="105">
        <v>0.74602499999999983</v>
      </c>
      <c r="N33" s="60">
        <v>0.24906799999999996</v>
      </c>
      <c r="O33" s="106">
        <v>0.99509299999999978</v>
      </c>
      <c r="R33" s="90" t="s">
        <v>157</v>
      </c>
      <c r="S33" s="90" t="s">
        <v>226</v>
      </c>
      <c r="T33" s="111">
        <v>40.732941372395942</v>
      </c>
      <c r="U33" s="111">
        <v>32.365797999999998</v>
      </c>
      <c r="V33" s="108">
        <v>491.10149900000005</v>
      </c>
      <c r="W33" s="16">
        <v>523.46729700000003</v>
      </c>
      <c r="X33" s="108">
        <v>104.62346000000002</v>
      </c>
      <c r="Y33" s="111">
        <v>628.09075700000005</v>
      </c>
      <c r="Z33" s="111">
        <v>0.479877</v>
      </c>
      <c r="AA33" s="108">
        <v>10.195488999999997</v>
      </c>
      <c r="AB33" s="16">
        <v>10.675365999999997</v>
      </c>
      <c r="AC33" s="108">
        <v>2.2418190000000031</v>
      </c>
      <c r="AD33" s="111">
        <v>12.917185</v>
      </c>
    </row>
    <row r="34" spans="3:30">
      <c r="C34" s="90" t="s">
        <v>87</v>
      </c>
      <c r="D34" s="90" t="s">
        <v>190</v>
      </c>
      <c r="E34" s="60">
        <v>46.343746697668017</v>
      </c>
      <c r="F34" s="60">
        <v>14.768994000000001</v>
      </c>
      <c r="G34" s="60">
        <v>65.938418999999982</v>
      </c>
      <c r="H34" s="105">
        <v>80.707412999999988</v>
      </c>
      <c r="I34" s="60">
        <v>28.242924000000031</v>
      </c>
      <c r="J34" s="106">
        <v>108.95033700000002</v>
      </c>
      <c r="K34" s="60">
        <v>0.71884799999999993</v>
      </c>
      <c r="L34" s="60">
        <v>2.6144050000000001</v>
      </c>
      <c r="M34" s="105">
        <v>3.333253</v>
      </c>
      <c r="N34" s="60">
        <v>1.2232769999999986</v>
      </c>
      <c r="O34" s="106">
        <v>4.5565299999999986</v>
      </c>
      <c r="R34" s="107" t="s">
        <v>130</v>
      </c>
      <c r="S34" s="107" t="s">
        <v>227</v>
      </c>
      <c r="T34" s="97">
        <v>80.169673432148642</v>
      </c>
      <c r="U34" s="97">
        <v>134.24279599999997</v>
      </c>
      <c r="V34" s="98">
        <v>227.70435000000006</v>
      </c>
      <c r="W34" s="26">
        <v>361.94714600000003</v>
      </c>
      <c r="X34" s="98">
        <v>120.93195399999979</v>
      </c>
      <c r="Y34" s="97">
        <v>482.87909999999982</v>
      </c>
      <c r="Z34" s="97">
        <v>2.9169809999999998</v>
      </c>
      <c r="AA34" s="98">
        <v>5.1776720000000012</v>
      </c>
      <c r="AB34" s="26">
        <v>8.094653000000001</v>
      </c>
      <c r="AC34" s="98">
        <v>3.2699740000000013</v>
      </c>
      <c r="AD34" s="97">
        <v>11.364627000000002</v>
      </c>
    </row>
    <row r="35" spans="3:30">
      <c r="C35" s="90" t="s">
        <v>125</v>
      </c>
      <c r="D35" s="90" t="s">
        <v>159</v>
      </c>
      <c r="E35" s="60">
        <v>46.343746697668017</v>
      </c>
      <c r="F35" s="60">
        <v>13.516948999999997</v>
      </c>
      <c r="G35" s="60">
        <v>4.5694900000000054</v>
      </c>
      <c r="H35" s="105">
        <v>18.086439000000002</v>
      </c>
      <c r="I35" s="60">
        <v>1.8918119999999874</v>
      </c>
      <c r="J35" s="106">
        <v>19.97825099999999</v>
      </c>
      <c r="K35" s="60">
        <v>5.0005000000000015E-2</v>
      </c>
      <c r="L35" s="60">
        <v>3.2722000000000008E-2</v>
      </c>
      <c r="M35" s="105">
        <v>8.2727000000000023E-2</v>
      </c>
      <c r="N35" s="60">
        <v>1.906199999999994E-2</v>
      </c>
      <c r="O35" s="106">
        <v>0.10178899999999996</v>
      </c>
      <c r="R35" s="90" t="s">
        <v>158</v>
      </c>
      <c r="S35" s="90"/>
      <c r="T35" s="60">
        <v>12096.999999999995</v>
      </c>
      <c r="U35" s="60">
        <v>5373.8601130000006</v>
      </c>
      <c r="V35" s="108">
        <v>6179.9885519999989</v>
      </c>
      <c r="W35" s="105">
        <v>11553.848665</v>
      </c>
      <c r="X35" s="108">
        <v>2572.1528930000004</v>
      </c>
      <c r="Y35" s="60">
        <v>14126.001558</v>
      </c>
      <c r="Z35" s="60">
        <v>79.260164000000003</v>
      </c>
      <c r="AA35" s="108">
        <v>100.93060999999997</v>
      </c>
      <c r="AB35" s="105">
        <v>180.19077399999998</v>
      </c>
      <c r="AC35" s="108">
        <v>52.085023000000007</v>
      </c>
      <c r="AD35" s="60">
        <v>232.27579699999998</v>
      </c>
    </row>
    <row r="36" spans="3:30">
      <c r="C36" s="90" t="s">
        <v>70</v>
      </c>
      <c r="D36" s="90" t="s">
        <v>191</v>
      </c>
      <c r="E36" s="60">
        <v>46.34374669766801</v>
      </c>
      <c r="F36" s="60">
        <v>0</v>
      </c>
      <c r="G36" s="60">
        <v>31.582335000000008</v>
      </c>
      <c r="H36" s="105">
        <v>31.582335000000008</v>
      </c>
      <c r="I36" s="60">
        <v>16.777882999999989</v>
      </c>
      <c r="J36" s="106">
        <v>48.360217999999996</v>
      </c>
      <c r="K36" s="60">
        <v>0</v>
      </c>
      <c r="L36" s="60">
        <v>4.4446849999999989</v>
      </c>
      <c r="M36" s="105">
        <v>4.4446849999999989</v>
      </c>
      <c r="N36" s="60">
        <v>2.9049050000000047</v>
      </c>
      <c r="O36" s="106">
        <v>7.3495900000000036</v>
      </c>
      <c r="R36" s="90"/>
      <c r="S36" s="9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</row>
    <row r="37" spans="3:30">
      <c r="C37" s="90" t="s">
        <v>52</v>
      </c>
      <c r="D37" s="90" t="s">
        <v>192</v>
      </c>
      <c r="E37" s="60">
        <v>34.758458835704765</v>
      </c>
      <c r="F37" s="60">
        <v>11.113813999999998</v>
      </c>
      <c r="G37" s="60">
        <v>12.886379000000005</v>
      </c>
      <c r="H37" s="105">
        <v>24.000193000000003</v>
      </c>
      <c r="I37" s="60">
        <v>3.6463700000000046</v>
      </c>
      <c r="J37" s="106">
        <v>27.646563000000008</v>
      </c>
      <c r="K37" s="60">
        <v>0.998363</v>
      </c>
      <c r="L37" s="60">
        <v>0.68684799999999979</v>
      </c>
      <c r="M37" s="105">
        <v>1.6852109999999998</v>
      </c>
      <c r="N37" s="60">
        <v>0.22064400000000073</v>
      </c>
      <c r="O37" s="106">
        <v>1.9058550000000005</v>
      </c>
      <c r="R37" s="90"/>
      <c r="S37" s="90"/>
      <c r="T37" s="66">
        <f>SUM(T26:T34)/T35</f>
        <v>0.10775102268828449</v>
      </c>
      <c r="U37" s="66">
        <f>SUM(U26:U34)/U35</f>
        <v>0.22401743545347846</v>
      </c>
      <c r="V37" s="66">
        <f>SUM(W26:W34)/W35</f>
        <v>0.40482713791889546</v>
      </c>
      <c r="W37" s="66"/>
      <c r="X37" s="66">
        <f>SUM(Y26:Y34)/Y35</f>
        <v>0.4272736754429855</v>
      </c>
      <c r="Y37" s="66"/>
      <c r="Z37" s="66">
        <f>SUM(Z26:Z34)/Z35</f>
        <v>0.2303846103573543</v>
      </c>
      <c r="AA37" s="66"/>
      <c r="AB37" s="66">
        <f>SUM(AB26:AB34)/AB35</f>
        <v>0.40940200412258626</v>
      </c>
      <c r="AC37" s="66"/>
      <c r="AD37" s="66">
        <f>SUM(AD26:AD34)/AD35</f>
        <v>0.41834387075636648</v>
      </c>
    </row>
    <row r="38" spans="3:30">
      <c r="C38" s="90" t="s">
        <v>126</v>
      </c>
      <c r="D38" s="90" t="s">
        <v>160</v>
      </c>
      <c r="E38" s="60">
        <v>18.537498679067216</v>
      </c>
      <c r="F38" s="60">
        <v>11.640720000000002</v>
      </c>
      <c r="G38" s="60">
        <v>7.9664190000000019</v>
      </c>
      <c r="H38" s="105">
        <v>19.607139000000004</v>
      </c>
      <c r="I38" s="60">
        <v>3.5942389999999982</v>
      </c>
      <c r="J38" s="106">
        <v>23.201378000000002</v>
      </c>
      <c r="K38" s="60">
        <v>3.0342140000000009</v>
      </c>
      <c r="L38" s="60">
        <v>1.4542549999999985</v>
      </c>
      <c r="M38" s="105">
        <v>4.4884689999999994</v>
      </c>
      <c r="N38" s="60">
        <v>0.73544699999999974</v>
      </c>
      <c r="O38" s="106">
        <v>5.2239159999999991</v>
      </c>
      <c r="R38" s="90"/>
      <c r="S38" s="9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</row>
    <row r="39" spans="3:30">
      <c r="C39" s="90" t="s">
        <v>53</v>
      </c>
      <c r="D39" s="90" t="s">
        <v>193</v>
      </c>
      <c r="E39" s="60">
        <v>9.268749339533608</v>
      </c>
      <c r="F39" s="60">
        <v>0</v>
      </c>
      <c r="G39" s="60">
        <v>27.799098999999998</v>
      </c>
      <c r="H39" s="105">
        <v>27.799098999999998</v>
      </c>
      <c r="I39" s="60">
        <v>13.085443000000005</v>
      </c>
      <c r="J39" s="106">
        <v>40.884542000000003</v>
      </c>
      <c r="K39" s="60">
        <v>0</v>
      </c>
      <c r="L39" s="60">
        <v>1.3487889999999998</v>
      </c>
      <c r="M39" s="105">
        <v>1.3487889999999998</v>
      </c>
      <c r="N39" s="60">
        <v>0.70726800000000023</v>
      </c>
      <c r="O39" s="106">
        <v>2.056057</v>
      </c>
    </row>
    <row r="40" spans="3:30">
      <c r="C40" s="90" t="s">
        <v>71</v>
      </c>
      <c r="D40" s="90" t="s">
        <v>194</v>
      </c>
      <c r="E40" s="60">
        <v>9.268749339533608</v>
      </c>
      <c r="F40" s="60">
        <v>0</v>
      </c>
      <c r="G40" s="60">
        <v>19.665173999999997</v>
      </c>
      <c r="H40" s="105">
        <v>19.665173999999997</v>
      </c>
      <c r="I40" s="60">
        <v>7.2816609999999997</v>
      </c>
      <c r="J40" s="106">
        <v>26.946834999999997</v>
      </c>
      <c r="K40" s="60">
        <v>0</v>
      </c>
      <c r="L40" s="60">
        <v>5.300499999999999E-2</v>
      </c>
      <c r="M40" s="105">
        <v>5.300499999999999E-2</v>
      </c>
      <c r="N40" s="60">
        <v>2.7526999999999989E-2</v>
      </c>
      <c r="O40" s="106">
        <v>8.0531999999999979E-2</v>
      </c>
    </row>
    <row r="41" spans="3:30">
      <c r="C41" s="90" t="s">
        <v>74</v>
      </c>
      <c r="D41" s="90" t="s">
        <v>195</v>
      </c>
      <c r="E41" s="60">
        <v>9.268749339533608</v>
      </c>
      <c r="F41" s="60">
        <v>2.9915290000000003</v>
      </c>
      <c r="G41" s="60">
        <v>35.82179600000002</v>
      </c>
      <c r="H41" s="105">
        <v>38.81332500000002</v>
      </c>
      <c r="I41" s="60">
        <v>32.124945999999966</v>
      </c>
      <c r="J41" s="106">
        <v>70.938270999999986</v>
      </c>
      <c r="K41" s="60">
        <v>3.0182999999999998E-2</v>
      </c>
      <c r="L41" s="60">
        <v>0.44389499999999993</v>
      </c>
      <c r="M41" s="105">
        <v>0.47407799999999994</v>
      </c>
      <c r="N41" s="60">
        <v>0.43455700000000014</v>
      </c>
      <c r="O41" s="106">
        <v>0.90863500000000008</v>
      </c>
    </row>
    <row r="42" spans="3:30">
      <c r="C42" s="90" t="s">
        <v>75</v>
      </c>
      <c r="D42" s="90" t="s">
        <v>196</v>
      </c>
      <c r="E42" s="60">
        <v>9.268749339533608</v>
      </c>
      <c r="F42" s="60">
        <v>4.0911009999999974</v>
      </c>
      <c r="G42" s="60">
        <v>5.5788970000000075</v>
      </c>
      <c r="H42" s="105">
        <v>9.669998000000005</v>
      </c>
      <c r="I42" s="60">
        <v>1.7488869999999963</v>
      </c>
      <c r="J42" s="106">
        <v>11.418885000000001</v>
      </c>
      <c r="K42" s="60">
        <v>0.11035600000000005</v>
      </c>
      <c r="L42" s="60">
        <v>0.13837500000000003</v>
      </c>
      <c r="M42" s="105">
        <v>0.24873100000000006</v>
      </c>
      <c r="N42" s="60">
        <v>4.5988000000000001E-2</v>
      </c>
      <c r="O42" s="106">
        <v>0.29471900000000006</v>
      </c>
    </row>
    <row r="43" spans="3:30">
      <c r="C43" s="90" t="s">
        <v>127</v>
      </c>
      <c r="D43" s="90" t="s">
        <v>161</v>
      </c>
      <c r="E43" s="60">
        <v>9.268749339533608</v>
      </c>
      <c r="F43" s="60">
        <v>3.4812630000000007</v>
      </c>
      <c r="G43" s="60">
        <v>2.3933869999999975</v>
      </c>
      <c r="H43" s="105">
        <v>5.8746499999999982</v>
      </c>
      <c r="I43" s="60">
        <v>0.79451500000000408</v>
      </c>
      <c r="J43" s="106">
        <v>6.6691650000000022</v>
      </c>
      <c r="K43" s="60">
        <v>0.11217600000000001</v>
      </c>
      <c r="L43" s="60">
        <v>7.4292999999999901E-2</v>
      </c>
      <c r="M43" s="105">
        <v>0.18646899999999991</v>
      </c>
      <c r="N43" s="60">
        <v>2.9856999999999995E-2</v>
      </c>
      <c r="O43" s="106">
        <v>0.21632599999999991</v>
      </c>
      <c r="U43" t="s">
        <v>163</v>
      </c>
      <c r="Z43" t="s">
        <v>166</v>
      </c>
    </row>
    <row r="44" spans="3:30">
      <c r="C44" s="90" t="s">
        <v>128</v>
      </c>
      <c r="D44" s="90" t="s">
        <v>162</v>
      </c>
      <c r="E44" s="60">
        <v>9.2687493395336098</v>
      </c>
      <c r="F44" s="60">
        <v>4.0750399999999987</v>
      </c>
      <c r="G44" s="60">
        <v>2.7171419999999999</v>
      </c>
      <c r="H44" s="105">
        <v>6.7921819999999986</v>
      </c>
      <c r="I44" s="60">
        <v>1.4548189999999988</v>
      </c>
      <c r="J44" s="106">
        <v>8.2470009999999974</v>
      </c>
      <c r="K44" s="60">
        <v>0.25548499999999996</v>
      </c>
      <c r="L44" s="60">
        <v>0.13283400000000006</v>
      </c>
      <c r="M44" s="105">
        <v>0.38831900000000003</v>
      </c>
      <c r="N44" s="60">
        <v>8.4790999999999894E-2</v>
      </c>
      <c r="O44" s="106">
        <v>0.47310999999999992</v>
      </c>
      <c r="U44" t="s">
        <v>2</v>
      </c>
      <c r="Z44" t="s">
        <v>2</v>
      </c>
    </row>
    <row r="45" spans="3:30">
      <c r="C45" s="90" t="s">
        <v>49</v>
      </c>
      <c r="D45" s="90" t="s">
        <v>197</v>
      </c>
      <c r="E45" s="60">
        <v>9.2687493395336062</v>
      </c>
      <c r="F45" s="60">
        <v>3.2628860000000004</v>
      </c>
      <c r="G45" s="60">
        <v>18.530144999999997</v>
      </c>
      <c r="H45" s="105">
        <v>21.793030999999999</v>
      </c>
      <c r="I45" s="60">
        <v>12.52042800000001</v>
      </c>
      <c r="J45" s="106">
        <v>34.313459000000009</v>
      </c>
      <c r="K45" s="60">
        <v>2.9378000000000001E-2</v>
      </c>
      <c r="L45" s="60">
        <v>0.11463600000000003</v>
      </c>
      <c r="M45" s="105">
        <v>0.14401400000000003</v>
      </c>
      <c r="N45" s="60">
        <v>8.4653999999999924E-2</v>
      </c>
      <c r="O45" s="106">
        <v>0.22866799999999995</v>
      </c>
      <c r="R45" t="s">
        <v>203</v>
      </c>
      <c r="T45" t="s">
        <v>38</v>
      </c>
      <c r="U45" t="s">
        <v>5</v>
      </c>
      <c r="V45" t="s">
        <v>6</v>
      </c>
      <c r="W45" t="s">
        <v>7</v>
      </c>
      <c r="X45" t="s">
        <v>164</v>
      </c>
      <c r="Y45" t="s">
        <v>9</v>
      </c>
      <c r="Z45" t="s">
        <v>5</v>
      </c>
      <c r="AA45" t="s">
        <v>6</v>
      </c>
      <c r="AB45" t="s">
        <v>7</v>
      </c>
      <c r="AC45" t="s">
        <v>164</v>
      </c>
      <c r="AD45" t="s">
        <v>9</v>
      </c>
    </row>
    <row r="46" spans="3:30">
      <c r="C46" s="90" t="s">
        <v>85</v>
      </c>
      <c r="D46" s="90" t="s">
        <v>198</v>
      </c>
      <c r="E46" s="60">
        <v>9.2687493395336062</v>
      </c>
      <c r="F46" s="60">
        <v>4.1218479999999991</v>
      </c>
      <c r="G46" s="60">
        <v>8.795261</v>
      </c>
      <c r="H46" s="105">
        <v>12.917109</v>
      </c>
      <c r="I46" s="60">
        <v>2.8043219999999991</v>
      </c>
      <c r="J46" s="106">
        <v>15.721430999999999</v>
      </c>
      <c r="K46" s="60">
        <v>0.112057</v>
      </c>
      <c r="L46" s="60">
        <v>0.19304999999999994</v>
      </c>
      <c r="M46" s="105">
        <v>0.30510699999999996</v>
      </c>
      <c r="N46" s="60">
        <v>6.082800000000016E-2</v>
      </c>
      <c r="O46" s="106">
        <v>0.36593500000000012</v>
      </c>
      <c r="R46" t="s">
        <v>29</v>
      </c>
      <c r="T46" s="63">
        <v>12096.999999999995</v>
      </c>
      <c r="U46" s="63">
        <v>5373.8601130000006</v>
      </c>
      <c r="V46" s="63">
        <v>6179.9885519999989</v>
      </c>
      <c r="W46" s="63">
        <v>11553.848665</v>
      </c>
      <c r="X46" s="63">
        <v>2572.1528930000004</v>
      </c>
      <c r="Y46" s="63">
        <v>14126.001558</v>
      </c>
      <c r="Z46" s="63">
        <v>79.260164000000003</v>
      </c>
      <c r="AA46" s="63">
        <v>100.93060999999997</v>
      </c>
      <c r="AB46" s="63">
        <v>180.19077399999998</v>
      </c>
      <c r="AC46" s="63">
        <v>52.085023000000007</v>
      </c>
      <c r="AD46" s="63">
        <v>232.27579699999998</v>
      </c>
    </row>
    <row r="47" spans="3:30">
      <c r="C47" s="90" t="s">
        <v>62</v>
      </c>
      <c r="D47" s="90" t="s">
        <v>199</v>
      </c>
      <c r="E47" s="60">
        <v>2.7806248018600819</v>
      </c>
      <c r="F47" s="60">
        <v>1.2732520000000001</v>
      </c>
      <c r="G47" s="60">
        <v>3.0747839999999984</v>
      </c>
      <c r="H47" s="105">
        <v>4.3480359999999987</v>
      </c>
      <c r="I47" s="60">
        <v>1.0815530000000031</v>
      </c>
      <c r="J47" s="106">
        <v>5.4295890000000018</v>
      </c>
      <c r="K47" s="60">
        <v>3.9718000000000017E-2</v>
      </c>
      <c r="L47" s="60">
        <v>6.8939999999999974E-2</v>
      </c>
      <c r="M47" s="105">
        <v>0.10865799999999999</v>
      </c>
      <c r="N47" s="60">
        <v>2.3587000000000011E-2</v>
      </c>
      <c r="O47" s="106">
        <v>0.132245</v>
      </c>
      <c r="R47" t="s">
        <v>144</v>
      </c>
      <c r="S47" t="s">
        <v>204</v>
      </c>
      <c r="T47" s="63">
        <v>6.3358087925567901</v>
      </c>
      <c r="U47" s="63">
        <v>5.1554780000000004</v>
      </c>
      <c r="V47" s="63">
        <v>54.431694999999998</v>
      </c>
      <c r="W47" s="63">
        <v>59.587173</v>
      </c>
      <c r="X47" s="63">
        <v>23.570135000000015</v>
      </c>
      <c r="Y47" s="63">
        <v>83.157308000000015</v>
      </c>
      <c r="Z47" s="63">
        <v>0.14049300000000001</v>
      </c>
      <c r="AA47" s="63">
        <v>4.5335419999999997</v>
      </c>
      <c r="AB47" s="63">
        <v>4.6740349999999999</v>
      </c>
      <c r="AC47" s="63">
        <v>3.0017110000000011</v>
      </c>
      <c r="AD47" s="63">
        <v>7.6757460000000011</v>
      </c>
    </row>
    <row r="48" spans="3:30">
      <c r="C48" s="107" t="s">
        <v>67</v>
      </c>
      <c r="D48" s="107" t="s">
        <v>200</v>
      </c>
      <c r="E48" s="97">
        <v>2.7806248018600819</v>
      </c>
      <c r="F48" s="97">
        <v>0</v>
      </c>
      <c r="G48" s="97">
        <v>2.2996599999999994</v>
      </c>
      <c r="H48" s="26">
        <v>2.2996599999999994</v>
      </c>
      <c r="I48" s="97">
        <v>0.92373200000000111</v>
      </c>
      <c r="J48" s="25">
        <v>3.2233920000000005</v>
      </c>
      <c r="K48" s="97">
        <v>0</v>
      </c>
      <c r="L48" s="97">
        <v>8.3023000000000013E-2</v>
      </c>
      <c r="M48" s="26">
        <v>8.3023000000000013E-2</v>
      </c>
      <c r="N48" s="97">
        <v>3.3009999999999956E-2</v>
      </c>
      <c r="O48" s="25">
        <v>0.11603299999999997</v>
      </c>
      <c r="R48" t="s">
        <v>145</v>
      </c>
      <c r="S48" t="s">
        <v>205</v>
      </c>
      <c r="T48" s="63">
        <v>136.10239624999184</v>
      </c>
      <c r="U48" s="63">
        <v>54.112071000000029</v>
      </c>
      <c r="V48" s="63">
        <v>220.12581</v>
      </c>
      <c r="W48" s="63">
        <v>274.23788100000002</v>
      </c>
      <c r="X48" s="63">
        <v>70.905623000000048</v>
      </c>
      <c r="Y48" s="63">
        <v>345.14350400000006</v>
      </c>
      <c r="Z48" s="63">
        <v>0.40666299999999994</v>
      </c>
      <c r="AA48" s="63">
        <v>1.9021249999999998</v>
      </c>
      <c r="AB48" s="63">
        <v>2.3087879999999998</v>
      </c>
      <c r="AC48" s="63">
        <v>1.0502640000000003</v>
      </c>
      <c r="AD48" s="63">
        <v>3.3590520000000001</v>
      </c>
    </row>
    <row r="49" spans="3:30">
      <c r="C49" s="107" t="s">
        <v>201</v>
      </c>
      <c r="D49" s="107" t="s">
        <v>202</v>
      </c>
      <c r="E49" s="97">
        <v>7.9999994886748027E-4</v>
      </c>
      <c r="F49" s="97">
        <v>3.6000000000058208E-4</v>
      </c>
      <c r="G49" s="97">
        <v>220.3255420000005</v>
      </c>
      <c r="H49" s="26">
        <v>220.3259020000005</v>
      </c>
      <c r="I49" s="97">
        <v>85.33198900001662</v>
      </c>
      <c r="J49" s="25">
        <v>305.65789100001712</v>
      </c>
      <c r="K49" s="97">
        <v>5.6000000029143848E-5</v>
      </c>
      <c r="L49" s="97">
        <v>7.8676059999999381</v>
      </c>
      <c r="M49" s="26">
        <v>7.8676619999999673</v>
      </c>
      <c r="N49" s="97">
        <v>4.1115310000001557</v>
      </c>
      <c r="O49" s="25">
        <v>11.979193000000123</v>
      </c>
      <c r="R49" t="s">
        <v>146</v>
      </c>
      <c r="S49" t="s">
        <v>206</v>
      </c>
      <c r="T49" s="63">
        <v>286.94153273495283</v>
      </c>
      <c r="U49" s="63">
        <v>122.80852300000001</v>
      </c>
      <c r="V49" s="63">
        <v>405.09737199999995</v>
      </c>
      <c r="W49" s="63">
        <v>527.90589499999999</v>
      </c>
      <c r="X49" s="63">
        <v>134.60058900000013</v>
      </c>
      <c r="Y49" s="63">
        <v>662.50648400000011</v>
      </c>
      <c r="Z49" s="63">
        <v>1.8443770000000004</v>
      </c>
      <c r="AA49" s="63">
        <v>7.4900899999999977</v>
      </c>
      <c r="AB49" s="63">
        <v>9.3344669999999983</v>
      </c>
      <c r="AC49" s="63">
        <v>3.3477200000000025</v>
      </c>
      <c r="AD49" s="63">
        <v>12.682187000000001</v>
      </c>
    </row>
    <row r="50" spans="3:30">
      <c r="D50" s="409" t="s">
        <v>158</v>
      </c>
      <c r="E50" s="108">
        <f>SUM(E10:E49)</f>
        <v>12097.000000000002</v>
      </c>
      <c r="F50" s="108">
        <f t="shared" ref="F50:O50" si="0">SUM(F10:F49)</f>
        <v>5373.8601130000015</v>
      </c>
      <c r="G50" s="108">
        <f t="shared" si="0"/>
        <v>6179.9885520000016</v>
      </c>
      <c r="H50" s="108">
        <f t="shared" si="0"/>
        <v>11553.848664999998</v>
      </c>
      <c r="I50" s="108">
        <f t="shared" si="0"/>
        <v>2572.1528930000172</v>
      </c>
      <c r="J50" s="108">
        <f t="shared" si="0"/>
        <v>14126.001558000013</v>
      </c>
      <c r="K50" s="108">
        <f t="shared" si="0"/>
        <v>79.260164000000003</v>
      </c>
      <c r="L50" s="108">
        <f t="shared" si="0"/>
        <v>100.93060999999992</v>
      </c>
      <c r="M50" s="108">
        <f t="shared" si="0"/>
        <v>180.19077399999998</v>
      </c>
      <c r="N50" s="108">
        <f t="shared" si="0"/>
        <v>52.08502300000017</v>
      </c>
      <c r="O50" s="108">
        <f t="shared" si="0"/>
        <v>232.27579700000013</v>
      </c>
      <c r="R50" t="s">
        <v>132</v>
      </c>
      <c r="S50" t="s">
        <v>207</v>
      </c>
      <c r="T50" s="63">
        <v>199.39617075456113</v>
      </c>
      <c r="U50" s="63">
        <v>65.473273999999989</v>
      </c>
      <c r="V50" s="63">
        <v>114.93049600000008</v>
      </c>
      <c r="W50" s="63">
        <v>180.40377000000007</v>
      </c>
      <c r="X50" s="63">
        <v>26.752005999999994</v>
      </c>
      <c r="Y50" s="63">
        <v>207.15577600000006</v>
      </c>
      <c r="Z50" s="63">
        <v>0.93212600000000023</v>
      </c>
      <c r="AA50" s="63">
        <v>2.3797089999999996</v>
      </c>
      <c r="AB50" s="63">
        <v>3.3118349999999999</v>
      </c>
      <c r="AC50" s="63">
        <v>0.74219899999999983</v>
      </c>
      <c r="AD50" s="63">
        <v>4.0540339999999997</v>
      </c>
    </row>
    <row r="51" spans="3:30">
      <c r="D51" s="410" t="s">
        <v>643</v>
      </c>
      <c r="E51" s="389">
        <f>E9-E50</f>
        <v>0</v>
      </c>
      <c r="F51" s="389">
        <f t="shared" ref="F51:O51" si="1">F9-F50</f>
        <v>0</v>
      </c>
      <c r="G51" s="389">
        <f t="shared" si="1"/>
        <v>0</v>
      </c>
      <c r="H51" s="389">
        <f t="shared" si="1"/>
        <v>0</v>
      </c>
      <c r="I51" s="389">
        <f t="shared" si="1"/>
        <v>0</v>
      </c>
      <c r="J51" s="389">
        <f t="shared" si="1"/>
        <v>0</v>
      </c>
      <c r="K51" s="389">
        <f t="shared" si="1"/>
        <v>0</v>
      </c>
      <c r="L51" s="389">
        <f t="shared" si="1"/>
        <v>0</v>
      </c>
      <c r="M51" s="389">
        <f t="shared" si="1"/>
        <v>0</v>
      </c>
      <c r="N51" s="389">
        <f t="shared" si="1"/>
        <v>0</v>
      </c>
      <c r="O51" s="389">
        <f t="shared" si="1"/>
        <v>0</v>
      </c>
      <c r="P51" s="121"/>
      <c r="R51" t="s">
        <v>133</v>
      </c>
      <c r="S51" t="s">
        <v>208</v>
      </c>
      <c r="T51" s="63">
        <v>781.34144305587961</v>
      </c>
      <c r="U51" s="63">
        <v>221.06294200000002</v>
      </c>
      <c r="V51" s="63">
        <v>110.58145099999996</v>
      </c>
      <c r="W51" s="63">
        <v>331.64439299999998</v>
      </c>
      <c r="X51" s="63">
        <v>32.784708999999907</v>
      </c>
      <c r="Y51" s="63">
        <v>364.42910199999989</v>
      </c>
      <c r="Z51" s="63">
        <v>2.8676060000000003</v>
      </c>
      <c r="AA51" s="63">
        <v>1.8686999999999996</v>
      </c>
      <c r="AB51" s="63">
        <v>4.7363059999999999</v>
      </c>
      <c r="AC51" s="63">
        <v>0.94976000000000038</v>
      </c>
      <c r="AD51" s="63">
        <v>5.6860660000000003</v>
      </c>
    </row>
    <row r="52" spans="3:30">
      <c r="E52" s="74" t="s">
        <v>624</v>
      </c>
      <c r="R52" t="s">
        <v>134</v>
      </c>
      <c r="S52" t="s">
        <v>209</v>
      </c>
      <c r="T52" s="63">
        <v>423.67275027381413</v>
      </c>
      <c r="U52" s="63">
        <v>83.64537900000002</v>
      </c>
      <c r="V52" s="63">
        <v>244.50064000000006</v>
      </c>
      <c r="W52" s="63">
        <v>328.14601900000008</v>
      </c>
      <c r="X52" s="63">
        <v>49.149117999999874</v>
      </c>
      <c r="Y52" s="63">
        <v>377.29513699999995</v>
      </c>
      <c r="Z52" s="63">
        <v>1.0522740000000002</v>
      </c>
      <c r="AA52" s="63">
        <v>4.4004489999999983</v>
      </c>
      <c r="AB52" s="63">
        <v>5.452722999999998</v>
      </c>
      <c r="AC52" s="63">
        <v>0.92112100000000208</v>
      </c>
      <c r="AD52" s="63">
        <v>6.3738440000000001</v>
      </c>
    </row>
    <row r="53" spans="3:30">
      <c r="E53" s="108">
        <f t="shared" ref="E53:E73" si="2">E9</f>
        <v>12097.000000000002</v>
      </c>
      <c r="F53" s="395">
        <f t="shared" ref="F53:O53" si="3">IFERROR(MROUND(F9,IF(F9&lt;20,1,IF(F9&lt;100,5,IF(F9&lt;500,10,50)))),"-")</f>
        <v>5350</v>
      </c>
      <c r="G53" s="395">
        <f t="shared" si="3"/>
        <v>6200</v>
      </c>
      <c r="H53" s="395">
        <f t="shared" si="3"/>
        <v>11550</v>
      </c>
      <c r="I53" s="395">
        <f t="shared" si="3"/>
        <v>2550</v>
      </c>
      <c r="J53" s="395">
        <f t="shared" si="3"/>
        <v>14150</v>
      </c>
      <c r="K53" s="395">
        <f t="shared" si="3"/>
        <v>80</v>
      </c>
      <c r="L53" s="395">
        <f t="shared" si="3"/>
        <v>100</v>
      </c>
      <c r="M53" s="395">
        <f t="shared" si="3"/>
        <v>180</v>
      </c>
      <c r="N53" s="395">
        <f t="shared" si="3"/>
        <v>50</v>
      </c>
      <c r="O53" s="395">
        <f t="shared" si="3"/>
        <v>230</v>
      </c>
      <c r="R53" t="s">
        <v>135</v>
      </c>
      <c r="S53" t="s">
        <v>210</v>
      </c>
      <c r="T53" s="63">
        <v>1553.9796286110586</v>
      </c>
      <c r="U53" s="63">
        <v>509.11111299999993</v>
      </c>
      <c r="V53" s="63">
        <v>342.90480300000013</v>
      </c>
      <c r="W53" s="63">
        <v>852.01591600000006</v>
      </c>
      <c r="X53" s="63">
        <v>71.365364999999656</v>
      </c>
      <c r="Y53" s="63">
        <v>923.38128099999972</v>
      </c>
      <c r="Z53" s="63">
        <v>8.1916010000000004</v>
      </c>
      <c r="AA53" s="63">
        <v>5.9561779999999978</v>
      </c>
      <c r="AB53" s="63">
        <v>14.147778999999998</v>
      </c>
      <c r="AC53" s="63">
        <v>1.5461149999999986</v>
      </c>
      <c r="AD53" s="63">
        <v>15.693893999999997</v>
      </c>
    </row>
    <row r="54" spans="3:30">
      <c r="E54" s="108">
        <f t="shared" si="2"/>
        <v>2332.1804638150306</v>
      </c>
      <c r="F54" s="395">
        <f t="shared" ref="F54:O54" si="4">IFERROR(MROUND(F10,IF(F10&lt;20,1,IF(F10&lt;100,5,IF(F10&lt;500,10,50)))),"-")</f>
        <v>1050</v>
      </c>
      <c r="G54" s="395">
        <f t="shared" si="4"/>
        <v>1100</v>
      </c>
      <c r="H54" s="395">
        <f t="shared" si="4"/>
        <v>2150</v>
      </c>
      <c r="I54" s="395">
        <f t="shared" si="4"/>
        <v>380</v>
      </c>
      <c r="J54" s="395">
        <f t="shared" si="4"/>
        <v>2500</v>
      </c>
      <c r="K54" s="395">
        <f t="shared" si="4"/>
        <v>13</v>
      </c>
      <c r="L54" s="395">
        <f t="shared" si="4"/>
        <v>13</v>
      </c>
      <c r="M54" s="395">
        <f t="shared" si="4"/>
        <v>25</v>
      </c>
      <c r="N54" s="395">
        <f t="shared" si="4"/>
        <v>4</v>
      </c>
      <c r="O54" s="395">
        <f t="shared" si="4"/>
        <v>30</v>
      </c>
      <c r="R54" t="s">
        <v>136</v>
      </c>
      <c r="S54" t="s">
        <v>233</v>
      </c>
      <c r="T54" s="63">
        <v>1443.0094813448738</v>
      </c>
      <c r="U54" s="63">
        <v>501.53604899999999</v>
      </c>
      <c r="V54" s="63">
        <v>180.19078399999995</v>
      </c>
      <c r="W54" s="63">
        <v>681.72683299999994</v>
      </c>
      <c r="X54" s="63">
        <v>80.700447999999938</v>
      </c>
      <c r="Y54" s="63">
        <v>762.42728099999988</v>
      </c>
      <c r="Z54" s="63">
        <v>3.7506030000000004</v>
      </c>
      <c r="AA54" s="63">
        <v>2.4972809999999996</v>
      </c>
      <c r="AB54" s="63">
        <v>6.247884</v>
      </c>
      <c r="AC54" s="63">
        <v>1.210309999999998</v>
      </c>
      <c r="AD54" s="63">
        <v>7.458193999999998</v>
      </c>
    </row>
    <row r="55" spans="3:30">
      <c r="E55" s="108">
        <f t="shared" si="2"/>
        <v>1773.8026412285474</v>
      </c>
      <c r="F55" s="395">
        <f t="shared" ref="F55:O55" si="5">IFERROR(MROUND(F11,IF(F11&lt;20,1,IF(F11&lt;100,5,IF(F11&lt;500,10,50)))),"-")</f>
        <v>900</v>
      </c>
      <c r="G55" s="395">
        <f t="shared" si="5"/>
        <v>700</v>
      </c>
      <c r="H55" s="395">
        <f t="shared" si="5"/>
        <v>1550</v>
      </c>
      <c r="I55" s="395">
        <f t="shared" si="5"/>
        <v>220</v>
      </c>
      <c r="J55" s="395">
        <f t="shared" si="5"/>
        <v>1800</v>
      </c>
      <c r="K55" s="395">
        <f t="shared" si="5"/>
        <v>10</v>
      </c>
      <c r="L55" s="395">
        <f t="shared" si="5"/>
        <v>9</v>
      </c>
      <c r="M55" s="395">
        <f t="shared" si="5"/>
        <v>19</v>
      </c>
      <c r="N55" s="395">
        <f t="shared" si="5"/>
        <v>3</v>
      </c>
      <c r="O55" s="395">
        <f t="shared" si="5"/>
        <v>20</v>
      </c>
      <c r="R55" t="s">
        <v>137</v>
      </c>
      <c r="S55" t="s">
        <v>212</v>
      </c>
      <c r="T55" s="63">
        <v>1436.874587740949</v>
      </c>
      <c r="U55" s="63">
        <v>387.58180500000014</v>
      </c>
      <c r="V55" s="63">
        <v>135.21241999999984</v>
      </c>
      <c r="W55" s="63">
        <v>522.79422499999998</v>
      </c>
      <c r="X55" s="63">
        <v>41.600561000000084</v>
      </c>
      <c r="Y55" s="63">
        <v>564.39478600000007</v>
      </c>
      <c r="Z55" s="63">
        <v>5.4661259999999992</v>
      </c>
      <c r="AA55" s="63">
        <v>2.4858440000000011</v>
      </c>
      <c r="AB55" s="63">
        <v>7.9519700000000002</v>
      </c>
      <c r="AC55" s="63">
        <v>1.0005239999999977</v>
      </c>
      <c r="AD55" s="63">
        <v>8.952493999999998</v>
      </c>
    </row>
    <row r="56" spans="3:30">
      <c r="E56" s="108">
        <f t="shared" si="2"/>
        <v>1563.0094069991114</v>
      </c>
      <c r="F56" s="395">
        <f t="shared" ref="F56:O56" si="6">IFERROR(MROUND(F12,IF(F12&lt;20,1,IF(F12&lt;100,5,IF(F12&lt;500,10,50)))),"-")</f>
        <v>850</v>
      </c>
      <c r="G56" s="395">
        <f t="shared" si="6"/>
        <v>650</v>
      </c>
      <c r="H56" s="395">
        <f t="shared" si="6"/>
        <v>1500</v>
      </c>
      <c r="I56" s="395">
        <f t="shared" si="6"/>
        <v>270</v>
      </c>
      <c r="J56" s="395">
        <f t="shared" si="6"/>
        <v>1800</v>
      </c>
      <c r="K56" s="395">
        <f t="shared" si="6"/>
        <v>12</v>
      </c>
      <c r="L56" s="395">
        <f t="shared" si="6"/>
        <v>8</v>
      </c>
      <c r="M56" s="395">
        <f t="shared" si="6"/>
        <v>20</v>
      </c>
      <c r="N56" s="395">
        <f t="shared" si="6"/>
        <v>3</v>
      </c>
      <c r="O56" s="395">
        <f t="shared" si="6"/>
        <v>25</v>
      </c>
      <c r="R56" t="s">
        <v>138</v>
      </c>
      <c r="S56" t="s">
        <v>213</v>
      </c>
      <c r="T56" s="63">
        <v>1698.2056543556912</v>
      </c>
      <c r="U56" s="63">
        <v>536.77136899999994</v>
      </c>
      <c r="V56" s="63">
        <v>204.56108999999992</v>
      </c>
      <c r="W56" s="63">
        <v>741.33245899999986</v>
      </c>
      <c r="X56" s="63">
        <v>162.50160299999993</v>
      </c>
      <c r="Y56" s="63">
        <v>903.83406199999979</v>
      </c>
      <c r="Z56" s="63">
        <v>5.9264200000000002</v>
      </c>
      <c r="AA56" s="63">
        <v>3.1222269999999988</v>
      </c>
      <c r="AB56" s="63">
        <v>9.048646999999999</v>
      </c>
      <c r="AC56" s="63">
        <v>2.7906179999999967</v>
      </c>
      <c r="AD56" s="63">
        <v>11.839264999999996</v>
      </c>
    </row>
    <row r="57" spans="3:30">
      <c r="E57" s="108">
        <f t="shared" si="2"/>
        <v>1153.7565852238779</v>
      </c>
      <c r="F57" s="395">
        <f t="shared" ref="F57:O57" si="7">IFERROR(MROUND(F13,IF(F13&lt;20,1,IF(F13&lt;100,5,IF(F13&lt;500,10,50)))),"-")</f>
        <v>390</v>
      </c>
      <c r="G57" s="395">
        <f t="shared" si="7"/>
        <v>550</v>
      </c>
      <c r="H57" s="395">
        <f t="shared" si="7"/>
        <v>950</v>
      </c>
      <c r="I57" s="395">
        <f t="shared" si="7"/>
        <v>210</v>
      </c>
      <c r="J57" s="395">
        <f t="shared" si="7"/>
        <v>1150</v>
      </c>
      <c r="K57" s="395">
        <f t="shared" si="7"/>
        <v>5</v>
      </c>
      <c r="L57" s="395">
        <f t="shared" si="7"/>
        <v>7</v>
      </c>
      <c r="M57" s="395">
        <f t="shared" si="7"/>
        <v>12</v>
      </c>
      <c r="N57" s="395">
        <f t="shared" si="7"/>
        <v>3</v>
      </c>
      <c r="O57" s="395">
        <f t="shared" si="7"/>
        <v>15</v>
      </c>
      <c r="R57" t="s">
        <v>139</v>
      </c>
      <c r="S57" t="s">
        <v>234</v>
      </c>
      <c r="T57" s="63">
        <v>184.1767937142213</v>
      </c>
      <c r="U57" s="63">
        <v>72.593558000000002</v>
      </c>
      <c r="V57" s="63">
        <v>82.709724999999963</v>
      </c>
      <c r="W57" s="63">
        <v>155.30328299999996</v>
      </c>
      <c r="X57" s="63">
        <v>80.926527000000021</v>
      </c>
      <c r="Y57" s="63">
        <v>236.22980999999999</v>
      </c>
      <c r="Z57" s="63">
        <v>0.73302699999999976</v>
      </c>
      <c r="AA57" s="63">
        <v>1.0848510000000005</v>
      </c>
      <c r="AB57" s="63">
        <v>1.8178780000000003</v>
      </c>
      <c r="AC57" s="63">
        <v>1.0682739999999997</v>
      </c>
      <c r="AD57" s="63">
        <v>2.8861520000000001</v>
      </c>
    </row>
    <row r="58" spans="3:30">
      <c r="E58" s="108">
        <f t="shared" si="2"/>
        <v>794.9595907907966</v>
      </c>
      <c r="F58" s="395">
        <f t="shared" ref="F58:O58" si="8">IFERROR(MROUND(F14,IF(F14&lt;20,1,IF(F14&lt;100,5,IF(F14&lt;500,10,50)))),"-")</f>
        <v>290</v>
      </c>
      <c r="G58" s="395">
        <f t="shared" si="8"/>
        <v>340</v>
      </c>
      <c r="H58" s="395">
        <f t="shared" si="8"/>
        <v>650</v>
      </c>
      <c r="I58" s="395">
        <f t="shared" si="8"/>
        <v>130</v>
      </c>
      <c r="J58" s="395">
        <f t="shared" si="8"/>
        <v>750</v>
      </c>
      <c r="K58" s="395">
        <f t="shared" si="8"/>
        <v>5</v>
      </c>
      <c r="L58" s="395">
        <f t="shared" si="8"/>
        <v>6</v>
      </c>
      <c r="M58" s="395">
        <f t="shared" si="8"/>
        <v>10</v>
      </c>
      <c r="N58" s="395">
        <f t="shared" si="8"/>
        <v>2</v>
      </c>
      <c r="O58" s="395">
        <f t="shared" si="8"/>
        <v>12</v>
      </c>
      <c r="R58" t="s">
        <v>140</v>
      </c>
      <c r="S58" t="s">
        <v>214</v>
      </c>
      <c r="T58" s="63">
        <v>283.59457776503297</v>
      </c>
      <c r="U58" s="63">
        <v>98.445501999999991</v>
      </c>
      <c r="V58" s="63">
        <v>43.907801000000049</v>
      </c>
      <c r="W58" s="63">
        <v>142.35330300000004</v>
      </c>
      <c r="X58" s="63">
        <v>29.688986999999941</v>
      </c>
      <c r="Y58" s="63">
        <v>172.04228999999998</v>
      </c>
      <c r="Z58" s="63">
        <v>0.9533649999999998</v>
      </c>
      <c r="AA58" s="63">
        <v>0.46604099999999971</v>
      </c>
      <c r="AB58" s="63">
        <v>1.4194059999999995</v>
      </c>
      <c r="AC58" s="63">
        <v>0.33722000000000052</v>
      </c>
      <c r="AD58" s="63">
        <v>1.756626</v>
      </c>
    </row>
    <row r="59" spans="3:30">
      <c r="E59" s="108">
        <f t="shared" si="2"/>
        <v>556.1249603720164</v>
      </c>
      <c r="F59" s="395">
        <f t="shared" ref="F59:O59" si="9">IFERROR(MROUND(F15,IF(F15&lt;20,1,IF(F15&lt;100,5,IF(F15&lt;500,10,50)))),"-")</f>
        <v>270</v>
      </c>
      <c r="G59" s="395">
        <f t="shared" si="9"/>
        <v>380</v>
      </c>
      <c r="H59" s="395">
        <f t="shared" si="9"/>
        <v>650</v>
      </c>
      <c r="I59" s="395">
        <f t="shared" si="9"/>
        <v>180</v>
      </c>
      <c r="J59" s="395">
        <f t="shared" si="9"/>
        <v>850</v>
      </c>
      <c r="K59" s="395">
        <f t="shared" si="9"/>
        <v>2</v>
      </c>
      <c r="L59" s="395">
        <f t="shared" si="9"/>
        <v>3</v>
      </c>
      <c r="M59" s="395">
        <f t="shared" si="9"/>
        <v>5</v>
      </c>
      <c r="N59" s="395">
        <f t="shared" si="9"/>
        <v>1</v>
      </c>
      <c r="O59" s="395">
        <f t="shared" si="9"/>
        <v>6</v>
      </c>
      <c r="R59" t="s">
        <v>141</v>
      </c>
      <c r="S59" t="s">
        <v>215</v>
      </c>
      <c r="T59" s="63">
        <v>555.28134592396452</v>
      </c>
      <c r="U59" s="63">
        <v>177.18166399999998</v>
      </c>
      <c r="V59" s="63">
        <v>71.611948000000098</v>
      </c>
      <c r="W59" s="63">
        <v>248.79361200000008</v>
      </c>
      <c r="X59" s="63">
        <v>35.508252999999883</v>
      </c>
      <c r="Y59" s="63">
        <v>284.30186499999996</v>
      </c>
      <c r="Z59" s="63">
        <v>2.2368649999999999</v>
      </c>
      <c r="AA59" s="63">
        <v>0.99900699999999931</v>
      </c>
      <c r="AB59" s="63">
        <v>3.2358719999999992</v>
      </c>
      <c r="AC59" s="63">
        <v>0.51211800000000096</v>
      </c>
      <c r="AD59" s="63">
        <v>3.7479900000000002</v>
      </c>
    </row>
    <row r="60" spans="3:30">
      <c r="E60" s="108">
        <f t="shared" si="2"/>
        <v>510.16447645953787</v>
      </c>
      <c r="F60" s="395">
        <f t="shared" ref="F60:O60" si="10">IFERROR(MROUND(F16,IF(F16&lt;20,1,IF(F16&lt;100,5,IF(F16&lt;500,10,50)))),"-")</f>
        <v>220</v>
      </c>
      <c r="G60" s="395">
        <f t="shared" si="10"/>
        <v>260</v>
      </c>
      <c r="H60" s="395">
        <f t="shared" si="10"/>
        <v>490</v>
      </c>
      <c r="I60" s="395">
        <f t="shared" si="10"/>
        <v>75</v>
      </c>
      <c r="J60" s="395">
        <f t="shared" si="10"/>
        <v>550</v>
      </c>
      <c r="K60" s="395">
        <f t="shared" si="10"/>
        <v>3</v>
      </c>
      <c r="L60" s="395">
        <f t="shared" si="10"/>
        <v>3</v>
      </c>
      <c r="M60" s="395">
        <f t="shared" si="10"/>
        <v>6</v>
      </c>
      <c r="N60" s="395">
        <f t="shared" si="10"/>
        <v>1</v>
      </c>
      <c r="O60" s="395">
        <f t="shared" si="10"/>
        <v>7</v>
      </c>
      <c r="R60" t="s">
        <v>147</v>
      </c>
      <c r="S60" t="s">
        <v>216</v>
      </c>
      <c r="T60" s="63">
        <v>2.1022980066866146</v>
      </c>
      <c r="U60" s="63">
        <v>14.017922</v>
      </c>
      <c r="V60" s="63">
        <v>159.21309399999998</v>
      </c>
      <c r="W60" s="63">
        <v>173.23101599999998</v>
      </c>
      <c r="X60" s="63">
        <v>36.32944100000006</v>
      </c>
      <c r="Y60" s="63">
        <v>209.56045700000004</v>
      </c>
      <c r="Z60" s="63">
        <v>5.2945000000000013E-2</v>
      </c>
      <c r="AA60" s="63">
        <v>0.96355099999999938</v>
      </c>
      <c r="AB60" s="63">
        <v>1.0164959999999994</v>
      </c>
      <c r="AC60" s="63">
        <v>0.27662200000000059</v>
      </c>
      <c r="AD60" s="63">
        <v>1.293118</v>
      </c>
    </row>
    <row r="61" spans="3:30">
      <c r="E61" s="108">
        <f t="shared" si="2"/>
        <v>464.19361154779926</v>
      </c>
      <c r="F61" s="395">
        <f t="shared" ref="F61:O61" si="11">IFERROR(MROUND(F17,IF(F17&lt;20,1,IF(F17&lt;100,5,IF(F17&lt;500,10,50)))),"-")</f>
        <v>190</v>
      </c>
      <c r="G61" s="395">
        <f t="shared" si="11"/>
        <v>190</v>
      </c>
      <c r="H61" s="395">
        <f t="shared" si="11"/>
        <v>380</v>
      </c>
      <c r="I61" s="395">
        <f t="shared" si="11"/>
        <v>70</v>
      </c>
      <c r="J61" s="395">
        <f t="shared" si="11"/>
        <v>450</v>
      </c>
      <c r="K61" s="395">
        <f t="shared" si="11"/>
        <v>2</v>
      </c>
      <c r="L61" s="395">
        <f t="shared" si="11"/>
        <v>2</v>
      </c>
      <c r="M61" s="395">
        <f t="shared" si="11"/>
        <v>3</v>
      </c>
      <c r="N61" s="395">
        <f t="shared" si="11"/>
        <v>1</v>
      </c>
      <c r="O61" s="395">
        <f t="shared" si="11"/>
        <v>4</v>
      </c>
      <c r="R61" t="s">
        <v>148</v>
      </c>
      <c r="S61" t="s">
        <v>217</v>
      </c>
      <c r="T61" s="63">
        <v>4.2045960133732283</v>
      </c>
      <c r="U61" s="63">
        <v>7.5316270000000012</v>
      </c>
      <c r="V61" s="63">
        <v>96.99167700000001</v>
      </c>
      <c r="W61" s="63">
        <v>104.52330400000001</v>
      </c>
      <c r="X61" s="63">
        <v>12.086193000000009</v>
      </c>
      <c r="Y61" s="63">
        <v>116.60949700000002</v>
      </c>
      <c r="Z61" s="63">
        <v>6.8402000000000018E-2</v>
      </c>
      <c r="AA61" s="63">
        <v>1.1472120000000001</v>
      </c>
      <c r="AB61" s="63">
        <v>1.2156140000000002</v>
      </c>
      <c r="AC61" s="63">
        <v>0.15203000000000011</v>
      </c>
      <c r="AD61" s="63">
        <v>1.3676440000000003</v>
      </c>
    </row>
    <row r="62" spans="3:30">
      <c r="E62" s="108">
        <f t="shared" si="2"/>
        <v>311.70488891373969</v>
      </c>
      <c r="F62" s="395">
        <f t="shared" ref="F62:O62" si="12">IFERROR(MROUND(F18,IF(F18&lt;20,1,IF(F18&lt;100,5,IF(F18&lt;500,10,50)))),"-")</f>
        <v>150</v>
      </c>
      <c r="G62" s="395">
        <f t="shared" si="12"/>
        <v>170</v>
      </c>
      <c r="H62" s="395">
        <f t="shared" si="12"/>
        <v>310</v>
      </c>
      <c r="I62" s="395">
        <f t="shared" si="12"/>
        <v>50</v>
      </c>
      <c r="J62" s="395">
        <f t="shared" si="12"/>
        <v>360</v>
      </c>
      <c r="K62" s="395">
        <f t="shared" si="12"/>
        <v>4</v>
      </c>
      <c r="L62" s="395">
        <f t="shared" si="12"/>
        <v>5</v>
      </c>
      <c r="M62" s="395">
        <f t="shared" si="12"/>
        <v>9</v>
      </c>
      <c r="N62" s="395">
        <f t="shared" si="12"/>
        <v>1</v>
      </c>
      <c r="O62" s="395">
        <f t="shared" si="12"/>
        <v>10</v>
      </c>
      <c r="R62" t="s">
        <v>149</v>
      </c>
      <c r="S62" t="s">
        <v>218</v>
      </c>
      <c r="T62" s="63">
        <v>1798.316813202212</v>
      </c>
      <c r="U62" s="63">
        <v>1312.9934759999999</v>
      </c>
      <c r="V62" s="63">
        <v>239.5446199999999</v>
      </c>
      <c r="W62" s="63">
        <v>1552.5380959999998</v>
      </c>
      <c r="X62" s="63">
        <v>325.32621700000072</v>
      </c>
      <c r="Y62" s="63">
        <v>1877.8643130000005</v>
      </c>
      <c r="Z62" s="63">
        <v>26.376948999999996</v>
      </c>
      <c r="AA62" s="63">
        <v>4.1236609999999985</v>
      </c>
      <c r="AB62" s="63">
        <v>30.500609999999995</v>
      </c>
      <c r="AC62" s="63">
        <v>9.7777249999999896</v>
      </c>
      <c r="AD62" s="63">
        <v>40.278334999999984</v>
      </c>
    </row>
    <row r="63" spans="3:30">
      <c r="E63" s="108">
        <f t="shared" si="2"/>
        <v>300.49248283770589</v>
      </c>
      <c r="F63" s="395">
        <f t="shared" ref="F63:O63" si="13">IFERROR(MROUND(F19,IF(F19&lt;20,1,IF(F19&lt;100,5,IF(F19&lt;500,10,50)))),"-")</f>
        <v>130</v>
      </c>
      <c r="G63" s="395">
        <f t="shared" si="13"/>
        <v>150</v>
      </c>
      <c r="H63" s="395">
        <f t="shared" si="13"/>
        <v>280</v>
      </c>
      <c r="I63" s="395">
        <f t="shared" si="13"/>
        <v>45</v>
      </c>
      <c r="J63" s="395">
        <f t="shared" si="13"/>
        <v>330</v>
      </c>
      <c r="K63" s="395">
        <f t="shared" si="13"/>
        <v>2</v>
      </c>
      <c r="L63" s="395">
        <f t="shared" si="13"/>
        <v>1</v>
      </c>
      <c r="M63" s="395">
        <f t="shared" si="13"/>
        <v>3</v>
      </c>
      <c r="N63" s="395">
        <f t="shared" si="13"/>
        <v>0</v>
      </c>
      <c r="O63" s="395">
        <f t="shared" si="13"/>
        <v>3</v>
      </c>
      <c r="R63" t="s">
        <v>150</v>
      </c>
      <c r="S63" t="s">
        <v>232</v>
      </c>
      <c r="T63" s="63">
        <v>9.111926115636706</v>
      </c>
      <c r="U63" s="63">
        <v>494.97327599999994</v>
      </c>
      <c r="V63" s="63">
        <v>805.90342299999975</v>
      </c>
      <c r="W63" s="63">
        <v>1300.8766989999997</v>
      </c>
      <c r="X63" s="63">
        <v>285.75312100000019</v>
      </c>
      <c r="Y63" s="63">
        <v>1586.6298199999999</v>
      </c>
      <c r="Z63" s="63">
        <v>8.1409029999999998</v>
      </c>
      <c r="AA63" s="63">
        <v>15.930805000000008</v>
      </c>
      <c r="AB63" s="63">
        <v>24.071708000000008</v>
      </c>
      <c r="AC63" s="63">
        <v>7.1236319999999935</v>
      </c>
      <c r="AD63" s="63">
        <v>31.195340000000002</v>
      </c>
    </row>
    <row r="64" spans="3:30">
      <c r="E64" s="108">
        <f t="shared" si="2"/>
        <v>292.64379858448223</v>
      </c>
      <c r="F64" s="395">
        <f t="shared" ref="F64:O64" si="14">IFERROR(MROUND(F20,IF(F20&lt;20,1,IF(F20&lt;100,5,IF(F20&lt;500,10,50)))),"-")</f>
        <v>150</v>
      </c>
      <c r="G64" s="395">
        <f t="shared" si="14"/>
        <v>130</v>
      </c>
      <c r="H64" s="395">
        <f t="shared" si="14"/>
        <v>280</v>
      </c>
      <c r="I64" s="395">
        <f t="shared" si="14"/>
        <v>65</v>
      </c>
      <c r="J64" s="395">
        <f t="shared" si="14"/>
        <v>350</v>
      </c>
      <c r="K64" s="395">
        <f t="shared" si="14"/>
        <v>1</v>
      </c>
      <c r="L64" s="395">
        <f t="shared" si="14"/>
        <v>1</v>
      </c>
      <c r="M64" s="395">
        <f t="shared" si="14"/>
        <v>3</v>
      </c>
      <c r="N64" s="395">
        <f t="shared" si="14"/>
        <v>1</v>
      </c>
      <c r="O64" s="395">
        <f t="shared" si="14"/>
        <v>3</v>
      </c>
      <c r="R64" t="s">
        <v>151</v>
      </c>
      <c r="S64" t="s">
        <v>220</v>
      </c>
      <c r="T64" s="63">
        <v>196.45361671385146</v>
      </c>
      <c r="U64" s="63">
        <v>99.021241000000018</v>
      </c>
      <c r="V64" s="63">
        <v>454.5881700000001</v>
      </c>
      <c r="W64" s="63">
        <v>553.60941100000014</v>
      </c>
      <c r="X64" s="63">
        <v>99.620604999999728</v>
      </c>
      <c r="Y64" s="63">
        <v>653.23001599999986</v>
      </c>
      <c r="Z64" s="63">
        <v>1.871543</v>
      </c>
      <c r="AA64" s="63">
        <v>8.3590090000000004</v>
      </c>
      <c r="AB64" s="63">
        <v>10.230552000000001</v>
      </c>
      <c r="AC64" s="63">
        <v>2.2352120000000006</v>
      </c>
      <c r="AD64" s="63">
        <v>12.465764000000002</v>
      </c>
    </row>
    <row r="65" spans="5:30">
      <c r="E65" s="108">
        <f t="shared" si="2"/>
        <v>259.00658035638071</v>
      </c>
      <c r="F65" s="395">
        <f t="shared" ref="F65:O65" si="15">IFERROR(MROUND(F21,IF(F21&lt;20,1,IF(F21&lt;100,5,IF(F21&lt;500,10,50)))),"-")</f>
        <v>140</v>
      </c>
      <c r="G65" s="395">
        <f t="shared" si="15"/>
        <v>140</v>
      </c>
      <c r="H65" s="395">
        <f t="shared" si="15"/>
        <v>270</v>
      </c>
      <c r="I65" s="395">
        <f t="shared" si="15"/>
        <v>35</v>
      </c>
      <c r="J65" s="395">
        <f t="shared" si="15"/>
        <v>310</v>
      </c>
      <c r="K65" s="395">
        <f t="shared" si="15"/>
        <v>1</v>
      </c>
      <c r="L65" s="395">
        <f t="shared" si="15"/>
        <v>1</v>
      </c>
      <c r="M65" s="395">
        <f t="shared" si="15"/>
        <v>2</v>
      </c>
      <c r="N65" s="395">
        <f t="shared" si="15"/>
        <v>0</v>
      </c>
      <c r="O65" s="395">
        <f t="shared" si="15"/>
        <v>3</v>
      </c>
      <c r="R65" t="s">
        <v>152</v>
      </c>
      <c r="S65" t="s">
        <v>221</v>
      </c>
      <c r="T65" s="63">
        <v>3.9089836787673793</v>
      </c>
      <c r="U65" s="63">
        <v>2.8959469999999996</v>
      </c>
      <c r="V65" s="63">
        <v>52.526543999999994</v>
      </c>
      <c r="W65" s="63">
        <v>55.422490999999994</v>
      </c>
      <c r="X65" s="63">
        <v>15.960537000000031</v>
      </c>
      <c r="Y65" s="63">
        <v>71.383028000000024</v>
      </c>
      <c r="Z65" s="63">
        <v>7.4517999999999987E-2</v>
      </c>
      <c r="AA65" s="63">
        <v>1.6261500000000002</v>
      </c>
      <c r="AB65" s="63">
        <v>1.7006680000000003</v>
      </c>
      <c r="AC65" s="63">
        <v>0.6520510000000006</v>
      </c>
      <c r="AD65" s="63">
        <v>2.3527190000000009</v>
      </c>
    </row>
    <row r="66" spans="5:30">
      <c r="E66" s="108">
        <f t="shared" si="2"/>
        <v>242.18797124233006</v>
      </c>
      <c r="F66" s="395">
        <f t="shared" ref="F66:O66" si="16">IFERROR(MROUND(F22,IF(F22&lt;20,1,IF(F22&lt;100,5,IF(F22&lt;500,10,50)))),"-")</f>
        <v>100</v>
      </c>
      <c r="G66" s="395">
        <f t="shared" si="16"/>
        <v>95</v>
      </c>
      <c r="H66" s="395">
        <f t="shared" si="16"/>
        <v>200</v>
      </c>
      <c r="I66" s="395">
        <f t="shared" si="16"/>
        <v>45</v>
      </c>
      <c r="J66" s="395">
        <f t="shared" si="16"/>
        <v>240</v>
      </c>
      <c r="K66" s="395">
        <f t="shared" si="16"/>
        <v>1</v>
      </c>
      <c r="L66" s="395">
        <f t="shared" si="16"/>
        <v>1</v>
      </c>
      <c r="M66" s="395">
        <f t="shared" si="16"/>
        <v>2</v>
      </c>
      <c r="N66" s="395">
        <f t="shared" si="16"/>
        <v>0</v>
      </c>
      <c r="O66" s="395">
        <f t="shared" si="16"/>
        <v>2</v>
      </c>
      <c r="R66" t="s">
        <v>153</v>
      </c>
      <c r="S66" t="s">
        <v>222</v>
      </c>
      <c r="T66" s="63">
        <v>276.50099183170653</v>
      </c>
      <c r="U66" s="63">
        <v>199.53189000000003</v>
      </c>
      <c r="V66" s="63">
        <v>282.31302799999997</v>
      </c>
      <c r="W66" s="63">
        <v>481.84491800000001</v>
      </c>
      <c r="X66" s="63">
        <v>227.90419500000007</v>
      </c>
      <c r="Y66" s="63">
        <v>709.74911300000008</v>
      </c>
      <c r="Z66" s="63">
        <v>2.0551270000000001</v>
      </c>
      <c r="AA66" s="63">
        <v>2.6948529999999997</v>
      </c>
      <c r="AB66" s="63">
        <v>4.7499799999999999</v>
      </c>
      <c r="AC66" s="63">
        <v>2.3785540000000021</v>
      </c>
      <c r="AD66" s="63">
        <v>7.1285340000000019</v>
      </c>
    </row>
    <row r="67" spans="5:30">
      <c r="E67" s="108">
        <f t="shared" si="2"/>
        <v>197.33834693819492</v>
      </c>
      <c r="F67" s="395">
        <f t="shared" ref="F67:O67" si="17">IFERROR(MROUND(F23,IF(F23&lt;20,1,IF(F23&lt;100,5,IF(F23&lt;500,10,50)))),"-")</f>
        <v>100</v>
      </c>
      <c r="G67" s="395">
        <f t="shared" si="17"/>
        <v>80</v>
      </c>
      <c r="H67" s="395">
        <f t="shared" si="17"/>
        <v>180</v>
      </c>
      <c r="I67" s="395">
        <f t="shared" si="17"/>
        <v>20</v>
      </c>
      <c r="J67" s="395">
        <f t="shared" si="17"/>
        <v>200</v>
      </c>
      <c r="K67" s="395">
        <f t="shared" si="17"/>
        <v>1</v>
      </c>
      <c r="L67" s="395">
        <f t="shared" si="17"/>
        <v>1</v>
      </c>
      <c r="M67" s="395">
        <f t="shared" si="17"/>
        <v>2</v>
      </c>
      <c r="N67" s="395">
        <f t="shared" si="17"/>
        <v>0</v>
      </c>
      <c r="O67" s="395">
        <f t="shared" si="17"/>
        <v>2</v>
      </c>
      <c r="R67" t="s">
        <v>154</v>
      </c>
      <c r="S67" t="s">
        <v>223</v>
      </c>
      <c r="T67" s="63">
        <v>10.435990884888408</v>
      </c>
      <c r="U67" s="63">
        <v>10.287144</v>
      </c>
      <c r="V67" s="63">
        <v>291.87705699999992</v>
      </c>
      <c r="W67" s="63">
        <v>302.16420099999993</v>
      </c>
      <c r="X67" s="63">
        <v>83.642295000000047</v>
      </c>
      <c r="Y67" s="63">
        <v>385.80649599999998</v>
      </c>
      <c r="Z67" s="63">
        <v>7.0661000000000002E-2</v>
      </c>
      <c r="AA67" s="63">
        <v>2.3219350000000003</v>
      </c>
      <c r="AB67" s="63">
        <v>2.3925960000000002</v>
      </c>
      <c r="AC67" s="63">
        <v>0.89043899999999976</v>
      </c>
      <c r="AD67" s="63">
        <v>3.2830349999999999</v>
      </c>
    </row>
    <row r="68" spans="5:30">
      <c r="E68" s="108">
        <f t="shared" si="2"/>
        <v>185.37498679067207</v>
      </c>
      <c r="F68" s="395">
        <f t="shared" ref="F68:O68" si="18">IFERROR(MROUND(F24,IF(F24&lt;20,1,IF(F24&lt;100,5,IF(F24&lt;500,10,50)))),"-")</f>
        <v>65</v>
      </c>
      <c r="G68" s="395">
        <f t="shared" si="18"/>
        <v>130</v>
      </c>
      <c r="H68" s="395">
        <f t="shared" si="18"/>
        <v>190</v>
      </c>
      <c r="I68" s="395">
        <f t="shared" si="18"/>
        <v>75</v>
      </c>
      <c r="J68" s="395">
        <f t="shared" si="18"/>
        <v>270</v>
      </c>
      <c r="K68" s="395">
        <f t="shared" si="18"/>
        <v>1</v>
      </c>
      <c r="L68" s="395">
        <f t="shared" si="18"/>
        <v>2</v>
      </c>
      <c r="M68" s="395">
        <f t="shared" si="18"/>
        <v>3</v>
      </c>
      <c r="N68" s="395">
        <f t="shared" si="18"/>
        <v>1</v>
      </c>
      <c r="O68" s="395">
        <f t="shared" si="18"/>
        <v>4</v>
      </c>
      <c r="R68" t="s">
        <v>155</v>
      </c>
      <c r="S68" t="s">
        <v>224</v>
      </c>
      <c r="T68" s="63">
        <v>26.412867180408867</v>
      </c>
      <c r="U68" s="63">
        <v>20.384793000000002</v>
      </c>
      <c r="V68" s="63">
        <v>237.86198100000001</v>
      </c>
      <c r="W68" s="63">
        <v>258.24677400000002</v>
      </c>
      <c r="X68" s="63">
        <v>78.787153000000046</v>
      </c>
      <c r="Y68" s="63">
        <v>337.03392700000006</v>
      </c>
      <c r="Z68" s="63">
        <v>4.7518999999999999E-2</v>
      </c>
      <c r="AA68" s="63">
        <v>0.50516399999999995</v>
      </c>
      <c r="AB68" s="63">
        <v>0.55268299999999992</v>
      </c>
      <c r="AC68" s="63">
        <v>0.318249</v>
      </c>
      <c r="AD68" s="63">
        <v>0.87093199999999993</v>
      </c>
    </row>
    <row r="69" spans="5:30">
      <c r="E69" s="108">
        <f t="shared" si="2"/>
        <v>148.00376020364618</v>
      </c>
      <c r="F69" s="395">
        <f t="shared" ref="F69:O69" si="19">IFERROR(MROUND(F25,IF(F25&lt;20,1,IF(F25&lt;100,5,IF(F25&lt;500,10,50)))),"-")</f>
        <v>60</v>
      </c>
      <c r="G69" s="395">
        <f t="shared" si="19"/>
        <v>60</v>
      </c>
      <c r="H69" s="395">
        <f t="shared" si="19"/>
        <v>120</v>
      </c>
      <c r="I69" s="395">
        <f t="shared" si="19"/>
        <v>20</v>
      </c>
      <c r="J69" s="395">
        <f t="shared" si="19"/>
        <v>140</v>
      </c>
      <c r="K69" s="395">
        <f t="shared" si="19"/>
        <v>1</v>
      </c>
      <c r="L69" s="395">
        <f t="shared" si="19"/>
        <v>1</v>
      </c>
      <c r="M69" s="395">
        <f t="shared" si="19"/>
        <v>1</v>
      </c>
      <c r="N69" s="395">
        <f t="shared" si="19"/>
        <v>0</v>
      </c>
      <c r="O69" s="395">
        <f t="shared" si="19"/>
        <v>1</v>
      </c>
      <c r="R69" t="s">
        <v>156</v>
      </c>
      <c r="S69" t="s">
        <v>225</v>
      </c>
      <c r="T69" s="63">
        <v>659.73713025037296</v>
      </c>
      <c r="U69" s="63">
        <v>210.13547599999998</v>
      </c>
      <c r="V69" s="63">
        <v>629.59707400000002</v>
      </c>
      <c r="W69" s="63">
        <v>839.73255000000006</v>
      </c>
      <c r="X69" s="63">
        <v>341.13379800000018</v>
      </c>
      <c r="Y69" s="63">
        <v>1180.8663480000002</v>
      </c>
      <c r="Z69" s="63">
        <v>2.6031930000000001</v>
      </c>
      <c r="AA69" s="63">
        <v>8.6990649999999974</v>
      </c>
      <c r="AB69" s="63">
        <v>11.302257999999998</v>
      </c>
      <c r="AC69" s="63">
        <v>4.2907620000000009</v>
      </c>
      <c r="AD69" s="63">
        <v>15.593019999999999</v>
      </c>
    </row>
    <row r="70" spans="5:30">
      <c r="E70" s="108">
        <f t="shared" si="2"/>
        <v>123.33646683637184</v>
      </c>
      <c r="F70" s="395">
        <f t="shared" ref="F70:O70" si="20">IFERROR(MROUND(F26,IF(F26&lt;20,1,IF(F26&lt;100,5,IF(F26&lt;500,10,50)))),"-")</f>
        <v>45</v>
      </c>
      <c r="G70" s="395">
        <f t="shared" si="20"/>
        <v>60</v>
      </c>
      <c r="H70" s="395">
        <f t="shared" si="20"/>
        <v>100</v>
      </c>
      <c r="I70" s="395">
        <f t="shared" si="20"/>
        <v>19</v>
      </c>
      <c r="J70" s="395">
        <f t="shared" si="20"/>
        <v>120</v>
      </c>
      <c r="K70" s="395">
        <f t="shared" si="20"/>
        <v>2</v>
      </c>
      <c r="L70" s="395">
        <f t="shared" si="20"/>
        <v>2</v>
      </c>
      <c r="M70" s="395">
        <f t="shared" si="20"/>
        <v>4</v>
      </c>
      <c r="N70" s="395">
        <f t="shared" si="20"/>
        <v>1</v>
      </c>
      <c r="O70" s="395">
        <f t="shared" si="20"/>
        <v>4</v>
      </c>
      <c r="R70" t="s">
        <v>157</v>
      </c>
      <c r="S70" t="s">
        <v>226</v>
      </c>
      <c r="T70" s="63">
        <v>40.732941372395942</v>
      </c>
      <c r="U70" s="63">
        <v>32.365797999999998</v>
      </c>
      <c r="V70" s="63">
        <v>491.10149900000005</v>
      </c>
      <c r="W70" s="63">
        <v>523.46729700000003</v>
      </c>
      <c r="X70" s="63">
        <v>104.62346000000002</v>
      </c>
      <c r="Y70" s="63">
        <v>628.09075700000005</v>
      </c>
      <c r="Z70" s="63">
        <v>0.479877</v>
      </c>
      <c r="AA70" s="63">
        <v>10.195488999999997</v>
      </c>
      <c r="AB70" s="63">
        <v>10.675365999999997</v>
      </c>
      <c r="AC70" s="63">
        <v>2.2418190000000031</v>
      </c>
      <c r="AD70" s="63">
        <v>12.917185</v>
      </c>
    </row>
    <row r="71" spans="5:30">
      <c r="E71" s="108">
        <f t="shared" si="2"/>
        <v>122.21522622876843</v>
      </c>
      <c r="F71" s="395">
        <f t="shared" ref="F71:O71" si="21">IFERROR(MROUND(F27,IF(F27&lt;20,1,IF(F27&lt;100,5,IF(F27&lt;500,10,50)))),"-")</f>
        <v>50</v>
      </c>
      <c r="G71" s="395">
        <f t="shared" si="21"/>
        <v>45</v>
      </c>
      <c r="H71" s="395">
        <f t="shared" si="21"/>
        <v>95</v>
      </c>
      <c r="I71" s="395">
        <f t="shared" si="21"/>
        <v>13</v>
      </c>
      <c r="J71" s="395">
        <f t="shared" si="21"/>
        <v>110</v>
      </c>
      <c r="K71" s="395">
        <f t="shared" si="21"/>
        <v>2</v>
      </c>
      <c r="L71" s="395">
        <f t="shared" si="21"/>
        <v>1</v>
      </c>
      <c r="M71" s="395">
        <f t="shared" si="21"/>
        <v>3</v>
      </c>
      <c r="N71" s="395">
        <f t="shared" si="21"/>
        <v>0</v>
      </c>
      <c r="O71" s="395">
        <f t="shared" si="21"/>
        <v>3</v>
      </c>
      <c r="R71" t="s">
        <v>130</v>
      </c>
      <c r="S71" t="s">
        <v>227</v>
      </c>
      <c r="T71" s="63">
        <v>80.169673432148642</v>
      </c>
      <c r="U71" s="63">
        <v>134.24279599999997</v>
      </c>
      <c r="V71" s="63">
        <v>227.70435000000006</v>
      </c>
      <c r="W71" s="63">
        <v>361.94714600000003</v>
      </c>
      <c r="X71" s="63">
        <v>120.93195399999979</v>
      </c>
      <c r="Y71" s="63">
        <v>482.87909999999982</v>
      </c>
      <c r="Z71" s="63">
        <v>2.9169809999999998</v>
      </c>
      <c r="AA71" s="63">
        <v>5.1776720000000012</v>
      </c>
      <c r="AB71" s="63">
        <v>8.094653000000001</v>
      </c>
      <c r="AC71" s="63">
        <v>3.2699740000000013</v>
      </c>
      <c r="AD71" s="63">
        <v>11.364627000000002</v>
      </c>
    </row>
    <row r="72" spans="5:30">
      <c r="E72" s="108">
        <f t="shared" si="2"/>
        <v>117.73026379835491</v>
      </c>
      <c r="F72" s="395">
        <f t="shared" ref="F72:O72" si="22">IFERROR(MROUND(F28,IF(F28&lt;20,1,IF(F28&lt;100,5,IF(F28&lt;500,10,50)))),"-")</f>
        <v>55</v>
      </c>
      <c r="G72" s="395">
        <f t="shared" si="22"/>
        <v>40</v>
      </c>
      <c r="H72" s="395">
        <f t="shared" si="22"/>
        <v>90</v>
      </c>
      <c r="I72" s="395">
        <f t="shared" si="22"/>
        <v>7</v>
      </c>
      <c r="J72" s="395">
        <f t="shared" si="22"/>
        <v>100</v>
      </c>
      <c r="K72" s="395">
        <f t="shared" si="22"/>
        <v>2</v>
      </c>
      <c r="L72" s="395">
        <f t="shared" si="22"/>
        <v>1</v>
      </c>
      <c r="M72" s="395">
        <f t="shared" si="22"/>
        <v>3</v>
      </c>
      <c r="N72" s="395">
        <f t="shared" si="22"/>
        <v>0</v>
      </c>
      <c r="O72" s="395">
        <f t="shared" si="22"/>
        <v>3</v>
      </c>
    </row>
    <row r="73" spans="5:30">
      <c r="E73" s="108">
        <f t="shared" si="2"/>
        <v>111.00282015273463</v>
      </c>
      <c r="F73" s="395">
        <f t="shared" ref="F73:O73" si="23">IFERROR(MROUND(F29,IF(F29&lt;20,1,IF(F29&lt;100,5,IF(F29&lt;500,10,50)))),"-")</f>
        <v>40</v>
      </c>
      <c r="G73" s="395">
        <f t="shared" si="23"/>
        <v>70</v>
      </c>
      <c r="H73" s="395">
        <f t="shared" si="23"/>
        <v>110</v>
      </c>
      <c r="I73" s="395">
        <f t="shared" si="23"/>
        <v>30</v>
      </c>
      <c r="J73" s="395">
        <f t="shared" si="23"/>
        <v>140</v>
      </c>
      <c r="K73" s="395">
        <f t="shared" si="23"/>
        <v>1</v>
      </c>
      <c r="L73" s="395">
        <f t="shared" si="23"/>
        <v>2</v>
      </c>
      <c r="M73" s="395">
        <f t="shared" si="23"/>
        <v>3</v>
      </c>
      <c r="N73" s="395">
        <f t="shared" si="23"/>
        <v>1</v>
      </c>
      <c r="O73" s="395">
        <f t="shared" si="23"/>
        <v>4</v>
      </c>
    </row>
    <row r="74" spans="5:30">
      <c r="E74" s="108"/>
      <c r="F74" s="395"/>
      <c r="G74" s="395"/>
      <c r="H74" s="395"/>
      <c r="I74" s="395"/>
      <c r="J74" s="395"/>
      <c r="K74" s="395"/>
      <c r="L74" s="395"/>
      <c r="M74" s="395"/>
      <c r="N74" s="395"/>
      <c r="O74" s="395"/>
      <c r="T74" s="74" t="s">
        <v>624</v>
      </c>
      <c r="U74" s="63"/>
      <c r="V74" s="63"/>
      <c r="W74" s="63"/>
      <c r="X74" s="63"/>
      <c r="Y74" s="63"/>
      <c r="Z74" s="63"/>
      <c r="AA74" s="63"/>
      <c r="AB74" s="63"/>
      <c r="AC74" s="63"/>
      <c r="AD74" s="63"/>
    </row>
    <row r="75" spans="5:30">
      <c r="E75" s="108">
        <f t="shared" ref="E75:E94" si="24">E30</f>
        <v>92.687493395336034</v>
      </c>
      <c r="F75" s="395">
        <f t="shared" ref="F75:O75" si="25">IFERROR(MROUND(F30,IF(F30&lt;20,1,IF(F30&lt;100,5,IF(F30&lt;500,10,50)))),"-")</f>
        <v>16</v>
      </c>
      <c r="G75" s="395">
        <f t="shared" si="25"/>
        <v>260</v>
      </c>
      <c r="H75" s="395">
        <f t="shared" si="25"/>
        <v>280</v>
      </c>
      <c r="I75" s="395">
        <f t="shared" si="25"/>
        <v>350</v>
      </c>
      <c r="J75" s="395">
        <f t="shared" si="25"/>
        <v>650</v>
      </c>
      <c r="K75" s="395">
        <f t="shared" si="25"/>
        <v>1</v>
      </c>
      <c r="L75" s="395">
        <f t="shared" si="25"/>
        <v>12</v>
      </c>
      <c r="M75" s="395">
        <f t="shared" si="25"/>
        <v>12</v>
      </c>
      <c r="N75" s="395">
        <f t="shared" si="25"/>
        <v>16</v>
      </c>
      <c r="O75" s="395">
        <f t="shared" si="25"/>
        <v>30</v>
      </c>
      <c r="T75" s="63">
        <f>T46</f>
        <v>12096.999999999995</v>
      </c>
      <c r="U75" s="395">
        <f>IFERROR(MROUND(U46,IF(U46&lt;20,1,IF(U46&lt;100,5,IF(U46&lt;500,10,50)))),"-")</f>
        <v>5350</v>
      </c>
      <c r="V75" s="395">
        <f t="shared" ref="V75:AD75" si="26">IFERROR(MROUND(V46,IF(V46&lt;20,1,IF(V46&lt;100,5,IF(V46&lt;500,10,50)))),"-")</f>
        <v>6200</v>
      </c>
      <c r="W75" s="395">
        <f t="shared" si="26"/>
        <v>11550</v>
      </c>
      <c r="X75" s="395">
        <f t="shared" si="26"/>
        <v>2550</v>
      </c>
      <c r="Y75" s="395">
        <f t="shared" si="26"/>
        <v>14150</v>
      </c>
      <c r="Z75" s="395">
        <f t="shared" si="26"/>
        <v>80</v>
      </c>
      <c r="AA75" s="395">
        <f t="shared" si="26"/>
        <v>100</v>
      </c>
      <c r="AB75" s="395">
        <f t="shared" si="26"/>
        <v>180</v>
      </c>
      <c r="AC75" s="395">
        <f t="shared" si="26"/>
        <v>50</v>
      </c>
      <c r="AD75" s="395">
        <f t="shared" si="26"/>
        <v>230</v>
      </c>
    </row>
    <row r="76" spans="5:30">
      <c r="E76" s="108">
        <f t="shared" si="24"/>
        <v>71.759398886616339</v>
      </c>
      <c r="F76" s="395">
        <f t="shared" ref="F76:O76" si="27">IFERROR(MROUND(F31,IF(F31&lt;20,1,IF(F31&lt;100,5,IF(F31&lt;500,10,50)))),"-")</f>
        <v>30</v>
      </c>
      <c r="G76" s="395">
        <f t="shared" si="27"/>
        <v>30</v>
      </c>
      <c r="H76" s="395">
        <f t="shared" si="27"/>
        <v>60</v>
      </c>
      <c r="I76" s="395">
        <f t="shared" si="27"/>
        <v>12</v>
      </c>
      <c r="J76" s="395">
        <f t="shared" si="27"/>
        <v>70</v>
      </c>
      <c r="K76" s="395">
        <f t="shared" si="27"/>
        <v>1</v>
      </c>
      <c r="L76" s="395">
        <f t="shared" si="27"/>
        <v>1</v>
      </c>
      <c r="M76" s="395">
        <f t="shared" si="27"/>
        <v>2</v>
      </c>
      <c r="N76" s="395">
        <f t="shared" si="27"/>
        <v>0</v>
      </c>
      <c r="O76" s="395">
        <f t="shared" si="27"/>
        <v>2</v>
      </c>
      <c r="T76" s="63">
        <f t="shared" ref="T76:T100" si="28">T47</f>
        <v>6.3358087925567901</v>
      </c>
      <c r="U76" s="395">
        <f t="shared" ref="U76:AD76" si="29">IFERROR(MROUND(U47,IF(U47&lt;20,1,IF(U47&lt;100,5,IF(U47&lt;500,10,50)))),"-")</f>
        <v>5</v>
      </c>
      <c r="V76" s="395">
        <f t="shared" si="29"/>
        <v>55</v>
      </c>
      <c r="W76" s="395">
        <f t="shared" si="29"/>
        <v>60</v>
      </c>
      <c r="X76" s="395">
        <f t="shared" si="29"/>
        <v>25</v>
      </c>
      <c r="Y76" s="395">
        <f t="shared" si="29"/>
        <v>85</v>
      </c>
      <c r="Z76" s="395">
        <f t="shared" si="29"/>
        <v>0</v>
      </c>
      <c r="AA76" s="395">
        <f t="shared" si="29"/>
        <v>5</v>
      </c>
      <c r="AB76" s="395">
        <f t="shared" si="29"/>
        <v>5</v>
      </c>
      <c r="AC76" s="395">
        <f t="shared" si="29"/>
        <v>3</v>
      </c>
      <c r="AD76" s="395">
        <f t="shared" si="29"/>
        <v>8</v>
      </c>
    </row>
    <row r="77" spans="5:30">
      <c r="E77" s="108">
        <f t="shared" si="24"/>
        <v>54.940789772565616</v>
      </c>
      <c r="F77" s="395">
        <f t="shared" ref="F77:O77" si="30">IFERROR(MROUND(F32,IF(F32&lt;20,1,IF(F32&lt;100,5,IF(F32&lt;500,10,50)))),"-")</f>
        <v>13</v>
      </c>
      <c r="G77" s="395">
        <f t="shared" si="30"/>
        <v>25</v>
      </c>
      <c r="H77" s="395">
        <f t="shared" si="30"/>
        <v>35</v>
      </c>
      <c r="I77" s="395">
        <f t="shared" si="30"/>
        <v>9</v>
      </c>
      <c r="J77" s="395">
        <f t="shared" si="30"/>
        <v>45</v>
      </c>
      <c r="K77" s="395">
        <f t="shared" si="30"/>
        <v>0</v>
      </c>
      <c r="L77" s="395">
        <f t="shared" si="30"/>
        <v>1</v>
      </c>
      <c r="M77" s="395">
        <f t="shared" si="30"/>
        <v>1</v>
      </c>
      <c r="N77" s="395">
        <f t="shared" si="30"/>
        <v>0</v>
      </c>
      <c r="O77" s="395">
        <f t="shared" si="30"/>
        <v>1</v>
      </c>
      <c r="T77" s="63">
        <f t="shared" si="28"/>
        <v>136.10239624999184</v>
      </c>
      <c r="U77" s="395">
        <f t="shared" ref="U77:AD77" si="31">IFERROR(MROUND(U48,IF(U48&lt;20,1,IF(U48&lt;100,5,IF(U48&lt;500,10,50)))),"-")</f>
        <v>55</v>
      </c>
      <c r="V77" s="395">
        <f t="shared" si="31"/>
        <v>220</v>
      </c>
      <c r="W77" s="395">
        <f t="shared" si="31"/>
        <v>270</v>
      </c>
      <c r="X77" s="395">
        <f t="shared" si="31"/>
        <v>70</v>
      </c>
      <c r="Y77" s="395">
        <f t="shared" si="31"/>
        <v>350</v>
      </c>
      <c r="Z77" s="395">
        <f t="shared" si="31"/>
        <v>0</v>
      </c>
      <c r="AA77" s="395">
        <f t="shared" si="31"/>
        <v>2</v>
      </c>
      <c r="AB77" s="395">
        <f t="shared" si="31"/>
        <v>2</v>
      </c>
      <c r="AC77" s="395">
        <f t="shared" si="31"/>
        <v>1</v>
      </c>
      <c r="AD77" s="395">
        <f t="shared" si="31"/>
        <v>3</v>
      </c>
    </row>
    <row r="78" spans="5:30">
      <c r="E78" s="108">
        <f t="shared" si="24"/>
        <v>46.343746697668017</v>
      </c>
      <c r="F78" s="395">
        <f t="shared" ref="F78:O78" si="32">IFERROR(MROUND(F33,IF(F33&lt;20,1,IF(F33&lt;100,5,IF(F33&lt;500,10,50)))),"-")</f>
        <v>19</v>
      </c>
      <c r="G78" s="395">
        <f t="shared" si="32"/>
        <v>60</v>
      </c>
      <c r="H78" s="395">
        <f t="shared" si="32"/>
        <v>80</v>
      </c>
      <c r="I78" s="395">
        <f t="shared" si="32"/>
        <v>25</v>
      </c>
      <c r="J78" s="395">
        <f t="shared" si="32"/>
        <v>100</v>
      </c>
      <c r="K78" s="395">
        <f t="shared" si="32"/>
        <v>0</v>
      </c>
      <c r="L78" s="395">
        <f t="shared" si="32"/>
        <v>1</v>
      </c>
      <c r="M78" s="395">
        <f t="shared" si="32"/>
        <v>1</v>
      </c>
      <c r="N78" s="395">
        <f t="shared" si="32"/>
        <v>0</v>
      </c>
      <c r="O78" s="395">
        <f t="shared" si="32"/>
        <v>1</v>
      </c>
      <c r="T78" s="63">
        <f t="shared" si="28"/>
        <v>286.94153273495283</v>
      </c>
      <c r="U78" s="395">
        <f t="shared" ref="U78:AD78" si="33">IFERROR(MROUND(U49,IF(U49&lt;20,1,IF(U49&lt;100,5,IF(U49&lt;500,10,50)))),"-")</f>
        <v>120</v>
      </c>
      <c r="V78" s="395">
        <f t="shared" si="33"/>
        <v>410</v>
      </c>
      <c r="W78" s="395">
        <f t="shared" si="33"/>
        <v>550</v>
      </c>
      <c r="X78" s="395">
        <f t="shared" si="33"/>
        <v>130</v>
      </c>
      <c r="Y78" s="395">
        <f t="shared" si="33"/>
        <v>650</v>
      </c>
      <c r="Z78" s="395">
        <f t="shared" si="33"/>
        <v>2</v>
      </c>
      <c r="AA78" s="395">
        <f t="shared" si="33"/>
        <v>7</v>
      </c>
      <c r="AB78" s="395">
        <f t="shared" si="33"/>
        <v>9</v>
      </c>
      <c r="AC78" s="395">
        <f t="shared" si="33"/>
        <v>3</v>
      </c>
      <c r="AD78" s="395">
        <f t="shared" si="33"/>
        <v>13</v>
      </c>
    </row>
    <row r="79" spans="5:30">
      <c r="E79" s="108">
        <f t="shared" si="24"/>
        <v>46.343746697668017</v>
      </c>
      <c r="F79" s="395">
        <f t="shared" ref="F79:O79" si="34">IFERROR(MROUND(F34,IF(F34&lt;20,1,IF(F34&lt;100,5,IF(F34&lt;500,10,50)))),"-")</f>
        <v>15</v>
      </c>
      <c r="G79" s="395">
        <f t="shared" si="34"/>
        <v>65</v>
      </c>
      <c r="H79" s="395">
        <f t="shared" si="34"/>
        <v>80</v>
      </c>
      <c r="I79" s="395">
        <f t="shared" si="34"/>
        <v>30</v>
      </c>
      <c r="J79" s="395">
        <f t="shared" si="34"/>
        <v>110</v>
      </c>
      <c r="K79" s="395">
        <f t="shared" si="34"/>
        <v>1</v>
      </c>
      <c r="L79" s="395">
        <f t="shared" si="34"/>
        <v>3</v>
      </c>
      <c r="M79" s="395">
        <f t="shared" si="34"/>
        <v>3</v>
      </c>
      <c r="N79" s="395">
        <f t="shared" si="34"/>
        <v>1</v>
      </c>
      <c r="O79" s="395">
        <f t="shared" si="34"/>
        <v>5</v>
      </c>
      <c r="T79" s="63">
        <f t="shared" si="28"/>
        <v>199.39617075456113</v>
      </c>
      <c r="U79" s="395">
        <f t="shared" ref="U79:AD79" si="35">IFERROR(MROUND(U50,IF(U50&lt;20,1,IF(U50&lt;100,5,IF(U50&lt;500,10,50)))),"-")</f>
        <v>65</v>
      </c>
      <c r="V79" s="395">
        <f t="shared" si="35"/>
        <v>110</v>
      </c>
      <c r="W79" s="395">
        <f t="shared" si="35"/>
        <v>180</v>
      </c>
      <c r="X79" s="395">
        <f t="shared" si="35"/>
        <v>25</v>
      </c>
      <c r="Y79" s="395">
        <f t="shared" si="35"/>
        <v>210</v>
      </c>
      <c r="Z79" s="395">
        <f t="shared" si="35"/>
        <v>1</v>
      </c>
      <c r="AA79" s="395">
        <f t="shared" si="35"/>
        <v>2</v>
      </c>
      <c r="AB79" s="395">
        <f t="shared" si="35"/>
        <v>3</v>
      </c>
      <c r="AC79" s="395">
        <f t="shared" si="35"/>
        <v>1</v>
      </c>
      <c r="AD79" s="395">
        <f t="shared" si="35"/>
        <v>4</v>
      </c>
    </row>
    <row r="80" spans="5:30">
      <c r="E80" s="108">
        <f t="shared" si="24"/>
        <v>46.343746697668017</v>
      </c>
      <c r="F80" s="395">
        <f t="shared" ref="F80:O80" si="36">IFERROR(MROUND(F35,IF(F35&lt;20,1,IF(F35&lt;100,5,IF(F35&lt;500,10,50)))),"-")</f>
        <v>14</v>
      </c>
      <c r="G80" s="395">
        <f t="shared" si="36"/>
        <v>5</v>
      </c>
      <c r="H80" s="395">
        <f t="shared" si="36"/>
        <v>18</v>
      </c>
      <c r="I80" s="395">
        <f t="shared" si="36"/>
        <v>2</v>
      </c>
      <c r="J80" s="395">
        <f t="shared" si="36"/>
        <v>20</v>
      </c>
      <c r="K80" s="395">
        <f t="shared" si="36"/>
        <v>0</v>
      </c>
      <c r="L80" s="395">
        <f t="shared" si="36"/>
        <v>0</v>
      </c>
      <c r="M80" s="395">
        <f t="shared" si="36"/>
        <v>0</v>
      </c>
      <c r="N80" s="395">
        <f t="shared" si="36"/>
        <v>0</v>
      </c>
      <c r="O80" s="395">
        <f t="shared" si="36"/>
        <v>0</v>
      </c>
      <c r="T80" s="63">
        <f t="shared" si="28"/>
        <v>781.34144305587961</v>
      </c>
      <c r="U80" s="395">
        <f t="shared" ref="U80:AD80" si="37">IFERROR(MROUND(U51,IF(U51&lt;20,1,IF(U51&lt;100,5,IF(U51&lt;500,10,50)))),"-")</f>
        <v>220</v>
      </c>
      <c r="V80" s="395">
        <f t="shared" si="37"/>
        <v>110</v>
      </c>
      <c r="W80" s="395">
        <f t="shared" si="37"/>
        <v>330</v>
      </c>
      <c r="X80" s="395">
        <f t="shared" si="37"/>
        <v>35</v>
      </c>
      <c r="Y80" s="395">
        <f t="shared" si="37"/>
        <v>360</v>
      </c>
      <c r="Z80" s="395">
        <f t="shared" si="37"/>
        <v>3</v>
      </c>
      <c r="AA80" s="395">
        <f t="shared" si="37"/>
        <v>2</v>
      </c>
      <c r="AB80" s="395">
        <f t="shared" si="37"/>
        <v>5</v>
      </c>
      <c r="AC80" s="395">
        <f t="shared" si="37"/>
        <v>1</v>
      </c>
      <c r="AD80" s="395">
        <f t="shared" si="37"/>
        <v>6</v>
      </c>
    </row>
    <row r="81" spans="5:30">
      <c r="E81" s="108">
        <f t="shared" si="24"/>
        <v>46.34374669766801</v>
      </c>
      <c r="F81" s="395">
        <f t="shared" ref="F81:O81" si="38">IFERROR(MROUND(F36,IF(F36&lt;20,1,IF(F36&lt;100,5,IF(F36&lt;500,10,50)))),"-")</f>
        <v>0</v>
      </c>
      <c r="G81" s="395">
        <f t="shared" si="38"/>
        <v>30</v>
      </c>
      <c r="H81" s="395">
        <f t="shared" si="38"/>
        <v>30</v>
      </c>
      <c r="I81" s="395">
        <f t="shared" si="38"/>
        <v>17</v>
      </c>
      <c r="J81" s="395">
        <f t="shared" si="38"/>
        <v>50</v>
      </c>
      <c r="K81" s="395">
        <f t="shared" si="38"/>
        <v>0</v>
      </c>
      <c r="L81" s="395">
        <f t="shared" si="38"/>
        <v>4</v>
      </c>
      <c r="M81" s="395">
        <f t="shared" si="38"/>
        <v>4</v>
      </c>
      <c r="N81" s="395">
        <f t="shared" si="38"/>
        <v>3</v>
      </c>
      <c r="O81" s="395">
        <f t="shared" si="38"/>
        <v>7</v>
      </c>
      <c r="T81" s="63">
        <f t="shared" si="28"/>
        <v>423.67275027381413</v>
      </c>
      <c r="U81" s="395">
        <f t="shared" ref="U81:AD81" si="39">IFERROR(MROUND(U52,IF(U52&lt;20,1,IF(U52&lt;100,5,IF(U52&lt;500,10,50)))),"-")</f>
        <v>85</v>
      </c>
      <c r="V81" s="395">
        <f t="shared" si="39"/>
        <v>240</v>
      </c>
      <c r="W81" s="395">
        <f t="shared" si="39"/>
        <v>330</v>
      </c>
      <c r="X81" s="395">
        <f t="shared" si="39"/>
        <v>50</v>
      </c>
      <c r="Y81" s="395">
        <f t="shared" si="39"/>
        <v>380</v>
      </c>
      <c r="Z81" s="395">
        <f t="shared" si="39"/>
        <v>1</v>
      </c>
      <c r="AA81" s="395">
        <f t="shared" si="39"/>
        <v>4</v>
      </c>
      <c r="AB81" s="395">
        <f t="shared" si="39"/>
        <v>5</v>
      </c>
      <c r="AC81" s="395">
        <f t="shared" si="39"/>
        <v>1</v>
      </c>
      <c r="AD81" s="395">
        <f t="shared" si="39"/>
        <v>6</v>
      </c>
    </row>
    <row r="82" spans="5:30">
      <c r="E82" s="108">
        <f t="shared" si="24"/>
        <v>34.758458835704765</v>
      </c>
      <c r="F82" s="395">
        <f t="shared" ref="F82:O82" si="40">IFERROR(MROUND(F37,IF(F37&lt;20,1,IF(F37&lt;100,5,IF(F37&lt;500,10,50)))),"-")</f>
        <v>11</v>
      </c>
      <c r="G82" s="395">
        <f t="shared" si="40"/>
        <v>13</v>
      </c>
      <c r="H82" s="395">
        <f t="shared" si="40"/>
        <v>25</v>
      </c>
      <c r="I82" s="395">
        <f t="shared" si="40"/>
        <v>4</v>
      </c>
      <c r="J82" s="395">
        <f t="shared" si="40"/>
        <v>30</v>
      </c>
      <c r="K82" s="395">
        <f t="shared" si="40"/>
        <v>1</v>
      </c>
      <c r="L82" s="395">
        <f t="shared" si="40"/>
        <v>1</v>
      </c>
      <c r="M82" s="395">
        <f t="shared" si="40"/>
        <v>2</v>
      </c>
      <c r="N82" s="395">
        <f t="shared" si="40"/>
        <v>0</v>
      </c>
      <c r="O82" s="395">
        <f t="shared" si="40"/>
        <v>2</v>
      </c>
      <c r="T82" s="63">
        <f t="shared" si="28"/>
        <v>1553.9796286110586</v>
      </c>
      <c r="U82" s="395">
        <f t="shared" ref="U82:AD82" si="41">IFERROR(MROUND(U53,IF(U53&lt;20,1,IF(U53&lt;100,5,IF(U53&lt;500,10,50)))),"-")</f>
        <v>500</v>
      </c>
      <c r="V82" s="395">
        <f t="shared" si="41"/>
        <v>340</v>
      </c>
      <c r="W82" s="395">
        <f t="shared" si="41"/>
        <v>850</v>
      </c>
      <c r="X82" s="395">
        <f t="shared" si="41"/>
        <v>70</v>
      </c>
      <c r="Y82" s="395">
        <f t="shared" si="41"/>
        <v>900</v>
      </c>
      <c r="Z82" s="395">
        <f t="shared" si="41"/>
        <v>8</v>
      </c>
      <c r="AA82" s="395">
        <f t="shared" si="41"/>
        <v>6</v>
      </c>
      <c r="AB82" s="395">
        <f t="shared" si="41"/>
        <v>14</v>
      </c>
      <c r="AC82" s="395">
        <f t="shared" si="41"/>
        <v>2</v>
      </c>
      <c r="AD82" s="395">
        <f t="shared" si="41"/>
        <v>16</v>
      </c>
    </row>
    <row r="83" spans="5:30">
      <c r="E83" s="108">
        <f t="shared" si="24"/>
        <v>18.537498679067216</v>
      </c>
      <c r="F83" s="395">
        <f t="shared" ref="F83:O83" si="42">IFERROR(MROUND(F38,IF(F38&lt;20,1,IF(F38&lt;100,5,IF(F38&lt;500,10,50)))),"-")</f>
        <v>12</v>
      </c>
      <c r="G83" s="395">
        <f t="shared" si="42"/>
        <v>8</v>
      </c>
      <c r="H83" s="395">
        <f t="shared" si="42"/>
        <v>20</v>
      </c>
      <c r="I83" s="395">
        <f t="shared" si="42"/>
        <v>4</v>
      </c>
      <c r="J83" s="395">
        <f t="shared" si="42"/>
        <v>25</v>
      </c>
      <c r="K83" s="395">
        <f t="shared" si="42"/>
        <v>3</v>
      </c>
      <c r="L83" s="395">
        <f t="shared" si="42"/>
        <v>1</v>
      </c>
      <c r="M83" s="395">
        <f t="shared" si="42"/>
        <v>4</v>
      </c>
      <c r="N83" s="395">
        <f t="shared" si="42"/>
        <v>1</v>
      </c>
      <c r="O83" s="395">
        <f t="shared" si="42"/>
        <v>5</v>
      </c>
      <c r="T83" s="63">
        <f t="shared" si="28"/>
        <v>1443.0094813448738</v>
      </c>
      <c r="U83" s="395">
        <f t="shared" ref="U83:AD83" si="43">IFERROR(MROUND(U54,IF(U54&lt;20,1,IF(U54&lt;100,5,IF(U54&lt;500,10,50)))),"-")</f>
        <v>500</v>
      </c>
      <c r="V83" s="395">
        <f t="shared" si="43"/>
        <v>180</v>
      </c>
      <c r="W83" s="395">
        <f t="shared" si="43"/>
        <v>700</v>
      </c>
      <c r="X83" s="395">
        <f t="shared" si="43"/>
        <v>80</v>
      </c>
      <c r="Y83" s="395">
        <f t="shared" si="43"/>
        <v>750</v>
      </c>
      <c r="Z83" s="395">
        <f t="shared" si="43"/>
        <v>4</v>
      </c>
      <c r="AA83" s="395">
        <f t="shared" si="43"/>
        <v>2</v>
      </c>
      <c r="AB83" s="395">
        <f t="shared" si="43"/>
        <v>6</v>
      </c>
      <c r="AC83" s="395">
        <f t="shared" si="43"/>
        <v>1</v>
      </c>
      <c r="AD83" s="395">
        <f t="shared" si="43"/>
        <v>7</v>
      </c>
    </row>
    <row r="84" spans="5:30">
      <c r="E84" s="108">
        <f t="shared" si="24"/>
        <v>9.268749339533608</v>
      </c>
      <c r="F84" s="395">
        <f t="shared" ref="F84:O84" si="44">IFERROR(MROUND(F39,IF(F39&lt;20,1,IF(F39&lt;100,5,IF(F39&lt;500,10,50)))),"-")</f>
        <v>0</v>
      </c>
      <c r="G84" s="395">
        <f t="shared" si="44"/>
        <v>30</v>
      </c>
      <c r="H84" s="395">
        <f t="shared" si="44"/>
        <v>30</v>
      </c>
      <c r="I84" s="395">
        <f t="shared" si="44"/>
        <v>13</v>
      </c>
      <c r="J84" s="395">
        <f t="shared" si="44"/>
        <v>40</v>
      </c>
      <c r="K84" s="395">
        <f t="shared" si="44"/>
        <v>0</v>
      </c>
      <c r="L84" s="395">
        <f t="shared" si="44"/>
        <v>1</v>
      </c>
      <c r="M84" s="395">
        <f t="shared" si="44"/>
        <v>1</v>
      </c>
      <c r="N84" s="395">
        <f t="shared" si="44"/>
        <v>1</v>
      </c>
      <c r="O84" s="395">
        <f t="shared" si="44"/>
        <v>2</v>
      </c>
      <c r="T84" s="63">
        <f t="shared" si="28"/>
        <v>1436.874587740949</v>
      </c>
      <c r="U84" s="395">
        <f t="shared" ref="U84:AD84" si="45">IFERROR(MROUND(U55,IF(U55&lt;20,1,IF(U55&lt;100,5,IF(U55&lt;500,10,50)))),"-")</f>
        <v>390</v>
      </c>
      <c r="V84" s="395">
        <f t="shared" si="45"/>
        <v>140</v>
      </c>
      <c r="W84" s="395">
        <f t="shared" si="45"/>
        <v>500</v>
      </c>
      <c r="X84" s="395">
        <f t="shared" si="45"/>
        <v>40</v>
      </c>
      <c r="Y84" s="395">
        <f t="shared" si="45"/>
        <v>550</v>
      </c>
      <c r="Z84" s="395">
        <f t="shared" si="45"/>
        <v>5</v>
      </c>
      <c r="AA84" s="395">
        <f t="shared" si="45"/>
        <v>2</v>
      </c>
      <c r="AB84" s="395">
        <f t="shared" si="45"/>
        <v>8</v>
      </c>
      <c r="AC84" s="395">
        <f t="shared" si="45"/>
        <v>1</v>
      </c>
      <c r="AD84" s="395">
        <f t="shared" si="45"/>
        <v>9</v>
      </c>
    </row>
    <row r="85" spans="5:30">
      <c r="E85" s="108">
        <f t="shared" si="24"/>
        <v>9.268749339533608</v>
      </c>
      <c r="F85" s="395">
        <f t="shared" ref="F85:O85" si="46">IFERROR(MROUND(F40,IF(F40&lt;20,1,IF(F40&lt;100,5,IF(F40&lt;500,10,50)))),"-")</f>
        <v>0</v>
      </c>
      <c r="G85" s="395">
        <f t="shared" si="46"/>
        <v>20</v>
      </c>
      <c r="H85" s="395">
        <f t="shared" si="46"/>
        <v>20</v>
      </c>
      <c r="I85" s="395">
        <f t="shared" si="46"/>
        <v>7</v>
      </c>
      <c r="J85" s="395">
        <f t="shared" si="46"/>
        <v>25</v>
      </c>
      <c r="K85" s="395">
        <f t="shared" si="46"/>
        <v>0</v>
      </c>
      <c r="L85" s="395">
        <f t="shared" si="46"/>
        <v>0</v>
      </c>
      <c r="M85" s="395">
        <f t="shared" si="46"/>
        <v>0</v>
      </c>
      <c r="N85" s="395">
        <f t="shared" si="46"/>
        <v>0</v>
      </c>
      <c r="O85" s="395">
        <f t="shared" si="46"/>
        <v>0</v>
      </c>
      <c r="T85" s="63">
        <f t="shared" si="28"/>
        <v>1698.2056543556912</v>
      </c>
      <c r="U85" s="395">
        <f t="shared" ref="U85:AD85" si="47">IFERROR(MROUND(U56,IF(U56&lt;20,1,IF(U56&lt;100,5,IF(U56&lt;500,10,50)))),"-")</f>
        <v>550</v>
      </c>
      <c r="V85" s="395">
        <f t="shared" si="47"/>
        <v>200</v>
      </c>
      <c r="W85" s="395">
        <f t="shared" si="47"/>
        <v>750</v>
      </c>
      <c r="X85" s="395">
        <f t="shared" si="47"/>
        <v>160</v>
      </c>
      <c r="Y85" s="395">
        <f t="shared" si="47"/>
        <v>900</v>
      </c>
      <c r="Z85" s="395">
        <f t="shared" si="47"/>
        <v>6</v>
      </c>
      <c r="AA85" s="395">
        <f t="shared" si="47"/>
        <v>3</v>
      </c>
      <c r="AB85" s="395">
        <f t="shared" si="47"/>
        <v>9</v>
      </c>
      <c r="AC85" s="395">
        <f t="shared" si="47"/>
        <v>3</v>
      </c>
      <c r="AD85" s="395">
        <f t="shared" si="47"/>
        <v>12</v>
      </c>
    </row>
    <row r="86" spans="5:30">
      <c r="E86" s="108">
        <f t="shared" si="24"/>
        <v>9.268749339533608</v>
      </c>
      <c r="F86" s="395">
        <f t="shared" ref="F86:O86" si="48">IFERROR(MROUND(F41,IF(F41&lt;20,1,IF(F41&lt;100,5,IF(F41&lt;500,10,50)))),"-")</f>
        <v>3</v>
      </c>
      <c r="G86" s="395">
        <f t="shared" si="48"/>
        <v>35</v>
      </c>
      <c r="H86" s="395">
        <f t="shared" si="48"/>
        <v>40</v>
      </c>
      <c r="I86" s="395">
        <f t="shared" si="48"/>
        <v>30</v>
      </c>
      <c r="J86" s="395">
        <f t="shared" si="48"/>
        <v>70</v>
      </c>
      <c r="K86" s="395">
        <f t="shared" si="48"/>
        <v>0</v>
      </c>
      <c r="L86" s="395">
        <f t="shared" si="48"/>
        <v>0</v>
      </c>
      <c r="M86" s="395">
        <f t="shared" si="48"/>
        <v>0</v>
      </c>
      <c r="N86" s="395">
        <f t="shared" si="48"/>
        <v>0</v>
      </c>
      <c r="O86" s="395">
        <f t="shared" si="48"/>
        <v>1</v>
      </c>
      <c r="T86" s="63">
        <f t="shared" si="28"/>
        <v>184.1767937142213</v>
      </c>
      <c r="U86" s="395">
        <f t="shared" ref="U86:AD86" si="49">IFERROR(MROUND(U57,IF(U57&lt;20,1,IF(U57&lt;100,5,IF(U57&lt;500,10,50)))),"-")</f>
        <v>75</v>
      </c>
      <c r="V86" s="395">
        <f t="shared" si="49"/>
        <v>85</v>
      </c>
      <c r="W86" s="395">
        <f t="shared" si="49"/>
        <v>160</v>
      </c>
      <c r="X86" s="395">
        <f t="shared" si="49"/>
        <v>80</v>
      </c>
      <c r="Y86" s="395">
        <f t="shared" si="49"/>
        <v>240</v>
      </c>
      <c r="Z86" s="395">
        <f t="shared" si="49"/>
        <v>1</v>
      </c>
      <c r="AA86" s="395">
        <f t="shared" si="49"/>
        <v>1</v>
      </c>
      <c r="AB86" s="395">
        <f t="shared" si="49"/>
        <v>2</v>
      </c>
      <c r="AC86" s="395">
        <f t="shared" si="49"/>
        <v>1</v>
      </c>
      <c r="AD86" s="395">
        <f t="shared" si="49"/>
        <v>3</v>
      </c>
    </row>
    <row r="87" spans="5:30">
      <c r="E87" s="108">
        <f t="shared" si="24"/>
        <v>9.268749339533608</v>
      </c>
      <c r="F87" s="395">
        <f t="shared" ref="F87:O87" si="50">IFERROR(MROUND(F42,IF(F42&lt;20,1,IF(F42&lt;100,5,IF(F42&lt;500,10,50)))),"-")</f>
        <v>4</v>
      </c>
      <c r="G87" s="395">
        <f t="shared" si="50"/>
        <v>6</v>
      </c>
      <c r="H87" s="395">
        <f t="shared" si="50"/>
        <v>10</v>
      </c>
      <c r="I87" s="395">
        <f t="shared" si="50"/>
        <v>2</v>
      </c>
      <c r="J87" s="395">
        <f t="shared" si="50"/>
        <v>11</v>
      </c>
      <c r="K87" s="395">
        <f t="shared" si="50"/>
        <v>0</v>
      </c>
      <c r="L87" s="395">
        <f t="shared" si="50"/>
        <v>0</v>
      </c>
      <c r="M87" s="395">
        <f t="shared" si="50"/>
        <v>0</v>
      </c>
      <c r="N87" s="395">
        <f t="shared" si="50"/>
        <v>0</v>
      </c>
      <c r="O87" s="395">
        <f t="shared" si="50"/>
        <v>0</v>
      </c>
      <c r="T87" s="63">
        <f t="shared" si="28"/>
        <v>283.59457776503297</v>
      </c>
      <c r="U87" s="395">
        <f t="shared" ref="U87:AD87" si="51">IFERROR(MROUND(U58,IF(U58&lt;20,1,IF(U58&lt;100,5,IF(U58&lt;500,10,50)))),"-")</f>
        <v>100</v>
      </c>
      <c r="V87" s="395">
        <f t="shared" si="51"/>
        <v>45</v>
      </c>
      <c r="W87" s="395">
        <f t="shared" si="51"/>
        <v>140</v>
      </c>
      <c r="X87" s="395">
        <f t="shared" si="51"/>
        <v>30</v>
      </c>
      <c r="Y87" s="395">
        <f t="shared" si="51"/>
        <v>170</v>
      </c>
      <c r="Z87" s="395">
        <f t="shared" si="51"/>
        <v>1</v>
      </c>
      <c r="AA87" s="395">
        <f t="shared" si="51"/>
        <v>0</v>
      </c>
      <c r="AB87" s="395">
        <f t="shared" si="51"/>
        <v>1</v>
      </c>
      <c r="AC87" s="395">
        <f t="shared" si="51"/>
        <v>0</v>
      </c>
      <c r="AD87" s="395">
        <f t="shared" si="51"/>
        <v>2</v>
      </c>
    </row>
    <row r="88" spans="5:30">
      <c r="E88" s="108">
        <f t="shared" si="24"/>
        <v>9.268749339533608</v>
      </c>
      <c r="F88" s="395">
        <f t="shared" ref="F88:O88" si="52">IFERROR(MROUND(F43,IF(F43&lt;20,1,IF(F43&lt;100,5,IF(F43&lt;500,10,50)))),"-")</f>
        <v>3</v>
      </c>
      <c r="G88" s="395">
        <f t="shared" si="52"/>
        <v>2</v>
      </c>
      <c r="H88" s="395">
        <f t="shared" si="52"/>
        <v>6</v>
      </c>
      <c r="I88" s="395">
        <f t="shared" si="52"/>
        <v>1</v>
      </c>
      <c r="J88" s="395">
        <f t="shared" si="52"/>
        <v>7</v>
      </c>
      <c r="K88" s="395">
        <f t="shared" si="52"/>
        <v>0</v>
      </c>
      <c r="L88" s="395">
        <f t="shared" si="52"/>
        <v>0</v>
      </c>
      <c r="M88" s="395">
        <f t="shared" si="52"/>
        <v>0</v>
      </c>
      <c r="N88" s="395">
        <f t="shared" si="52"/>
        <v>0</v>
      </c>
      <c r="O88" s="395">
        <f t="shared" si="52"/>
        <v>0</v>
      </c>
      <c r="T88" s="63">
        <f t="shared" si="28"/>
        <v>555.28134592396452</v>
      </c>
      <c r="U88" s="395">
        <f t="shared" ref="U88:AD88" si="53">IFERROR(MROUND(U59,IF(U59&lt;20,1,IF(U59&lt;100,5,IF(U59&lt;500,10,50)))),"-")</f>
        <v>180</v>
      </c>
      <c r="V88" s="395">
        <f t="shared" si="53"/>
        <v>70</v>
      </c>
      <c r="W88" s="395">
        <f t="shared" si="53"/>
        <v>250</v>
      </c>
      <c r="X88" s="395">
        <f t="shared" si="53"/>
        <v>35</v>
      </c>
      <c r="Y88" s="395">
        <f t="shared" si="53"/>
        <v>280</v>
      </c>
      <c r="Z88" s="395">
        <f t="shared" si="53"/>
        <v>2</v>
      </c>
      <c r="AA88" s="395">
        <f t="shared" si="53"/>
        <v>1</v>
      </c>
      <c r="AB88" s="395">
        <f t="shared" si="53"/>
        <v>3</v>
      </c>
      <c r="AC88" s="395">
        <f t="shared" si="53"/>
        <v>1</v>
      </c>
      <c r="AD88" s="395">
        <f t="shared" si="53"/>
        <v>4</v>
      </c>
    </row>
    <row r="89" spans="5:30">
      <c r="E89" s="108">
        <f t="shared" si="24"/>
        <v>9.2687493395336098</v>
      </c>
      <c r="F89" s="395">
        <f t="shared" ref="F89:O89" si="54">IFERROR(MROUND(F44,IF(F44&lt;20,1,IF(F44&lt;100,5,IF(F44&lt;500,10,50)))),"-")</f>
        <v>4</v>
      </c>
      <c r="G89" s="395">
        <f t="shared" si="54"/>
        <v>3</v>
      </c>
      <c r="H89" s="395">
        <f t="shared" si="54"/>
        <v>7</v>
      </c>
      <c r="I89" s="395">
        <f t="shared" si="54"/>
        <v>1</v>
      </c>
      <c r="J89" s="395">
        <f t="shared" si="54"/>
        <v>8</v>
      </c>
      <c r="K89" s="395">
        <f t="shared" si="54"/>
        <v>0</v>
      </c>
      <c r="L89" s="395">
        <f t="shared" si="54"/>
        <v>0</v>
      </c>
      <c r="M89" s="395">
        <f t="shared" si="54"/>
        <v>0</v>
      </c>
      <c r="N89" s="395">
        <f t="shared" si="54"/>
        <v>0</v>
      </c>
      <c r="O89" s="395">
        <f t="shared" si="54"/>
        <v>0</v>
      </c>
      <c r="T89" s="63">
        <f t="shared" si="28"/>
        <v>2.1022980066866146</v>
      </c>
      <c r="U89" s="395">
        <f t="shared" ref="U89:AD89" si="55">IFERROR(MROUND(U60,IF(U60&lt;20,1,IF(U60&lt;100,5,IF(U60&lt;500,10,50)))),"-")</f>
        <v>14</v>
      </c>
      <c r="V89" s="395">
        <f t="shared" si="55"/>
        <v>160</v>
      </c>
      <c r="W89" s="395">
        <f t="shared" si="55"/>
        <v>170</v>
      </c>
      <c r="X89" s="395">
        <f t="shared" si="55"/>
        <v>35</v>
      </c>
      <c r="Y89" s="395">
        <f t="shared" si="55"/>
        <v>210</v>
      </c>
      <c r="Z89" s="395">
        <f t="shared" si="55"/>
        <v>0</v>
      </c>
      <c r="AA89" s="395">
        <f t="shared" si="55"/>
        <v>1</v>
      </c>
      <c r="AB89" s="395">
        <f t="shared" si="55"/>
        <v>1</v>
      </c>
      <c r="AC89" s="395">
        <f t="shared" si="55"/>
        <v>0</v>
      </c>
      <c r="AD89" s="395">
        <f t="shared" si="55"/>
        <v>1</v>
      </c>
    </row>
    <row r="90" spans="5:30">
      <c r="E90" s="108">
        <f t="shared" si="24"/>
        <v>9.2687493395336062</v>
      </c>
      <c r="F90" s="395">
        <f t="shared" ref="F90:O90" si="56">IFERROR(MROUND(F45,IF(F45&lt;20,1,IF(F45&lt;100,5,IF(F45&lt;500,10,50)))),"-")</f>
        <v>3</v>
      </c>
      <c r="G90" s="395">
        <f t="shared" si="56"/>
        <v>19</v>
      </c>
      <c r="H90" s="395">
        <f t="shared" si="56"/>
        <v>20</v>
      </c>
      <c r="I90" s="395">
        <f t="shared" si="56"/>
        <v>13</v>
      </c>
      <c r="J90" s="395">
        <f t="shared" si="56"/>
        <v>35</v>
      </c>
      <c r="K90" s="395">
        <f t="shared" si="56"/>
        <v>0</v>
      </c>
      <c r="L90" s="395">
        <f t="shared" si="56"/>
        <v>0</v>
      </c>
      <c r="M90" s="395">
        <f t="shared" si="56"/>
        <v>0</v>
      </c>
      <c r="N90" s="395">
        <f t="shared" si="56"/>
        <v>0</v>
      </c>
      <c r="O90" s="395">
        <f t="shared" si="56"/>
        <v>0</v>
      </c>
      <c r="T90" s="63">
        <f t="shared" si="28"/>
        <v>4.2045960133732283</v>
      </c>
      <c r="U90" s="395">
        <f t="shared" ref="U90:AD90" si="57">IFERROR(MROUND(U61,IF(U61&lt;20,1,IF(U61&lt;100,5,IF(U61&lt;500,10,50)))),"-")</f>
        <v>8</v>
      </c>
      <c r="V90" s="395">
        <f t="shared" si="57"/>
        <v>95</v>
      </c>
      <c r="W90" s="395">
        <f t="shared" si="57"/>
        <v>100</v>
      </c>
      <c r="X90" s="395">
        <f t="shared" si="57"/>
        <v>12</v>
      </c>
      <c r="Y90" s="395">
        <f t="shared" si="57"/>
        <v>120</v>
      </c>
      <c r="Z90" s="395">
        <f t="shared" si="57"/>
        <v>0</v>
      </c>
      <c r="AA90" s="395">
        <f t="shared" si="57"/>
        <v>1</v>
      </c>
      <c r="AB90" s="395">
        <f t="shared" si="57"/>
        <v>1</v>
      </c>
      <c r="AC90" s="395">
        <f t="shared" si="57"/>
        <v>0</v>
      </c>
      <c r="AD90" s="395">
        <f t="shared" si="57"/>
        <v>1</v>
      </c>
    </row>
    <row r="91" spans="5:30">
      <c r="E91" s="108">
        <f t="shared" si="24"/>
        <v>9.2687493395336062</v>
      </c>
      <c r="F91" s="395">
        <f t="shared" ref="F91:O91" si="58">IFERROR(MROUND(F46,IF(F46&lt;20,1,IF(F46&lt;100,5,IF(F46&lt;500,10,50)))),"-")</f>
        <v>4</v>
      </c>
      <c r="G91" s="395">
        <f t="shared" si="58"/>
        <v>9</v>
      </c>
      <c r="H91" s="395">
        <f t="shared" si="58"/>
        <v>13</v>
      </c>
      <c r="I91" s="395">
        <f t="shared" si="58"/>
        <v>3</v>
      </c>
      <c r="J91" s="395">
        <f t="shared" si="58"/>
        <v>16</v>
      </c>
      <c r="K91" s="395">
        <f t="shared" si="58"/>
        <v>0</v>
      </c>
      <c r="L91" s="395">
        <f t="shared" si="58"/>
        <v>0</v>
      </c>
      <c r="M91" s="395">
        <f t="shared" si="58"/>
        <v>0</v>
      </c>
      <c r="N91" s="395">
        <f t="shared" si="58"/>
        <v>0</v>
      </c>
      <c r="O91" s="395">
        <f t="shared" si="58"/>
        <v>0</v>
      </c>
      <c r="T91" s="63">
        <f t="shared" si="28"/>
        <v>1798.316813202212</v>
      </c>
      <c r="U91" s="395">
        <f t="shared" ref="U91:AD91" si="59">IFERROR(MROUND(U62,IF(U62&lt;20,1,IF(U62&lt;100,5,IF(U62&lt;500,10,50)))),"-")</f>
        <v>1300</v>
      </c>
      <c r="V91" s="395">
        <f t="shared" si="59"/>
        <v>240</v>
      </c>
      <c r="W91" s="395">
        <f t="shared" si="59"/>
        <v>1550</v>
      </c>
      <c r="X91" s="395">
        <f t="shared" si="59"/>
        <v>330</v>
      </c>
      <c r="Y91" s="395">
        <f t="shared" si="59"/>
        <v>1900</v>
      </c>
      <c r="Z91" s="395">
        <f t="shared" si="59"/>
        <v>25</v>
      </c>
      <c r="AA91" s="395">
        <f t="shared" si="59"/>
        <v>4</v>
      </c>
      <c r="AB91" s="395">
        <f t="shared" si="59"/>
        <v>30</v>
      </c>
      <c r="AC91" s="395">
        <f t="shared" si="59"/>
        <v>10</v>
      </c>
      <c r="AD91" s="395">
        <f t="shared" si="59"/>
        <v>40</v>
      </c>
    </row>
    <row r="92" spans="5:30">
      <c r="E92" s="108">
        <f t="shared" si="24"/>
        <v>2.7806248018600819</v>
      </c>
      <c r="F92" s="395">
        <f t="shared" ref="F92:O92" si="60">IFERROR(MROUND(F47,IF(F47&lt;20,1,IF(F47&lt;100,5,IF(F47&lt;500,10,50)))),"-")</f>
        <v>1</v>
      </c>
      <c r="G92" s="395">
        <f t="shared" si="60"/>
        <v>3</v>
      </c>
      <c r="H92" s="395">
        <f t="shared" si="60"/>
        <v>4</v>
      </c>
      <c r="I92" s="395">
        <f t="shared" si="60"/>
        <v>1</v>
      </c>
      <c r="J92" s="395">
        <f t="shared" si="60"/>
        <v>5</v>
      </c>
      <c r="K92" s="395">
        <f t="shared" si="60"/>
        <v>0</v>
      </c>
      <c r="L92" s="395">
        <f t="shared" si="60"/>
        <v>0</v>
      </c>
      <c r="M92" s="395">
        <f t="shared" si="60"/>
        <v>0</v>
      </c>
      <c r="N92" s="395">
        <f t="shared" si="60"/>
        <v>0</v>
      </c>
      <c r="O92" s="395">
        <f t="shared" si="60"/>
        <v>0</v>
      </c>
      <c r="T92" s="63">
        <f t="shared" si="28"/>
        <v>9.111926115636706</v>
      </c>
      <c r="U92" s="395">
        <f t="shared" ref="U92:AD92" si="61">IFERROR(MROUND(U63,IF(U63&lt;20,1,IF(U63&lt;100,5,IF(U63&lt;500,10,50)))),"-")</f>
        <v>490</v>
      </c>
      <c r="V92" s="395">
        <f t="shared" si="61"/>
        <v>800</v>
      </c>
      <c r="W92" s="395">
        <f t="shared" si="61"/>
        <v>1300</v>
      </c>
      <c r="X92" s="395">
        <f t="shared" si="61"/>
        <v>290</v>
      </c>
      <c r="Y92" s="395">
        <f t="shared" si="61"/>
        <v>1600</v>
      </c>
      <c r="Z92" s="395">
        <f t="shared" si="61"/>
        <v>8</v>
      </c>
      <c r="AA92" s="395">
        <f t="shared" si="61"/>
        <v>16</v>
      </c>
      <c r="AB92" s="395">
        <f t="shared" si="61"/>
        <v>25</v>
      </c>
      <c r="AC92" s="395">
        <f t="shared" si="61"/>
        <v>7</v>
      </c>
      <c r="AD92" s="395">
        <f t="shared" si="61"/>
        <v>30</v>
      </c>
    </row>
    <row r="93" spans="5:30">
      <c r="E93" s="108">
        <f t="shared" si="24"/>
        <v>2.7806248018600819</v>
      </c>
      <c r="F93" s="395">
        <f t="shared" ref="F93:O93" si="62">IFERROR(MROUND(F48,IF(F48&lt;20,1,IF(F48&lt;100,5,IF(F48&lt;500,10,50)))),"-")</f>
        <v>0</v>
      </c>
      <c r="G93" s="395">
        <f t="shared" si="62"/>
        <v>2</v>
      </c>
      <c r="H93" s="395">
        <f t="shared" si="62"/>
        <v>2</v>
      </c>
      <c r="I93" s="395">
        <f t="shared" si="62"/>
        <v>1</v>
      </c>
      <c r="J93" s="395">
        <f t="shared" si="62"/>
        <v>3</v>
      </c>
      <c r="K93" s="395">
        <f t="shared" si="62"/>
        <v>0</v>
      </c>
      <c r="L93" s="395">
        <f t="shared" si="62"/>
        <v>0</v>
      </c>
      <c r="M93" s="395">
        <f t="shared" si="62"/>
        <v>0</v>
      </c>
      <c r="N93" s="395">
        <f t="shared" si="62"/>
        <v>0</v>
      </c>
      <c r="O93" s="395">
        <f t="shared" si="62"/>
        <v>0</v>
      </c>
      <c r="T93" s="63">
        <f t="shared" si="28"/>
        <v>196.45361671385146</v>
      </c>
      <c r="U93" s="395">
        <f t="shared" ref="U93:AD93" si="63">IFERROR(MROUND(U64,IF(U64&lt;20,1,IF(U64&lt;100,5,IF(U64&lt;500,10,50)))),"-")</f>
        <v>100</v>
      </c>
      <c r="V93" s="395">
        <f t="shared" si="63"/>
        <v>450</v>
      </c>
      <c r="W93" s="395">
        <f t="shared" si="63"/>
        <v>550</v>
      </c>
      <c r="X93" s="395">
        <f t="shared" si="63"/>
        <v>100</v>
      </c>
      <c r="Y93" s="395">
        <f t="shared" si="63"/>
        <v>650</v>
      </c>
      <c r="Z93" s="395">
        <f t="shared" si="63"/>
        <v>2</v>
      </c>
      <c r="AA93" s="395">
        <f t="shared" si="63"/>
        <v>8</v>
      </c>
      <c r="AB93" s="395">
        <f t="shared" si="63"/>
        <v>10</v>
      </c>
      <c r="AC93" s="395">
        <f t="shared" si="63"/>
        <v>2</v>
      </c>
      <c r="AD93" s="395">
        <f t="shared" si="63"/>
        <v>12</v>
      </c>
    </row>
    <row r="94" spans="5:30">
      <c r="E94" s="108">
        <f t="shared" si="24"/>
        <v>7.9999994886748027E-4</v>
      </c>
      <c r="F94" s="395">
        <f t="shared" ref="F94:O94" si="64">IFERROR(MROUND(F49,IF(F49&lt;20,1,IF(F49&lt;100,5,IF(F49&lt;500,10,50)))),"-")</f>
        <v>0</v>
      </c>
      <c r="G94" s="395">
        <f t="shared" si="64"/>
        <v>220</v>
      </c>
      <c r="H94" s="395">
        <f t="shared" si="64"/>
        <v>220</v>
      </c>
      <c r="I94" s="395">
        <f t="shared" si="64"/>
        <v>85</v>
      </c>
      <c r="J94" s="395">
        <f t="shared" si="64"/>
        <v>310</v>
      </c>
      <c r="K94" s="395">
        <f t="shared" si="64"/>
        <v>0</v>
      </c>
      <c r="L94" s="395">
        <f t="shared" si="64"/>
        <v>8</v>
      </c>
      <c r="M94" s="395">
        <f t="shared" si="64"/>
        <v>8</v>
      </c>
      <c r="N94" s="395">
        <f t="shared" si="64"/>
        <v>4</v>
      </c>
      <c r="O94" s="395">
        <f t="shared" si="64"/>
        <v>12</v>
      </c>
      <c r="T94" s="63">
        <f t="shared" si="28"/>
        <v>3.9089836787673793</v>
      </c>
      <c r="U94" s="395">
        <f t="shared" ref="U94:AD94" si="65">IFERROR(MROUND(U65,IF(U65&lt;20,1,IF(U65&lt;100,5,IF(U65&lt;500,10,50)))),"-")</f>
        <v>3</v>
      </c>
      <c r="V94" s="395">
        <f t="shared" si="65"/>
        <v>55</v>
      </c>
      <c r="W94" s="395">
        <f t="shared" si="65"/>
        <v>55</v>
      </c>
      <c r="X94" s="395">
        <f t="shared" si="65"/>
        <v>16</v>
      </c>
      <c r="Y94" s="395">
        <f t="shared" si="65"/>
        <v>70</v>
      </c>
      <c r="Z94" s="395">
        <f t="shared" si="65"/>
        <v>0</v>
      </c>
      <c r="AA94" s="395">
        <f t="shared" si="65"/>
        <v>2</v>
      </c>
      <c r="AB94" s="395">
        <f t="shared" si="65"/>
        <v>2</v>
      </c>
      <c r="AC94" s="395">
        <f t="shared" si="65"/>
        <v>1</v>
      </c>
      <c r="AD94" s="395">
        <f t="shared" si="65"/>
        <v>2</v>
      </c>
    </row>
    <row r="95" spans="5:30">
      <c r="T95" s="63">
        <f t="shared" si="28"/>
        <v>276.50099183170653</v>
      </c>
      <c r="U95" s="395">
        <f t="shared" ref="U95:AD95" si="66">IFERROR(MROUND(U66,IF(U66&lt;20,1,IF(U66&lt;100,5,IF(U66&lt;500,10,50)))),"-")</f>
        <v>200</v>
      </c>
      <c r="V95" s="395">
        <f t="shared" si="66"/>
        <v>280</v>
      </c>
      <c r="W95" s="395">
        <f t="shared" si="66"/>
        <v>480</v>
      </c>
      <c r="X95" s="395">
        <f t="shared" si="66"/>
        <v>230</v>
      </c>
      <c r="Y95" s="395">
        <f t="shared" si="66"/>
        <v>700</v>
      </c>
      <c r="Z95" s="395">
        <f t="shared" si="66"/>
        <v>2</v>
      </c>
      <c r="AA95" s="395">
        <f t="shared" si="66"/>
        <v>3</v>
      </c>
      <c r="AB95" s="395">
        <f t="shared" si="66"/>
        <v>5</v>
      </c>
      <c r="AC95" s="395">
        <f t="shared" si="66"/>
        <v>2</v>
      </c>
      <c r="AD95" s="395">
        <f t="shared" si="66"/>
        <v>7</v>
      </c>
    </row>
    <row r="96" spans="5:30">
      <c r="T96" s="63">
        <f t="shared" si="28"/>
        <v>10.435990884888408</v>
      </c>
      <c r="U96" s="395">
        <f t="shared" ref="U96:AD96" si="67">IFERROR(MROUND(U67,IF(U67&lt;20,1,IF(U67&lt;100,5,IF(U67&lt;500,10,50)))),"-")</f>
        <v>10</v>
      </c>
      <c r="V96" s="395">
        <f t="shared" si="67"/>
        <v>290</v>
      </c>
      <c r="W96" s="395">
        <f t="shared" si="67"/>
        <v>300</v>
      </c>
      <c r="X96" s="395">
        <f t="shared" si="67"/>
        <v>85</v>
      </c>
      <c r="Y96" s="395">
        <f t="shared" si="67"/>
        <v>390</v>
      </c>
      <c r="Z96" s="395">
        <f t="shared" si="67"/>
        <v>0</v>
      </c>
      <c r="AA96" s="395">
        <f t="shared" si="67"/>
        <v>2</v>
      </c>
      <c r="AB96" s="395">
        <f t="shared" si="67"/>
        <v>2</v>
      </c>
      <c r="AC96" s="395">
        <f t="shared" si="67"/>
        <v>1</v>
      </c>
      <c r="AD96" s="395">
        <f t="shared" si="67"/>
        <v>3</v>
      </c>
    </row>
    <row r="97" spans="3:30">
      <c r="T97" s="63">
        <f t="shared" si="28"/>
        <v>26.412867180408867</v>
      </c>
      <c r="U97" s="395">
        <f t="shared" ref="U97:AD97" si="68">IFERROR(MROUND(U68,IF(U68&lt;20,1,IF(U68&lt;100,5,IF(U68&lt;500,10,50)))),"-")</f>
        <v>20</v>
      </c>
      <c r="V97" s="395">
        <f t="shared" si="68"/>
        <v>240</v>
      </c>
      <c r="W97" s="395">
        <f t="shared" si="68"/>
        <v>260</v>
      </c>
      <c r="X97" s="395">
        <f t="shared" si="68"/>
        <v>80</v>
      </c>
      <c r="Y97" s="395">
        <f t="shared" si="68"/>
        <v>340</v>
      </c>
      <c r="Z97" s="395">
        <f t="shared" si="68"/>
        <v>0</v>
      </c>
      <c r="AA97" s="395">
        <f t="shared" si="68"/>
        <v>1</v>
      </c>
      <c r="AB97" s="395">
        <f t="shared" si="68"/>
        <v>1</v>
      </c>
      <c r="AC97" s="395">
        <f t="shared" si="68"/>
        <v>0</v>
      </c>
      <c r="AD97" s="395">
        <f t="shared" si="68"/>
        <v>1</v>
      </c>
    </row>
    <row r="98" spans="3:30">
      <c r="T98" s="63">
        <f t="shared" si="28"/>
        <v>659.73713025037296</v>
      </c>
      <c r="U98" s="395">
        <f t="shared" ref="U98:AD98" si="69">IFERROR(MROUND(U69,IF(U69&lt;20,1,IF(U69&lt;100,5,IF(U69&lt;500,10,50)))),"-")</f>
        <v>210</v>
      </c>
      <c r="V98" s="395">
        <f t="shared" si="69"/>
        <v>650</v>
      </c>
      <c r="W98" s="395">
        <f t="shared" si="69"/>
        <v>850</v>
      </c>
      <c r="X98" s="395">
        <f t="shared" si="69"/>
        <v>340</v>
      </c>
      <c r="Y98" s="395">
        <f t="shared" si="69"/>
        <v>1200</v>
      </c>
      <c r="Z98" s="395">
        <f t="shared" si="69"/>
        <v>3</v>
      </c>
      <c r="AA98" s="395">
        <f t="shared" si="69"/>
        <v>9</v>
      </c>
      <c r="AB98" s="395">
        <f t="shared" si="69"/>
        <v>11</v>
      </c>
      <c r="AC98" s="395">
        <f t="shared" si="69"/>
        <v>4</v>
      </c>
      <c r="AD98" s="395">
        <f t="shared" si="69"/>
        <v>16</v>
      </c>
    </row>
    <row r="99" spans="3:30"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0"/>
      <c r="T99" s="63">
        <f t="shared" si="28"/>
        <v>40.732941372395942</v>
      </c>
      <c r="U99" s="395">
        <f>IFERROR(MROUND(U70,IF(U70&lt;20,1,IF(U70&lt;100,5,IF(U70&lt;500,10,50)))),"-")</f>
        <v>30</v>
      </c>
      <c r="V99" s="395">
        <f t="shared" ref="V99:AD99" si="70">IFERROR(MROUND(V70,IF(V70&lt;20,1,IF(V70&lt;100,5,IF(V70&lt;500,10,50)))),"-")</f>
        <v>490</v>
      </c>
      <c r="W99" s="395">
        <f t="shared" si="70"/>
        <v>500</v>
      </c>
      <c r="X99" s="395">
        <f t="shared" si="70"/>
        <v>100</v>
      </c>
      <c r="Y99" s="395">
        <f t="shared" si="70"/>
        <v>650</v>
      </c>
      <c r="Z99" s="395">
        <f t="shared" si="70"/>
        <v>0</v>
      </c>
      <c r="AA99" s="395">
        <f t="shared" si="70"/>
        <v>10</v>
      </c>
      <c r="AB99" s="395">
        <f t="shared" si="70"/>
        <v>11</v>
      </c>
      <c r="AC99" s="395">
        <f t="shared" si="70"/>
        <v>2</v>
      </c>
      <c r="AD99" s="395">
        <f t="shared" si="70"/>
        <v>13</v>
      </c>
    </row>
    <row r="100" spans="3:30"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T100" s="63">
        <f t="shared" si="28"/>
        <v>80.169673432148642</v>
      </c>
      <c r="U100" s="395">
        <f t="shared" ref="U100:AD100" si="71">IFERROR(MROUND(U71,IF(U71&lt;20,1,IF(U71&lt;100,5,IF(U71&lt;500,10,50)))),"-")</f>
        <v>130</v>
      </c>
      <c r="V100" s="395">
        <f t="shared" si="71"/>
        <v>230</v>
      </c>
      <c r="W100" s="395">
        <f t="shared" si="71"/>
        <v>360</v>
      </c>
      <c r="X100" s="395">
        <f t="shared" si="71"/>
        <v>120</v>
      </c>
      <c r="Y100" s="395">
        <f t="shared" si="71"/>
        <v>480</v>
      </c>
      <c r="Z100" s="395">
        <f t="shared" si="71"/>
        <v>3</v>
      </c>
      <c r="AA100" s="395">
        <f t="shared" si="71"/>
        <v>5</v>
      </c>
      <c r="AB100" s="395">
        <f t="shared" si="71"/>
        <v>8</v>
      </c>
      <c r="AC100" s="395">
        <f t="shared" si="71"/>
        <v>3</v>
      </c>
      <c r="AD100" s="395">
        <f t="shared" si="71"/>
        <v>11</v>
      </c>
    </row>
    <row r="101" spans="3:30"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</row>
    <row r="102" spans="3:30">
      <c r="E102">
        <v>3</v>
      </c>
      <c r="F102">
        <v>4</v>
      </c>
      <c r="G102">
        <v>5</v>
      </c>
      <c r="I102">
        <v>6</v>
      </c>
      <c r="K102">
        <v>7</v>
      </c>
      <c r="M102">
        <v>8</v>
      </c>
    </row>
    <row r="103" spans="3:30">
      <c r="E103" s="508" t="s">
        <v>163</v>
      </c>
      <c r="F103" s="508"/>
      <c r="G103" s="508"/>
      <c r="H103" s="3"/>
      <c r="I103" s="510" t="s">
        <v>228</v>
      </c>
      <c r="J103" s="510"/>
      <c r="K103" s="510"/>
      <c r="L103" s="510"/>
      <c r="M103" s="510"/>
      <c r="N103" s="5"/>
    </row>
    <row r="104" spans="3:30">
      <c r="C104" s="95"/>
      <c r="D104" s="95"/>
      <c r="E104" s="96" t="s">
        <v>229</v>
      </c>
      <c r="F104" s="96" t="s">
        <v>2</v>
      </c>
      <c r="G104" s="96" t="s">
        <v>164</v>
      </c>
      <c r="H104" s="96"/>
      <c r="I104" s="96" t="s">
        <v>229</v>
      </c>
      <c r="J104" s="96"/>
      <c r="K104" s="96" t="s">
        <v>2</v>
      </c>
      <c r="L104" s="96"/>
      <c r="M104" s="96" t="s">
        <v>164</v>
      </c>
      <c r="N104" s="112"/>
    </row>
    <row r="105" spans="3:30">
      <c r="C105" t="s">
        <v>55</v>
      </c>
      <c r="D105" t="s">
        <v>173</v>
      </c>
      <c r="E105" s="113">
        <f t="shared" ref="E105:G110" si="72">VLOOKUP($C105,$C$10:$M$49,E$102,FALSE)</f>
        <v>464.19361154779926</v>
      </c>
      <c r="F105" s="113">
        <f t="shared" si="72"/>
        <v>194.325613</v>
      </c>
      <c r="G105" s="113">
        <f t="shared" si="72"/>
        <v>189.20133199999978</v>
      </c>
      <c r="H105" s="113"/>
      <c r="I105" s="114">
        <f t="shared" ref="I105:I110" si="73">VLOOKUP($C105,$C$10:$M$49,I$102,FALSE)</f>
        <v>383.52694499999978</v>
      </c>
      <c r="J105" s="114"/>
      <c r="K105" s="114">
        <f t="shared" ref="K105:K110" si="74">VLOOKUP($C105,$C$10:$M$49,K$102,FALSE)</f>
        <v>68.607177000000263</v>
      </c>
      <c r="L105" s="114"/>
      <c r="M105" s="114">
        <f t="shared" ref="M105:M110" si="75">VLOOKUP($C105,$C$10:$M$49,M$102,FALSE)</f>
        <v>452.13412200000005</v>
      </c>
      <c r="N105" s="114"/>
    </row>
    <row r="106" spans="3:30">
      <c r="C106" t="s">
        <v>64</v>
      </c>
      <c r="D106" t="s">
        <v>169</v>
      </c>
      <c r="E106" s="113">
        <f t="shared" si="72"/>
        <v>1563.0094069991114</v>
      </c>
      <c r="F106" s="113">
        <f t="shared" si="72"/>
        <v>847.77809300000035</v>
      </c>
      <c r="G106" s="113">
        <f t="shared" si="72"/>
        <v>670.84892299999933</v>
      </c>
      <c r="H106" s="113"/>
      <c r="I106" s="114">
        <f t="shared" si="73"/>
        <v>1518.6270159999997</v>
      </c>
      <c r="J106" s="114"/>
      <c r="K106" s="114">
        <f t="shared" si="74"/>
        <v>270.33802200000036</v>
      </c>
      <c r="L106" s="114"/>
      <c r="M106" s="114">
        <f t="shared" si="75"/>
        <v>1788.965038</v>
      </c>
      <c r="N106" s="114"/>
    </row>
    <row r="107" spans="3:30">
      <c r="C107" t="s">
        <v>60</v>
      </c>
      <c r="D107" t="s">
        <v>167</v>
      </c>
      <c r="E107" s="113">
        <f t="shared" si="72"/>
        <v>2332.1804638150306</v>
      </c>
      <c r="F107" s="113">
        <f t="shared" si="72"/>
        <v>1039.7001060000002</v>
      </c>
      <c r="G107" s="113">
        <f t="shared" si="72"/>
        <v>1092.5884639999995</v>
      </c>
      <c r="H107" s="113"/>
      <c r="I107" s="114">
        <f t="shared" si="73"/>
        <v>2132.2885699999997</v>
      </c>
      <c r="J107" s="114"/>
      <c r="K107" s="114">
        <f t="shared" si="74"/>
        <v>377.06196899999986</v>
      </c>
      <c r="L107" s="114"/>
      <c r="M107" s="114">
        <f t="shared" si="75"/>
        <v>2509.3505389999996</v>
      </c>
      <c r="N107" s="114"/>
    </row>
    <row r="108" spans="3:30">
      <c r="C108" t="s">
        <v>65</v>
      </c>
      <c r="D108" t="s">
        <v>168</v>
      </c>
      <c r="E108" s="113">
        <f t="shared" si="72"/>
        <v>1773.8026412285474</v>
      </c>
      <c r="F108" s="113">
        <f t="shared" si="72"/>
        <v>877.99331600000016</v>
      </c>
      <c r="G108" s="113">
        <f t="shared" si="72"/>
        <v>696.19016399999953</v>
      </c>
      <c r="H108" s="113"/>
      <c r="I108" s="114">
        <f t="shared" si="73"/>
        <v>1574.1834799999997</v>
      </c>
      <c r="J108" s="114"/>
      <c r="K108" s="114">
        <f t="shared" si="74"/>
        <v>224.66824400000019</v>
      </c>
      <c r="L108" s="114"/>
      <c r="M108" s="114">
        <f t="shared" si="75"/>
        <v>1798.8517239999999</v>
      </c>
      <c r="N108" s="114"/>
    </row>
    <row r="109" spans="3:30">
      <c r="C109" t="s">
        <v>72</v>
      </c>
      <c r="D109" t="s">
        <v>170</v>
      </c>
      <c r="E109" s="113">
        <f t="shared" si="72"/>
        <v>1153.7565852238779</v>
      </c>
      <c r="F109" s="113">
        <f t="shared" si="72"/>
        <v>393.36138199999988</v>
      </c>
      <c r="G109" s="113">
        <f t="shared" si="72"/>
        <v>543.12517100000014</v>
      </c>
      <c r="H109" s="113"/>
      <c r="I109" s="114">
        <f t="shared" si="73"/>
        <v>936.48655299999996</v>
      </c>
      <c r="J109" s="114"/>
      <c r="K109" s="114">
        <f t="shared" si="74"/>
        <v>206.33042999999975</v>
      </c>
      <c r="L109" s="114"/>
      <c r="M109" s="114">
        <f t="shared" si="75"/>
        <v>1142.8169829999997</v>
      </c>
      <c r="N109" s="114"/>
    </row>
    <row r="110" spans="3:30">
      <c r="C110" t="s">
        <v>61</v>
      </c>
      <c r="D110" t="s">
        <v>171</v>
      </c>
      <c r="E110" s="113">
        <f t="shared" si="72"/>
        <v>794.9595907907966</v>
      </c>
      <c r="F110" s="113">
        <f t="shared" si="72"/>
        <v>292.58965400000005</v>
      </c>
      <c r="G110" s="113">
        <f t="shared" si="72"/>
        <v>339.36007499999977</v>
      </c>
      <c r="H110" s="113"/>
      <c r="I110" s="114">
        <f t="shared" si="73"/>
        <v>631.94972899999982</v>
      </c>
      <c r="J110" s="114"/>
      <c r="K110" s="114">
        <f t="shared" si="74"/>
        <v>131.69431500000019</v>
      </c>
      <c r="L110" s="114"/>
      <c r="M110" s="114">
        <f t="shared" si="75"/>
        <v>763.64404400000001</v>
      </c>
      <c r="N110" s="114"/>
    </row>
    <row r="111" spans="3:30">
      <c r="C111" t="s">
        <v>230</v>
      </c>
      <c r="E111" s="113">
        <f t="array" ref="E111">SUM(IF("EU"=$A$9:$A$49,IF(E$102=$E$1:$M$1,$E$9:$M$49,0)))-SUM(E105:E110)</f>
        <v>-8081.9022996051635</v>
      </c>
      <c r="F111" s="113">
        <f t="array" ref="F111">SUM(IF("EU"=$A$9:$A$49,IF(F$102=$E$1:$M$1,$E$9:$M$49,0)))-SUM(F105:F110)</f>
        <v>-3645.7481640000005</v>
      </c>
      <c r="G111" s="113">
        <f t="array" ref="G111">SUM(IF("EU"=$A$9:$A$49,IF(G$102=$E$1:$M$1,$E$9:$M$49,0)))-SUM(G105:G110)</f>
        <v>-3531.314128999998</v>
      </c>
      <c r="H111" s="113"/>
      <c r="I111" s="114">
        <f t="array" ref="I111">SUM(IF("EU"=$A$9:$A$49,IF(I$102=$E$1:$M$1,$E$9:$M$49,0)))-SUM(I105:I110)</f>
        <v>-7177.0622929999981</v>
      </c>
      <c r="J111" s="114"/>
      <c r="K111" s="114">
        <f t="array" ref="K111">SUM(IF("EU"=$A$9:$A$49,IF(K$102=$E$1:$M$1,$E$9:$M$49,0)))-SUM(K105:K110)</f>
        <v>-1278.7001570000007</v>
      </c>
      <c r="L111" s="114"/>
      <c r="M111" s="114">
        <f t="array" ref="M111">SUM(IF("EU"=$A$9:$A$49,IF(M$102=$E$1:$M$1,$E$9:$M$49,0)))-SUM(M105:M110)</f>
        <v>-8455.7624500000002</v>
      </c>
      <c r="N111" s="114"/>
    </row>
    <row r="112" spans="3:30">
      <c r="C112" s="95" t="s">
        <v>231</v>
      </c>
      <c r="D112" s="95"/>
      <c r="E112" s="115">
        <f>E9-SUM(E105:E111)</f>
        <v>12097.000000000002</v>
      </c>
      <c r="F112" s="115">
        <f>F9-SUM(F105:F111)</f>
        <v>5373.8601130000015</v>
      </c>
      <c r="G112" s="115">
        <f>H9-SUM(G105:G111)</f>
        <v>11553.848664999998</v>
      </c>
      <c r="H112" s="115"/>
      <c r="I112" s="116">
        <f>J9-SUM(I105:I111)</f>
        <v>14126.001558000013</v>
      </c>
      <c r="J112" s="116"/>
      <c r="K112" s="116">
        <f>K9-SUM(K105:K111)</f>
        <v>79.260164000000003</v>
      </c>
      <c r="L112" s="116"/>
      <c r="M112" s="116">
        <f>M9-SUM(M105:M111)</f>
        <v>180.19077399999998</v>
      </c>
      <c r="N112" s="114"/>
    </row>
    <row r="113" spans="3:22">
      <c r="C113" s="95" t="s">
        <v>29</v>
      </c>
      <c r="D113" s="95"/>
      <c r="E113" s="115">
        <f>SUM(E105:E112)</f>
        <v>12097.000000000002</v>
      </c>
      <c r="F113" s="115">
        <f t="shared" ref="F113:M113" si="76">SUM(F105:F112)</f>
        <v>5373.8601130000015</v>
      </c>
      <c r="G113" s="115">
        <f t="shared" si="76"/>
        <v>11553.848664999998</v>
      </c>
      <c r="H113" s="115"/>
      <c r="I113" s="116">
        <f t="shared" si="76"/>
        <v>14126.001558000013</v>
      </c>
      <c r="J113" s="116"/>
      <c r="K113" s="116">
        <f t="shared" si="76"/>
        <v>79.260164000000003</v>
      </c>
      <c r="L113" s="116"/>
      <c r="M113" s="116">
        <f t="shared" si="76"/>
        <v>180.19077399999998</v>
      </c>
      <c r="N113" s="114"/>
    </row>
    <row r="117" spans="3:22">
      <c r="C117" t="s">
        <v>643</v>
      </c>
    </row>
    <row r="118" spans="3:22" ht="15.75" thickBot="1"/>
    <row r="119" spans="3:22">
      <c r="C119" s="511"/>
      <c r="D119" s="511"/>
      <c r="E119" s="511"/>
      <c r="F119" s="511"/>
      <c r="G119" s="513" t="s">
        <v>653</v>
      </c>
      <c r="H119" s="513"/>
      <c r="I119" s="513"/>
      <c r="J119" s="519"/>
      <c r="K119" s="519"/>
      <c r="L119" s="316" t="s">
        <v>655</v>
      </c>
      <c r="M119" s="316"/>
      <c r="N119" s="316"/>
      <c r="O119" s="316"/>
      <c r="P119" s="316"/>
    </row>
    <row r="120" spans="3:22">
      <c r="C120" s="512"/>
      <c r="D120" s="512"/>
      <c r="E120" s="512"/>
      <c r="F120" s="512"/>
      <c r="G120" s="514" t="s">
        <v>654</v>
      </c>
      <c r="H120" s="514"/>
      <c r="I120" s="514"/>
      <c r="J120" s="520"/>
      <c r="K120" s="520"/>
      <c r="L120" s="317" t="s">
        <v>628</v>
      </c>
      <c r="M120" s="317"/>
      <c r="N120" s="317"/>
      <c r="O120" s="317"/>
      <c r="P120" s="317"/>
    </row>
    <row r="121" spans="3:22">
      <c r="C121" s="269"/>
      <c r="D121" s="499"/>
      <c r="E121" s="499"/>
      <c r="F121" s="269"/>
      <c r="G121" s="500" t="s">
        <v>2</v>
      </c>
      <c r="H121" s="500"/>
      <c r="I121" s="500"/>
      <c r="J121" s="269"/>
      <c r="K121" s="271"/>
      <c r="L121" s="501" t="s">
        <v>2</v>
      </c>
      <c r="M121" s="501"/>
      <c r="N121" s="501"/>
      <c r="O121" s="269"/>
      <c r="P121" s="272"/>
    </row>
    <row r="122" spans="3:22" ht="15.75" thickBot="1">
      <c r="C122" s="396"/>
      <c r="D122" s="396"/>
      <c r="E122" s="518" t="s">
        <v>38</v>
      </c>
      <c r="F122" s="518"/>
      <c r="G122" s="398" t="s">
        <v>385</v>
      </c>
      <c r="H122" s="398" t="s">
        <v>593</v>
      </c>
      <c r="I122" s="399" t="s">
        <v>629</v>
      </c>
      <c r="J122" s="398" t="s">
        <v>164</v>
      </c>
      <c r="K122" s="400" t="s">
        <v>9</v>
      </c>
      <c r="L122" s="398" t="s">
        <v>385</v>
      </c>
      <c r="M122" s="398" t="s">
        <v>593</v>
      </c>
      <c r="N122" s="401" t="s">
        <v>629</v>
      </c>
      <c r="O122" s="398" t="s">
        <v>164</v>
      </c>
      <c r="P122" s="402" t="s">
        <v>9</v>
      </c>
      <c r="S122" s="121" t="s">
        <v>643</v>
      </c>
      <c r="T122" s="121"/>
      <c r="U122" s="121"/>
      <c r="V122" s="121"/>
    </row>
    <row r="123" spans="3:22" ht="15.75" thickBot="1">
      <c r="C123" s="310" t="s">
        <v>29</v>
      </c>
      <c r="D123" s="526"/>
      <c r="E123" s="526"/>
      <c r="F123" s="403">
        <v>12097</v>
      </c>
      <c r="G123" s="403">
        <v>5350</v>
      </c>
      <c r="H123" s="403">
        <v>6200</v>
      </c>
      <c r="I123" s="404">
        <v>11550</v>
      </c>
      <c r="J123" s="403">
        <v>2550</v>
      </c>
      <c r="K123" s="405">
        <v>14150</v>
      </c>
      <c r="L123" s="311">
        <v>80</v>
      </c>
      <c r="M123" s="311">
        <v>100</v>
      </c>
      <c r="N123" s="406">
        <v>180</v>
      </c>
      <c r="O123" s="311">
        <v>50</v>
      </c>
      <c r="P123" s="407">
        <v>230</v>
      </c>
      <c r="S123" s="382">
        <f>I123-(G123+H123)</f>
        <v>0</v>
      </c>
      <c r="T123" s="382">
        <f>K123-(I123+J123)</f>
        <v>50</v>
      </c>
      <c r="U123" s="121">
        <f>N123-(L123+M123)</f>
        <v>0</v>
      </c>
      <c r="V123" s="121">
        <f>P123-(N123+O123)</f>
        <v>0</v>
      </c>
    </row>
    <row r="124" spans="3:22">
      <c r="C124" s="294" t="s">
        <v>60</v>
      </c>
      <c r="D124" s="527" t="s">
        <v>167</v>
      </c>
      <c r="E124" s="527"/>
      <c r="F124" s="384">
        <v>2332</v>
      </c>
      <c r="G124" s="297">
        <v>1050</v>
      </c>
      <c r="H124" s="297">
        <v>1100</v>
      </c>
      <c r="I124" s="286">
        <v>2150</v>
      </c>
      <c r="J124" s="291">
        <v>380</v>
      </c>
      <c r="K124" s="287">
        <v>2500</v>
      </c>
      <c r="L124" s="291">
        <v>13</v>
      </c>
      <c r="M124" s="291">
        <v>13</v>
      </c>
      <c r="N124" s="288">
        <v>25</v>
      </c>
      <c r="O124" s="291">
        <v>4</v>
      </c>
      <c r="P124" s="289">
        <v>30</v>
      </c>
      <c r="S124" s="382">
        <f t="shared" ref="S124:S162" si="77">I124-(G124+H124)</f>
        <v>0</v>
      </c>
      <c r="T124" s="382">
        <f t="shared" ref="T124:T162" si="78">K124-(I124+J124)</f>
        <v>-30</v>
      </c>
      <c r="U124" s="121">
        <f t="shared" ref="U124:U162" si="79">N124-(L124+M124)</f>
        <v>-1</v>
      </c>
      <c r="V124" s="121">
        <f t="shared" ref="V124:V162" si="80">P124-(N124+O124)</f>
        <v>1</v>
      </c>
    </row>
    <row r="125" spans="3:22">
      <c r="C125" s="284" t="s">
        <v>65</v>
      </c>
      <c r="D125" s="524" t="s">
        <v>168</v>
      </c>
      <c r="E125" s="524"/>
      <c r="F125" s="296">
        <v>1774</v>
      </c>
      <c r="G125" s="285">
        <v>900</v>
      </c>
      <c r="H125" s="285">
        <v>700</v>
      </c>
      <c r="I125" s="286">
        <v>1550</v>
      </c>
      <c r="J125" s="285">
        <v>220</v>
      </c>
      <c r="K125" s="287">
        <v>1800</v>
      </c>
      <c r="L125" s="285">
        <v>10</v>
      </c>
      <c r="M125" s="285">
        <v>9</v>
      </c>
      <c r="N125" s="288">
        <v>19</v>
      </c>
      <c r="O125" s="285">
        <v>3</v>
      </c>
      <c r="P125" s="289">
        <v>20</v>
      </c>
      <c r="S125" s="382">
        <f>I125-(G125+H125)</f>
        <v>-50</v>
      </c>
      <c r="T125" s="382">
        <f t="shared" si="78"/>
        <v>30</v>
      </c>
      <c r="U125" s="121">
        <f t="shared" si="79"/>
        <v>0</v>
      </c>
      <c r="V125" s="121">
        <f t="shared" si="80"/>
        <v>-2</v>
      </c>
    </row>
    <row r="126" spans="3:22">
      <c r="C126" s="294" t="s">
        <v>64</v>
      </c>
      <c r="D126" s="525" t="s">
        <v>169</v>
      </c>
      <c r="E126" s="525"/>
      <c r="F126" s="384">
        <v>1563</v>
      </c>
      <c r="G126" s="291">
        <v>850</v>
      </c>
      <c r="H126" s="291">
        <v>650</v>
      </c>
      <c r="I126" s="286">
        <v>1500</v>
      </c>
      <c r="J126" s="291">
        <v>270</v>
      </c>
      <c r="K126" s="287">
        <v>1800</v>
      </c>
      <c r="L126" s="291">
        <v>12</v>
      </c>
      <c r="M126" s="291">
        <v>8</v>
      </c>
      <c r="N126" s="288">
        <v>20</v>
      </c>
      <c r="O126" s="291">
        <v>3</v>
      </c>
      <c r="P126" s="289">
        <v>25</v>
      </c>
      <c r="S126" s="382">
        <f t="shared" si="77"/>
        <v>0</v>
      </c>
      <c r="T126" s="382">
        <f t="shared" si="78"/>
        <v>30</v>
      </c>
      <c r="U126" s="121">
        <f t="shared" si="79"/>
        <v>0</v>
      </c>
      <c r="V126" s="121">
        <f t="shared" si="80"/>
        <v>2</v>
      </c>
    </row>
    <row r="127" spans="3:22">
      <c r="C127" s="284" t="s">
        <v>72</v>
      </c>
      <c r="D127" s="524" t="s">
        <v>170</v>
      </c>
      <c r="E127" s="524"/>
      <c r="F127" s="296">
        <v>1154</v>
      </c>
      <c r="G127" s="285">
        <v>390</v>
      </c>
      <c r="H127" s="285">
        <v>550</v>
      </c>
      <c r="I127" s="292">
        <v>950</v>
      </c>
      <c r="J127" s="285">
        <v>210</v>
      </c>
      <c r="K127" s="287">
        <v>1150</v>
      </c>
      <c r="L127" s="285">
        <v>5</v>
      </c>
      <c r="M127" s="285">
        <v>7</v>
      </c>
      <c r="N127" s="288">
        <v>12</v>
      </c>
      <c r="O127" s="285">
        <v>3</v>
      </c>
      <c r="P127" s="289">
        <v>15</v>
      </c>
      <c r="S127" s="382">
        <f t="shared" si="77"/>
        <v>10</v>
      </c>
      <c r="T127" s="382">
        <f t="shared" si="78"/>
        <v>-10</v>
      </c>
      <c r="U127" s="121">
        <f t="shared" si="79"/>
        <v>0</v>
      </c>
      <c r="V127" s="121">
        <f t="shared" si="80"/>
        <v>0</v>
      </c>
    </row>
    <row r="128" spans="3:22">
      <c r="C128" s="294" t="s">
        <v>61</v>
      </c>
      <c r="D128" s="525" t="s">
        <v>171</v>
      </c>
      <c r="E128" s="525"/>
      <c r="F128" s="295">
        <v>795</v>
      </c>
      <c r="G128" s="291">
        <v>290</v>
      </c>
      <c r="H128" s="291">
        <v>340</v>
      </c>
      <c r="I128" s="292">
        <v>650</v>
      </c>
      <c r="J128" s="291">
        <v>130</v>
      </c>
      <c r="K128" s="293">
        <v>750</v>
      </c>
      <c r="L128" s="291">
        <v>5</v>
      </c>
      <c r="M128" s="291">
        <v>6</v>
      </c>
      <c r="N128" s="288">
        <v>10</v>
      </c>
      <c r="O128" s="291">
        <v>2</v>
      </c>
      <c r="P128" s="289">
        <v>12</v>
      </c>
      <c r="S128" s="382">
        <f t="shared" si="77"/>
        <v>20</v>
      </c>
      <c r="T128" s="382">
        <f t="shared" si="78"/>
        <v>-30</v>
      </c>
      <c r="U128" s="121">
        <f t="shared" si="79"/>
        <v>-1</v>
      </c>
      <c r="V128" s="121">
        <f t="shared" si="80"/>
        <v>0</v>
      </c>
    </row>
    <row r="129" spans="3:22">
      <c r="C129" s="284" t="s">
        <v>88</v>
      </c>
      <c r="D129" s="524" t="s">
        <v>88</v>
      </c>
      <c r="E129" s="524"/>
      <c r="F129" s="285">
        <v>556</v>
      </c>
      <c r="G129" s="285">
        <v>270</v>
      </c>
      <c r="H129" s="285">
        <v>380</v>
      </c>
      <c r="I129" s="292">
        <v>650</v>
      </c>
      <c r="J129" s="285">
        <v>180</v>
      </c>
      <c r="K129" s="293">
        <v>850</v>
      </c>
      <c r="L129" s="285">
        <v>2</v>
      </c>
      <c r="M129" s="285">
        <v>3</v>
      </c>
      <c r="N129" s="288">
        <v>5</v>
      </c>
      <c r="O129" s="285">
        <v>1</v>
      </c>
      <c r="P129" s="289">
        <v>6</v>
      </c>
      <c r="S129" s="382">
        <f t="shared" si="77"/>
        <v>0</v>
      </c>
      <c r="T129" s="382">
        <f t="shared" si="78"/>
        <v>20</v>
      </c>
      <c r="U129" s="121">
        <f t="shared" si="79"/>
        <v>0</v>
      </c>
      <c r="V129" s="121">
        <f t="shared" si="80"/>
        <v>0</v>
      </c>
    </row>
    <row r="130" spans="3:22">
      <c r="C130" s="294" t="s">
        <v>78</v>
      </c>
      <c r="D130" s="525" t="s">
        <v>172</v>
      </c>
      <c r="E130" s="525"/>
      <c r="F130" s="295">
        <v>510</v>
      </c>
      <c r="G130" s="291">
        <v>220</v>
      </c>
      <c r="H130" s="291">
        <v>260</v>
      </c>
      <c r="I130" s="292">
        <v>490</v>
      </c>
      <c r="J130" s="291">
        <v>75</v>
      </c>
      <c r="K130" s="293">
        <v>550</v>
      </c>
      <c r="L130" s="291">
        <v>3</v>
      </c>
      <c r="M130" s="291">
        <v>3</v>
      </c>
      <c r="N130" s="288">
        <v>6</v>
      </c>
      <c r="O130" s="291">
        <v>1</v>
      </c>
      <c r="P130" s="289">
        <v>7</v>
      </c>
      <c r="S130" s="382">
        <f t="shared" si="77"/>
        <v>10</v>
      </c>
      <c r="T130" s="382">
        <f t="shared" si="78"/>
        <v>-15</v>
      </c>
      <c r="U130" s="121">
        <f t="shared" si="79"/>
        <v>0</v>
      </c>
      <c r="V130" s="121">
        <f t="shared" si="80"/>
        <v>0</v>
      </c>
    </row>
    <row r="131" spans="3:22">
      <c r="C131" s="284" t="s">
        <v>55</v>
      </c>
      <c r="D131" s="524" t="s">
        <v>173</v>
      </c>
      <c r="E131" s="524"/>
      <c r="F131" s="285">
        <v>464</v>
      </c>
      <c r="G131" s="285">
        <v>190</v>
      </c>
      <c r="H131" s="285">
        <v>190</v>
      </c>
      <c r="I131" s="292">
        <v>380</v>
      </c>
      <c r="J131" s="285">
        <v>70</v>
      </c>
      <c r="K131" s="293">
        <v>450</v>
      </c>
      <c r="L131" s="285">
        <v>2</v>
      </c>
      <c r="M131" s="285">
        <v>2</v>
      </c>
      <c r="N131" s="288">
        <v>3</v>
      </c>
      <c r="O131" s="285">
        <v>1</v>
      </c>
      <c r="P131" s="289">
        <v>4</v>
      </c>
      <c r="S131" s="382">
        <f t="shared" si="77"/>
        <v>0</v>
      </c>
      <c r="T131" s="382">
        <f t="shared" si="78"/>
        <v>0</v>
      </c>
      <c r="U131" s="121">
        <f t="shared" si="79"/>
        <v>-1</v>
      </c>
      <c r="V131" s="121">
        <f t="shared" si="80"/>
        <v>0</v>
      </c>
    </row>
    <row r="132" spans="3:22">
      <c r="C132" s="294" t="s">
        <v>80</v>
      </c>
      <c r="D132" s="525" t="s">
        <v>174</v>
      </c>
      <c r="E132" s="525"/>
      <c r="F132" s="295">
        <v>312</v>
      </c>
      <c r="G132" s="291">
        <v>150</v>
      </c>
      <c r="H132" s="291">
        <v>170</v>
      </c>
      <c r="I132" s="292">
        <v>310</v>
      </c>
      <c r="J132" s="291">
        <v>50</v>
      </c>
      <c r="K132" s="293">
        <v>360</v>
      </c>
      <c r="L132" s="291">
        <v>4</v>
      </c>
      <c r="M132" s="291">
        <v>5</v>
      </c>
      <c r="N132" s="288">
        <v>9</v>
      </c>
      <c r="O132" s="291">
        <v>1</v>
      </c>
      <c r="P132" s="289">
        <v>10</v>
      </c>
      <c r="S132" s="382">
        <f t="shared" si="77"/>
        <v>-10</v>
      </c>
      <c r="T132" s="382">
        <f t="shared" si="78"/>
        <v>0</v>
      </c>
      <c r="U132" s="121">
        <f t="shared" si="79"/>
        <v>0</v>
      </c>
      <c r="V132" s="121">
        <f t="shared" si="80"/>
        <v>0</v>
      </c>
    </row>
    <row r="133" spans="3:22">
      <c r="C133" s="284" t="s">
        <v>51</v>
      </c>
      <c r="D133" s="524" t="s">
        <v>175</v>
      </c>
      <c r="E133" s="524"/>
      <c r="F133" s="285">
        <v>300</v>
      </c>
      <c r="G133" s="285">
        <v>130</v>
      </c>
      <c r="H133" s="285">
        <v>150</v>
      </c>
      <c r="I133" s="292">
        <v>280</v>
      </c>
      <c r="J133" s="285">
        <v>45</v>
      </c>
      <c r="K133" s="293">
        <v>330</v>
      </c>
      <c r="L133" s="285">
        <v>2</v>
      </c>
      <c r="M133" s="285">
        <v>1</v>
      </c>
      <c r="N133" s="288">
        <v>3</v>
      </c>
      <c r="O133" s="285">
        <v>0</v>
      </c>
      <c r="P133" s="289">
        <v>3</v>
      </c>
      <c r="S133" s="382">
        <f t="shared" si="77"/>
        <v>0</v>
      </c>
      <c r="T133" s="382">
        <f t="shared" si="78"/>
        <v>5</v>
      </c>
      <c r="U133" s="121">
        <f t="shared" si="79"/>
        <v>0</v>
      </c>
      <c r="V133" s="121">
        <f t="shared" si="80"/>
        <v>0</v>
      </c>
    </row>
    <row r="134" spans="3:22">
      <c r="C134" s="294" t="s">
        <v>86</v>
      </c>
      <c r="D134" s="525" t="s">
        <v>176</v>
      </c>
      <c r="E134" s="525"/>
      <c r="F134" s="295">
        <v>293</v>
      </c>
      <c r="G134" s="291">
        <v>150</v>
      </c>
      <c r="H134" s="291">
        <v>130</v>
      </c>
      <c r="I134" s="292">
        <v>280</v>
      </c>
      <c r="J134" s="291">
        <v>65</v>
      </c>
      <c r="K134" s="293">
        <v>350</v>
      </c>
      <c r="L134" s="291">
        <v>1</v>
      </c>
      <c r="M134" s="291">
        <v>1</v>
      </c>
      <c r="N134" s="288">
        <v>3</v>
      </c>
      <c r="O134" s="291">
        <v>1</v>
      </c>
      <c r="P134" s="289">
        <v>3</v>
      </c>
      <c r="S134" s="382">
        <f t="shared" si="77"/>
        <v>0</v>
      </c>
      <c r="T134" s="382">
        <f t="shared" si="78"/>
        <v>5</v>
      </c>
      <c r="U134" s="121">
        <f t="shared" si="79"/>
        <v>1</v>
      </c>
      <c r="V134" s="121">
        <f t="shared" si="80"/>
        <v>-1</v>
      </c>
    </row>
    <row r="135" spans="3:22">
      <c r="C135" s="284" t="s">
        <v>79</v>
      </c>
      <c r="D135" s="524" t="s">
        <v>177</v>
      </c>
      <c r="E135" s="524"/>
      <c r="F135" s="285">
        <v>259</v>
      </c>
      <c r="G135" s="285">
        <v>140</v>
      </c>
      <c r="H135" s="285">
        <v>140</v>
      </c>
      <c r="I135" s="292">
        <v>270</v>
      </c>
      <c r="J135" s="285">
        <v>35</v>
      </c>
      <c r="K135" s="293">
        <v>310</v>
      </c>
      <c r="L135" s="285">
        <v>1</v>
      </c>
      <c r="M135" s="285">
        <v>1</v>
      </c>
      <c r="N135" s="288">
        <v>2</v>
      </c>
      <c r="O135" s="285">
        <v>0</v>
      </c>
      <c r="P135" s="289">
        <v>3</v>
      </c>
      <c r="S135" s="382">
        <f t="shared" si="77"/>
        <v>-10</v>
      </c>
      <c r="T135" s="382">
        <f t="shared" si="78"/>
        <v>5</v>
      </c>
      <c r="U135" s="121">
        <f t="shared" si="79"/>
        <v>0</v>
      </c>
      <c r="V135" s="121">
        <f t="shared" si="80"/>
        <v>1</v>
      </c>
    </row>
    <row r="136" spans="3:22">
      <c r="C136" s="294" t="s">
        <v>50</v>
      </c>
      <c r="D136" s="525" t="s">
        <v>178</v>
      </c>
      <c r="E136" s="525"/>
      <c r="F136" s="295">
        <v>242</v>
      </c>
      <c r="G136" s="291">
        <v>100</v>
      </c>
      <c r="H136" s="291">
        <v>95</v>
      </c>
      <c r="I136" s="292">
        <v>200</v>
      </c>
      <c r="J136" s="291">
        <v>45</v>
      </c>
      <c r="K136" s="293">
        <v>240</v>
      </c>
      <c r="L136" s="291">
        <v>1</v>
      </c>
      <c r="M136" s="291">
        <v>1</v>
      </c>
      <c r="N136" s="288">
        <v>2</v>
      </c>
      <c r="O136" s="291">
        <v>0</v>
      </c>
      <c r="P136" s="289">
        <v>2</v>
      </c>
      <c r="S136" s="382">
        <f t="shared" si="77"/>
        <v>5</v>
      </c>
      <c r="T136" s="382">
        <f t="shared" si="78"/>
        <v>-5</v>
      </c>
      <c r="U136" s="121">
        <f t="shared" si="79"/>
        <v>0</v>
      </c>
      <c r="V136" s="121">
        <f t="shared" si="80"/>
        <v>0</v>
      </c>
    </row>
    <row r="137" spans="3:22">
      <c r="C137" s="284" t="s">
        <v>59</v>
      </c>
      <c r="D137" s="524" t="s">
        <v>179</v>
      </c>
      <c r="E137" s="524"/>
      <c r="F137" s="285">
        <v>197</v>
      </c>
      <c r="G137" s="285">
        <v>100</v>
      </c>
      <c r="H137" s="285">
        <v>80</v>
      </c>
      <c r="I137" s="292">
        <v>180</v>
      </c>
      <c r="J137" s="285">
        <v>20</v>
      </c>
      <c r="K137" s="293">
        <v>200</v>
      </c>
      <c r="L137" s="285">
        <v>1</v>
      </c>
      <c r="M137" s="285">
        <v>1</v>
      </c>
      <c r="N137" s="288">
        <v>2</v>
      </c>
      <c r="O137" s="285">
        <v>0</v>
      </c>
      <c r="P137" s="289">
        <v>2</v>
      </c>
      <c r="S137" s="382">
        <f t="shared" si="77"/>
        <v>0</v>
      </c>
      <c r="T137" s="382">
        <f t="shared" si="78"/>
        <v>0</v>
      </c>
      <c r="U137" s="121">
        <f t="shared" si="79"/>
        <v>0</v>
      </c>
      <c r="V137" s="121">
        <f t="shared" si="80"/>
        <v>0</v>
      </c>
    </row>
    <row r="138" spans="3:22">
      <c r="C138" s="294" t="s">
        <v>73</v>
      </c>
      <c r="D138" s="525" t="s">
        <v>180</v>
      </c>
      <c r="E138" s="525"/>
      <c r="F138" s="295">
        <v>185</v>
      </c>
      <c r="G138" s="291">
        <v>65</v>
      </c>
      <c r="H138" s="291">
        <v>130</v>
      </c>
      <c r="I138" s="292">
        <v>190</v>
      </c>
      <c r="J138" s="291">
        <v>75</v>
      </c>
      <c r="K138" s="293">
        <v>270</v>
      </c>
      <c r="L138" s="291">
        <v>1</v>
      </c>
      <c r="M138" s="291">
        <v>2</v>
      </c>
      <c r="N138" s="288">
        <v>3</v>
      </c>
      <c r="O138" s="291">
        <v>1</v>
      </c>
      <c r="P138" s="289">
        <v>4</v>
      </c>
      <c r="S138" s="382">
        <f t="shared" si="77"/>
        <v>-5</v>
      </c>
      <c r="T138" s="382">
        <f t="shared" si="78"/>
        <v>5</v>
      </c>
      <c r="U138" s="121">
        <f t="shared" si="79"/>
        <v>0</v>
      </c>
      <c r="V138" s="121">
        <f t="shared" si="80"/>
        <v>0</v>
      </c>
    </row>
    <row r="139" spans="3:22">
      <c r="C139" s="284" t="s">
        <v>63</v>
      </c>
      <c r="D139" s="524" t="s">
        <v>181</v>
      </c>
      <c r="E139" s="524"/>
      <c r="F139" s="285">
        <v>148</v>
      </c>
      <c r="G139" s="285">
        <v>60</v>
      </c>
      <c r="H139" s="285">
        <v>60</v>
      </c>
      <c r="I139" s="292">
        <v>120</v>
      </c>
      <c r="J139" s="285">
        <v>20</v>
      </c>
      <c r="K139" s="293">
        <v>140</v>
      </c>
      <c r="L139" s="285">
        <v>1</v>
      </c>
      <c r="M139" s="285">
        <v>1</v>
      </c>
      <c r="N139" s="288">
        <v>1</v>
      </c>
      <c r="O139" s="285">
        <v>0</v>
      </c>
      <c r="P139" s="289">
        <v>1</v>
      </c>
      <c r="S139" s="382">
        <f t="shared" si="77"/>
        <v>0</v>
      </c>
      <c r="T139" s="382">
        <f t="shared" si="78"/>
        <v>0</v>
      </c>
      <c r="U139" s="121">
        <f t="shared" si="79"/>
        <v>-1</v>
      </c>
      <c r="V139" s="121">
        <f t="shared" si="80"/>
        <v>0</v>
      </c>
    </row>
    <row r="140" spans="3:22">
      <c r="C140" s="294" t="s">
        <v>82</v>
      </c>
      <c r="D140" s="525" t="s">
        <v>182</v>
      </c>
      <c r="E140" s="525"/>
      <c r="F140" s="295">
        <v>123</v>
      </c>
      <c r="G140" s="291">
        <v>45</v>
      </c>
      <c r="H140" s="291">
        <v>60</v>
      </c>
      <c r="I140" s="292">
        <v>100</v>
      </c>
      <c r="J140" s="291">
        <v>19</v>
      </c>
      <c r="K140" s="293">
        <v>120</v>
      </c>
      <c r="L140" s="291">
        <v>2</v>
      </c>
      <c r="M140" s="291">
        <v>2</v>
      </c>
      <c r="N140" s="288">
        <v>4</v>
      </c>
      <c r="O140" s="291">
        <v>1</v>
      </c>
      <c r="P140" s="289">
        <v>4</v>
      </c>
      <c r="S140" s="382">
        <f t="shared" si="77"/>
        <v>-5</v>
      </c>
      <c r="T140" s="382">
        <f t="shared" si="78"/>
        <v>1</v>
      </c>
      <c r="U140" s="121">
        <f t="shared" si="79"/>
        <v>0</v>
      </c>
      <c r="V140" s="121">
        <f t="shared" si="80"/>
        <v>-1</v>
      </c>
    </row>
    <row r="141" spans="3:22">
      <c r="C141" s="284" t="s">
        <v>81</v>
      </c>
      <c r="D141" s="524" t="s">
        <v>183</v>
      </c>
      <c r="E141" s="524"/>
      <c r="F141" s="285">
        <v>122</v>
      </c>
      <c r="G141" s="285">
        <v>50</v>
      </c>
      <c r="H141" s="285">
        <v>45</v>
      </c>
      <c r="I141" s="292">
        <v>95</v>
      </c>
      <c r="J141" s="285">
        <v>13</v>
      </c>
      <c r="K141" s="293">
        <v>110</v>
      </c>
      <c r="L141" s="285">
        <v>2</v>
      </c>
      <c r="M141" s="285">
        <v>1</v>
      </c>
      <c r="N141" s="288">
        <v>3</v>
      </c>
      <c r="O141" s="285">
        <v>0</v>
      </c>
      <c r="P141" s="289">
        <v>3</v>
      </c>
      <c r="S141" s="382">
        <f t="shared" si="77"/>
        <v>0</v>
      </c>
      <c r="T141" s="382">
        <f t="shared" si="78"/>
        <v>2</v>
      </c>
      <c r="U141" s="121">
        <f t="shared" si="79"/>
        <v>0</v>
      </c>
      <c r="V141" s="121">
        <f t="shared" si="80"/>
        <v>0</v>
      </c>
    </row>
    <row r="142" spans="3:22">
      <c r="C142" s="294" t="s">
        <v>66</v>
      </c>
      <c r="D142" s="525" t="s">
        <v>184</v>
      </c>
      <c r="E142" s="525"/>
      <c r="F142" s="295">
        <v>118</v>
      </c>
      <c r="G142" s="291">
        <v>55</v>
      </c>
      <c r="H142" s="291">
        <v>40</v>
      </c>
      <c r="I142" s="292">
        <v>90</v>
      </c>
      <c r="J142" s="291">
        <v>7</v>
      </c>
      <c r="K142" s="293">
        <v>100</v>
      </c>
      <c r="L142" s="291">
        <v>2</v>
      </c>
      <c r="M142" s="291">
        <v>1</v>
      </c>
      <c r="N142" s="288">
        <v>3</v>
      </c>
      <c r="O142" s="291">
        <v>0</v>
      </c>
      <c r="P142" s="289">
        <v>3</v>
      </c>
      <c r="S142" s="382">
        <f t="shared" si="77"/>
        <v>-5</v>
      </c>
      <c r="T142" s="382">
        <f t="shared" si="78"/>
        <v>3</v>
      </c>
      <c r="U142" s="121">
        <f t="shared" si="79"/>
        <v>0</v>
      </c>
      <c r="V142" s="121">
        <f t="shared" si="80"/>
        <v>0</v>
      </c>
    </row>
    <row r="143" spans="3:22">
      <c r="C143" s="284" t="s">
        <v>58</v>
      </c>
      <c r="D143" s="524" t="s">
        <v>185</v>
      </c>
      <c r="E143" s="524"/>
      <c r="F143" s="285">
        <v>111</v>
      </c>
      <c r="G143" s="285">
        <v>40</v>
      </c>
      <c r="H143" s="285">
        <v>70</v>
      </c>
      <c r="I143" s="292">
        <v>110</v>
      </c>
      <c r="J143" s="285">
        <v>30</v>
      </c>
      <c r="K143" s="293">
        <v>140</v>
      </c>
      <c r="L143" s="285">
        <v>1</v>
      </c>
      <c r="M143" s="285">
        <v>2</v>
      </c>
      <c r="N143" s="288">
        <v>3</v>
      </c>
      <c r="O143" s="285">
        <v>1</v>
      </c>
      <c r="P143" s="289">
        <v>4</v>
      </c>
      <c r="S143" s="382">
        <f t="shared" si="77"/>
        <v>0</v>
      </c>
      <c r="T143" s="382">
        <f t="shared" si="78"/>
        <v>0</v>
      </c>
      <c r="U143" s="121">
        <f t="shared" si="79"/>
        <v>0</v>
      </c>
      <c r="V143" s="121">
        <f t="shared" si="80"/>
        <v>0</v>
      </c>
    </row>
    <row r="144" spans="3:22">
      <c r="C144" s="294" t="s">
        <v>56</v>
      </c>
      <c r="D144" s="525" t="s">
        <v>186</v>
      </c>
      <c r="E144" s="525"/>
      <c r="F144" s="295">
        <v>93</v>
      </c>
      <c r="G144" s="291">
        <v>16</v>
      </c>
      <c r="H144" s="291">
        <v>260</v>
      </c>
      <c r="I144" s="292">
        <v>280</v>
      </c>
      <c r="J144" s="291">
        <v>350</v>
      </c>
      <c r="K144" s="293">
        <v>650</v>
      </c>
      <c r="L144" s="291">
        <v>1</v>
      </c>
      <c r="M144" s="291">
        <v>12</v>
      </c>
      <c r="N144" s="288">
        <v>12</v>
      </c>
      <c r="O144" s="291">
        <v>16</v>
      </c>
      <c r="P144" s="289">
        <v>30</v>
      </c>
      <c r="S144" s="382">
        <f t="shared" si="77"/>
        <v>4</v>
      </c>
      <c r="T144" s="382">
        <f t="shared" si="78"/>
        <v>20</v>
      </c>
      <c r="U144" s="121">
        <f t="shared" si="79"/>
        <v>-1</v>
      </c>
      <c r="V144" s="121">
        <f t="shared" si="80"/>
        <v>2</v>
      </c>
    </row>
    <row r="145" spans="3:22">
      <c r="C145" s="284" t="s">
        <v>68</v>
      </c>
      <c r="D145" s="524" t="s">
        <v>187</v>
      </c>
      <c r="E145" s="524"/>
      <c r="F145" s="285">
        <v>72</v>
      </c>
      <c r="G145" s="285">
        <v>30</v>
      </c>
      <c r="H145" s="285">
        <v>30</v>
      </c>
      <c r="I145" s="292">
        <v>60</v>
      </c>
      <c r="J145" s="285">
        <v>12</v>
      </c>
      <c r="K145" s="293">
        <v>70</v>
      </c>
      <c r="L145" s="285">
        <v>1</v>
      </c>
      <c r="M145" s="285">
        <v>1</v>
      </c>
      <c r="N145" s="288">
        <v>2</v>
      </c>
      <c r="O145" s="285">
        <v>0</v>
      </c>
      <c r="P145" s="289">
        <v>2</v>
      </c>
      <c r="S145" s="382">
        <f t="shared" si="77"/>
        <v>0</v>
      </c>
      <c r="T145" s="382">
        <f t="shared" si="78"/>
        <v>-2</v>
      </c>
      <c r="U145" s="121">
        <f t="shared" si="79"/>
        <v>0</v>
      </c>
      <c r="V145" s="121">
        <f t="shared" si="80"/>
        <v>0</v>
      </c>
    </row>
    <row r="146" spans="3:22">
      <c r="C146" s="294" t="s">
        <v>84</v>
      </c>
      <c r="D146" s="525" t="s">
        <v>188</v>
      </c>
      <c r="E146" s="525"/>
      <c r="F146" s="295">
        <v>55</v>
      </c>
      <c r="G146" s="291">
        <v>13</v>
      </c>
      <c r="H146" s="291">
        <v>25</v>
      </c>
      <c r="I146" s="292">
        <v>35</v>
      </c>
      <c r="J146" s="291">
        <v>9</v>
      </c>
      <c r="K146" s="293">
        <v>45</v>
      </c>
      <c r="L146" s="291">
        <v>0</v>
      </c>
      <c r="M146" s="291">
        <v>1</v>
      </c>
      <c r="N146" s="288">
        <v>1</v>
      </c>
      <c r="O146" s="291">
        <v>0</v>
      </c>
      <c r="P146" s="289">
        <v>1</v>
      </c>
      <c r="S146" s="382">
        <f t="shared" si="77"/>
        <v>-3</v>
      </c>
      <c r="T146" s="382">
        <f t="shared" si="78"/>
        <v>1</v>
      </c>
      <c r="U146" s="121">
        <f t="shared" si="79"/>
        <v>0</v>
      </c>
      <c r="V146" s="121">
        <f t="shared" si="80"/>
        <v>0</v>
      </c>
    </row>
    <row r="147" spans="3:22">
      <c r="C147" s="284" t="s">
        <v>54</v>
      </c>
      <c r="D147" s="524" t="s">
        <v>189</v>
      </c>
      <c r="E147" s="524"/>
      <c r="F147" s="285">
        <v>46</v>
      </c>
      <c r="G147" s="285">
        <v>19</v>
      </c>
      <c r="H147" s="285">
        <v>60</v>
      </c>
      <c r="I147" s="292">
        <v>80</v>
      </c>
      <c r="J147" s="285">
        <v>25</v>
      </c>
      <c r="K147" s="293">
        <v>100</v>
      </c>
      <c r="L147" s="285">
        <v>0</v>
      </c>
      <c r="M147" s="285">
        <v>1</v>
      </c>
      <c r="N147" s="288">
        <v>1</v>
      </c>
      <c r="O147" s="285">
        <v>0</v>
      </c>
      <c r="P147" s="289">
        <v>1</v>
      </c>
      <c r="S147" s="382">
        <f t="shared" si="77"/>
        <v>1</v>
      </c>
      <c r="T147" s="382">
        <f t="shared" si="78"/>
        <v>-5</v>
      </c>
      <c r="U147" s="121">
        <f t="shared" si="79"/>
        <v>0</v>
      </c>
      <c r="V147" s="121">
        <f t="shared" si="80"/>
        <v>0</v>
      </c>
    </row>
    <row r="148" spans="3:22">
      <c r="C148" s="294" t="s">
        <v>87</v>
      </c>
      <c r="D148" s="525" t="s">
        <v>190</v>
      </c>
      <c r="E148" s="525"/>
      <c r="F148" s="295">
        <v>46</v>
      </c>
      <c r="G148" s="291">
        <v>15</v>
      </c>
      <c r="H148" s="291">
        <v>65</v>
      </c>
      <c r="I148" s="292">
        <v>80</v>
      </c>
      <c r="J148" s="291">
        <v>30</v>
      </c>
      <c r="K148" s="293">
        <v>110</v>
      </c>
      <c r="L148" s="291">
        <v>1</v>
      </c>
      <c r="M148" s="291">
        <v>3</v>
      </c>
      <c r="N148" s="288">
        <v>3</v>
      </c>
      <c r="O148" s="291">
        <v>1</v>
      </c>
      <c r="P148" s="289">
        <v>5</v>
      </c>
      <c r="S148" s="382">
        <f t="shared" si="77"/>
        <v>0</v>
      </c>
      <c r="T148" s="382">
        <f t="shared" si="78"/>
        <v>0</v>
      </c>
      <c r="U148" s="121">
        <f t="shared" si="79"/>
        <v>-1</v>
      </c>
      <c r="V148" s="121">
        <f t="shared" si="80"/>
        <v>1</v>
      </c>
    </row>
    <row r="149" spans="3:22">
      <c r="C149" s="284" t="s">
        <v>125</v>
      </c>
      <c r="D149" s="524" t="s">
        <v>159</v>
      </c>
      <c r="E149" s="524"/>
      <c r="F149" s="285">
        <v>46</v>
      </c>
      <c r="G149" s="285">
        <v>14</v>
      </c>
      <c r="H149" s="285">
        <v>5</v>
      </c>
      <c r="I149" s="292">
        <v>18</v>
      </c>
      <c r="J149" s="285">
        <v>2</v>
      </c>
      <c r="K149" s="293">
        <v>20</v>
      </c>
      <c r="L149" s="285">
        <v>0</v>
      </c>
      <c r="M149" s="285">
        <v>0</v>
      </c>
      <c r="N149" s="288">
        <v>0</v>
      </c>
      <c r="O149" s="285">
        <v>0</v>
      </c>
      <c r="P149" s="289">
        <v>0</v>
      </c>
      <c r="S149" s="382">
        <f t="shared" si="77"/>
        <v>-1</v>
      </c>
      <c r="T149" s="382">
        <f t="shared" si="78"/>
        <v>0</v>
      </c>
      <c r="U149" s="121">
        <f t="shared" si="79"/>
        <v>0</v>
      </c>
      <c r="V149" s="121">
        <f t="shared" si="80"/>
        <v>0</v>
      </c>
    </row>
    <row r="150" spans="3:22">
      <c r="C150" s="294" t="s">
        <v>70</v>
      </c>
      <c r="D150" s="525" t="s">
        <v>191</v>
      </c>
      <c r="E150" s="525"/>
      <c r="F150" s="295">
        <v>46</v>
      </c>
      <c r="G150" s="291">
        <v>0</v>
      </c>
      <c r="H150" s="291">
        <v>30</v>
      </c>
      <c r="I150" s="292">
        <v>30</v>
      </c>
      <c r="J150" s="291">
        <v>17</v>
      </c>
      <c r="K150" s="293">
        <v>50</v>
      </c>
      <c r="L150" s="291">
        <v>0</v>
      </c>
      <c r="M150" s="291">
        <v>4</v>
      </c>
      <c r="N150" s="288">
        <v>4</v>
      </c>
      <c r="O150" s="291">
        <v>3</v>
      </c>
      <c r="P150" s="289">
        <v>7</v>
      </c>
      <c r="S150" s="382">
        <f t="shared" si="77"/>
        <v>0</v>
      </c>
      <c r="T150" s="382">
        <f t="shared" si="78"/>
        <v>3</v>
      </c>
      <c r="U150" s="121">
        <f t="shared" si="79"/>
        <v>0</v>
      </c>
      <c r="V150" s="121">
        <f t="shared" si="80"/>
        <v>0</v>
      </c>
    </row>
    <row r="151" spans="3:22">
      <c r="C151" s="284" t="s">
        <v>52</v>
      </c>
      <c r="D151" s="524" t="s">
        <v>192</v>
      </c>
      <c r="E151" s="524"/>
      <c r="F151" s="285">
        <v>35</v>
      </c>
      <c r="G151" s="285">
        <v>11</v>
      </c>
      <c r="H151" s="285">
        <v>13</v>
      </c>
      <c r="I151" s="292">
        <v>25</v>
      </c>
      <c r="J151" s="285">
        <v>4</v>
      </c>
      <c r="K151" s="293">
        <v>30</v>
      </c>
      <c r="L151" s="285">
        <v>1</v>
      </c>
      <c r="M151" s="285">
        <v>1</v>
      </c>
      <c r="N151" s="288">
        <v>2</v>
      </c>
      <c r="O151" s="285">
        <v>0</v>
      </c>
      <c r="P151" s="289">
        <v>2</v>
      </c>
      <c r="S151" s="382">
        <f t="shared" si="77"/>
        <v>1</v>
      </c>
      <c r="T151" s="382">
        <f t="shared" si="78"/>
        <v>1</v>
      </c>
      <c r="U151" s="121">
        <f t="shared" si="79"/>
        <v>0</v>
      </c>
      <c r="V151" s="121">
        <f t="shared" si="80"/>
        <v>0</v>
      </c>
    </row>
    <row r="152" spans="3:22">
      <c r="C152" s="294" t="s">
        <v>126</v>
      </c>
      <c r="D152" s="525" t="s">
        <v>160</v>
      </c>
      <c r="E152" s="525"/>
      <c r="F152" s="295">
        <v>19</v>
      </c>
      <c r="G152" s="291">
        <v>12</v>
      </c>
      <c r="H152" s="291">
        <v>8</v>
      </c>
      <c r="I152" s="292">
        <v>20</v>
      </c>
      <c r="J152" s="291">
        <v>4</v>
      </c>
      <c r="K152" s="293">
        <v>25</v>
      </c>
      <c r="L152" s="291">
        <v>3</v>
      </c>
      <c r="M152" s="291">
        <v>1</v>
      </c>
      <c r="N152" s="288">
        <v>4</v>
      </c>
      <c r="O152" s="291">
        <v>1</v>
      </c>
      <c r="P152" s="289">
        <v>5</v>
      </c>
      <c r="S152" s="382">
        <f t="shared" si="77"/>
        <v>0</v>
      </c>
      <c r="T152" s="382">
        <f t="shared" si="78"/>
        <v>1</v>
      </c>
      <c r="U152" s="121">
        <f t="shared" si="79"/>
        <v>0</v>
      </c>
      <c r="V152" s="121">
        <f t="shared" si="80"/>
        <v>0</v>
      </c>
    </row>
    <row r="153" spans="3:22">
      <c r="C153" s="284" t="s">
        <v>53</v>
      </c>
      <c r="D153" s="524" t="s">
        <v>193</v>
      </c>
      <c r="E153" s="524"/>
      <c r="F153" s="285">
        <v>9</v>
      </c>
      <c r="G153" s="285">
        <v>0</v>
      </c>
      <c r="H153" s="285">
        <v>30</v>
      </c>
      <c r="I153" s="292">
        <v>30</v>
      </c>
      <c r="J153" s="285">
        <v>13</v>
      </c>
      <c r="K153" s="293">
        <v>40</v>
      </c>
      <c r="L153" s="285">
        <v>0</v>
      </c>
      <c r="M153" s="285">
        <v>1</v>
      </c>
      <c r="N153" s="288">
        <v>1</v>
      </c>
      <c r="O153" s="285">
        <v>1</v>
      </c>
      <c r="P153" s="289">
        <v>2</v>
      </c>
      <c r="S153" s="382">
        <f t="shared" si="77"/>
        <v>0</v>
      </c>
      <c r="T153" s="382">
        <f t="shared" si="78"/>
        <v>-3</v>
      </c>
      <c r="U153" s="121">
        <f t="shared" si="79"/>
        <v>0</v>
      </c>
      <c r="V153" s="121">
        <f t="shared" si="80"/>
        <v>0</v>
      </c>
    </row>
    <row r="154" spans="3:22">
      <c r="C154" s="294" t="s">
        <v>71</v>
      </c>
      <c r="D154" s="525" t="s">
        <v>194</v>
      </c>
      <c r="E154" s="525"/>
      <c r="F154" s="295">
        <v>9</v>
      </c>
      <c r="G154" s="291">
        <v>0</v>
      </c>
      <c r="H154" s="291">
        <v>20</v>
      </c>
      <c r="I154" s="292">
        <v>20</v>
      </c>
      <c r="J154" s="291">
        <v>7</v>
      </c>
      <c r="K154" s="293">
        <v>25</v>
      </c>
      <c r="L154" s="291">
        <v>0</v>
      </c>
      <c r="M154" s="291">
        <v>0</v>
      </c>
      <c r="N154" s="288">
        <v>0</v>
      </c>
      <c r="O154" s="291">
        <v>0</v>
      </c>
      <c r="P154" s="289">
        <v>0</v>
      </c>
      <c r="S154" s="382">
        <f t="shared" si="77"/>
        <v>0</v>
      </c>
      <c r="T154" s="382">
        <f t="shared" si="78"/>
        <v>-2</v>
      </c>
      <c r="U154" s="121">
        <f t="shared" si="79"/>
        <v>0</v>
      </c>
      <c r="V154" s="121">
        <f t="shared" si="80"/>
        <v>0</v>
      </c>
    </row>
    <row r="155" spans="3:22">
      <c r="C155" s="284" t="s">
        <v>74</v>
      </c>
      <c r="D155" s="524" t="s">
        <v>195</v>
      </c>
      <c r="E155" s="524"/>
      <c r="F155" s="285">
        <v>9</v>
      </c>
      <c r="G155" s="285">
        <v>3</v>
      </c>
      <c r="H155" s="285">
        <v>35</v>
      </c>
      <c r="I155" s="292">
        <v>40</v>
      </c>
      <c r="J155" s="285">
        <v>30</v>
      </c>
      <c r="K155" s="293">
        <v>70</v>
      </c>
      <c r="L155" s="285">
        <v>0</v>
      </c>
      <c r="M155" s="285">
        <v>0</v>
      </c>
      <c r="N155" s="288">
        <v>0</v>
      </c>
      <c r="O155" s="285">
        <v>0</v>
      </c>
      <c r="P155" s="289">
        <v>1</v>
      </c>
      <c r="S155" s="382">
        <f t="shared" si="77"/>
        <v>2</v>
      </c>
      <c r="T155" s="382">
        <f t="shared" si="78"/>
        <v>0</v>
      </c>
      <c r="U155" s="121">
        <f t="shared" si="79"/>
        <v>0</v>
      </c>
      <c r="V155" s="121">
        <f t="shared" si="80"/>
        <v>1</v>
      </c>
    </row>
    <row r="156" spans="3:22">
      <c r="C156" s="294" t="s">
        <v>75</v>
      </c>
      <c r="D156" s="525" t="s">
        <v>196</v>
      </c>
      <c r="E156" s="525"/>
      <c r="F156" s="295">
        <v>9</v>
      </c>
      <c r="G156" s="291">
        <v>4</v>
      </c>
      <c r="H156" s="291">
        <v>6</v>
      </c>
      <c r="I156" s="292">
        <v>10</v>
      </c>
      <c r="J156" s="291">
        <v>2</v>
      </c>
      <c r="K156" s="293">
        <v>11</v>
      </c>
      <c r="L156" s="291">
        <v>0</v>
      </c>
      <c r="M156" s="291">
        <v>0</v>
      </c>
      <c r="N156" s="288">
        <v>0</v>
      </c>
      <c r="O156" s="291">
        <v>0</v>
      </c>
      <c r="P156" s="289">
        <v>0</v>
      </c>
      <c r="S156" s="382">
        <f t="shared" si="77"/>
        <v>0</v>
      </c>
      <c r="T156" s="382">
        <f t="shared" si="78"/>
        <v>-1</v>
      </c>
      <c r="U156" s="121">
        <f t="shared" si="79"/>
        <v>0</v>
      </c>
      <c r="V156" s="121">
        <f t="shared" si="80"/>
        <v>0</v>
      </c>
    </row>
    <row r="157" spans="3:22">
      <c r="C157" s="284" t="s">
        <v>127</v>
      </c>
      <c r="D157" s="524" t="s">
        <v>161</v>
      </c>
      <c r="E157" s="524"/>
      <c r="F157" s="285">
        <v>9</v>
      </c>
      <c r="G157" s="285">
        <v>3</v>
      </c>
      <c r="H157" s="285">
        <v>2</v>
      </c>
      <c r="I157" s="292">
        <v>6</v>
      </c>
      <c r="J157" s="285">
        <v>1</v>
      </c>
      <c r="K157" s="293">
        <v>7</v>
      </c>
      <c r="L157" s="285">
        <v>0</v>
      </c>
      <c r="M157" s="285">
        <v>0</v>
      </c>
      <c r="N157" s="288">
        <v>0</v>
      </c>
      <c r="O157" s="285">
        <v>0</v>
      </c>
      <c r="P157" s="289">
        <v>0</v>
      </c>
      <c r="S157" s="382">
        <f t="shared" si="77"/>
        <v>1</v>
      </c>
      <c r="T157" s="382">
        <f t="shared" si="78"/>
        <v>0</v>
      </c>
      <c r="U157" s="121">
        <f t="shared" si="79"/>
        <v>0</v>
      </c>
      <c r="V157" s="121">
        <f t="shared" si="80"/>
        <v>0</v>
      </c>
    </row>
    <row r="158" spans="3:22">
      <c r="C158" s="294" t="s">
        <v>128</v>
      </c>
      <c r="D158" s="525" t="s">
        <v>162</v>
      </c>
      <c r="E158" s="525"/>
      <c r="F158" s="295">
        <v>9</v>
      </c>
      <c r="G158" s="291">
        <v>4</v>
      </c>
      <c r="H158" s="291">
        <v>3</v>
      </c>
      <c r="I158" s="292">
        <v>7</v>
      </c>
      <c r="J158" s="291">
        <v>1</v>
      </c>
      <c r="K158" s="293">
        <v>8</v>
      </c>
      <c r="L158" s="291">
        <v>0</v>
      </c>
      <c r="M158" s="291">
        <v>0</v>
      </c>
      <c r="N158" s="288">
        <v>0</v>
      </c>
      <c r="O158" s="291">
        <v>0</v>
      </c>
      <c r="P158" s="289">
        <v>0</v>
      </c>
      <c r="S158" s="382">
        <f t="shared" si="77"/>
        <v>0</v>
      </c>
      <c r="T158" s="382">
        <f t="shared" si="78"/>
        <v>0</v>
      </c>
      <c r="U158" s="121">
        <f t="shared" si="79"/>
        <v>0</v>
      </c>
      <c r="V158" s="121">
        <f t="shared" si="80"/>
        <v>0</v>
      </c>
    </row>
    <row r="159" spans="3:22">
      <c r="C159" s="284" t="s">
        <v>49</v>
      </c>
      <c r="D159" s="524" t="s">
        <v>197</v>
      </c>
      <c r="E159" s="524"/>
      <c r="F159" s="285">
        <v>9</v>
      </c>
      <c r="G159" s="285">
        <v>3</v>
      </c>
      <c r="H159" s="285">
        <v>19</v>
      </c>
      <c r="I159" s="292">
        <v>20</v>
      </c>
      <c r="J159" s="285">
        <v>13</v>
      </c>
      <c r="K159" s="293">
        <v>35</v>
      </c>
      <c r="L159" s="285">
        <v>0</v>
      </c>
      <c r="M159" s="285">
        <v>0</v>
      </c>
      <c r="N159" s="288">
        <v>0</v>
      </c>
      <c r="O159" s="285">
        <v>0</v>
      </c>
      <c r="P159" s="289">
        <v>0</v>
      </c>
      <c r="S159" s="382">
        <f t="shared" si="77"/>
        <v>-2</v>
      </c>
      <c r="T159" s="382">
        <f t="shared" si="78"/>
        <v>2</v>
      </c>
      <c r="U159" s="121">
        <f t="shared" si="79"/>
        <v>0</v>
      </c>
      <c r="V159" s="121">
        <f t="shared" si="80"/>
        <v>0</v>
      </c>
    </row>
    <row r="160" spans="3:22">
      <c r="C160" s="294" t="s">
        <v>85</v>
      </c>
      <c r="D160" s="525" t="s">
        <v>198</v>
      </c>
      <c r="E160" s="525"/>
      <c r="F160" s="295">
        <v>9</v>
      </c>
      <c r="G160" s="291">
        <v>4</v>
      </c>
      <c r="H160" s="291">
        <v>9</v>
      </c>
      <c r="I160" s="292">
        <v>13</v>
      </c>
      <c r="J160" s="291">
        <v>3</v>
      </c>
      <c r="K160" s="293">
        <v>16</v>
      </c>
      <c r="L160" s="291">
        <v>0</v>
      </c>
      <c r="M160" s="291">
        <v>0</v>
      </c>
      <c r="N160" s="288">
        <v>0</v>
      </c>
      <c r="O160" s="291">
        <v>0</v>
      </c>
      <c r="P160" s="289">
        <v>0</v>
      </c>
      <c r="S160" s="382">
        <f t="shared" si="77"/>
        <v>0</v>
      </c>
      <c r="T160" s="382">
        <f t="shared" si="78"/>
        <v>0</v>
      </c>
      <c r="U160" s="121">
        <f t="shared" si="79"/>
        <v>0</v>
      </c>
      <c r="V160" s="121">
        <f t="shared" si="80"/>
        <v>0</v>
      </c>
    </row>
    <row r="161" spans="3:22">
      <c r="C161" s="284" t="s">
        <v>62</v>
      </c>
      <c r="D161" s="524" t="s">
        <v>199</v>
      </c>
      <c r="E161" s="524"/>
      <c r="F161" s="285">
        <v>3</v>
      </c>
      <c r="G161" s="285">
        <v>1</v>
      </c>
      <c r="H161" s="285">
        <v>3</v>
      </c>
      <c r="I161" s="292">
        <v>4</v>
      </c>
      <c r="J161" s="285">
        <v>1</v>
      </c>
      <c r="K161" s="293">
        <v>5</v>
      </c>
      <c r="L161" s="285">
        <v>0</v>
      </c>
      <c r="M161" s="285">
        <v>0</v>
      </c>
      <c r="N161" s="288">
        <v>0</v>
      </c>
      <c r="O161" s="285">
        <v>0</v>
      </c>
      <c r="P161" s="289">
        <v>0</v>
      </c>
      <c r="S161" s="382">
        <f t="shared" si="77"/>
        <v>0</v>
      </c>
      <c r="T161" s="382">
        <f t="shared" si="78"/>
        <v>0</v>
      </c>
      <c r="U161" s="121">
        <f t="shared" si="79"/>
        <v>0</v>
      </c>
      <c r="V161" s="121">
        <f t="shared" si="80"/>
        <v>0</v>
      </c>
    </row>
    <row r="162" spans="3:22" ht="15.75" thickBot="1">
      <c r="C162" s="298" t="s">
        <v>67</v>
      </c>
      <c r="D162" s="522" t="s">
        <v>200</v>
      </c>
      <c r="E162" s="522"/>
      <c r="F162" s="299">
        <v>3</v>
      </c>
      <c r="G162" s="328">
        <v>0</v>
      </c>
      <c r="H162" s="328">
        <v>2</v>
      </c>
      <c r="I162" s="300">
        <v>2</v>
      </c>
      <c r="J162" s="328">
        <v>1</v>
      </c>
      <c r="K162" s="301">
        <v>3</v>
      </c>
      <c r="L162" s="328">
        <v>0</v>
      </c>
      <c r="M162" s="328">
        <v>0</v>
      </c>
      <c r="N162" s="302">
        <v>0</v>
      </c>
      <c r="O162" s="328">
        <v>0</v>
      </c>
      <c r="P162" s="303">
        <v>0</v>
      </c>
      <c r="S162" s="382">
        <f t="shared" si="77"/>
        <v>0</v>
      </c>
      <c r="T162" s="382">
        <f t="shared" si="78"/>
        <v>0</v>
      </c>
      <c r="U162" s="121">
        <f t="shared" si="79"/>
        <v>0</v>
      </c>
      <c r="V162" s="121">
        <f t="shared" si="80"/>
        <v>0</v>
      </c>
    </row>
    <row r="163" spans="3:22" ht="15.75" thickBot="1">
      <c r="C163" s="304" t="s">
        <v>201</v>
      </c>
      <c r="D163" s="523" t="s">
        <v>202</v>
      </c>
      <c r="E163" s="523"/>
      <c r="F163" s="305">
        <v>0</v>
      </c>
      <c r="G163" s="305">
        <v>0</v>
      </c>
      <c r="H163" s="305">
        <v>220</v>
      </c>
      <c r="I163" s="300">
        <v>220</v>
      </c>
      <c r="J163" s="305">
        <v>85</v>
      </c>
      <c r="K163" s="301">
        <v>310</v>
      </c>
      <c r="L163" s="305">
        <v>0</v>
      </c>
      <c r="M163" s="305">
        <v>8</v>
      </c>
      <c r="N163" s="302">
        <v>8</v>
      </c>
      <c r="O163" s="305">
        <v>4</v>
      </c>
      <c r="P163" s="303">
        <v>12</v>
      </c>
      <c r="S163" s="382"/>
      <c r="T163" s="382"/>
      <c r="U163" s="121"/>
      <c r="V163" s="121"/>
    </row>
    <row r="164" spans="3:22">
      <c r="E164" s="212"/>
      <c r="F164" s="212"/>
      <c r="G164" s="212"/>
      <c r="H164" s="212"/>
      <c r="I164" s="212"/>
      <c r="J164" s="212"/>
      <c r="K164" s="212"/>
      <c r="L164" s="212"/>
      <c r="M164" s="212"/>
      <c r="N164" s="212"/>
      <c r="O164" s="212"/>
      <c r="S164" s="382"/>
      <c r="T164" s="382"/>
      <c r="U164" s="121"/>
      <c r="V164" s="121"/>
    </row>
    <row r="165" spans="3:22" s="121" customFormat="1">
      <c r="C165"/>
      <c r="D165" t="s">
        <v>158</v>
      </c>
      <c r="E165" s="212"/>
      <c r="F165" s="212">
        <f>SUM(F124:F163)</f>
        <v>12094</v>
      </c>
      <c r="G165" s="212">
        <f t="shared" ref="G165:P165" si="81">SUM(G124:G163)</f>
        <v>5397</v>
      </c>
      <c r="H165" s="212">
        <f t="shared" si="81"/>
        <v>6185</v>
      </c>
      <c r="I165" s="212">
        <f t="shared" si="81"/>
        <v>11545</v>
      </c>
      <c r="J165" s="212">
        <f t="shared" si="81"/>
        <v>2569</v>
      </c>
      <c r="K165" s="212">
        <f t="shared" si="81"/>
        <v>14150</v>
      </c>
      <c r="L165" s="212">
        <f t="shared" si="81"/>
        <v>78</v>
      </c>
      <c r="M165" s="212">
        <f t="shared" si="81"/>
        <v>103</v>
      </c>
      <c r="N165" s="212">
        <f t="shared" si="81"/>
        <v>176</v>
      </c>
      <c r="O165" s="212">
        <f t="shared" si="81"/>
        <v>49</v>
      </c>
      <c r="P165" s="212">
        <f t="shared" si="81"/>
        <v>229</v>
      </c>
      <c r="S165" s="382"/>
      <c r="T165" s="382"/>
    </row>
    <row r="166" spans="3:22">
      <c r="C166" s="121"/>
      <c r="D166" s="121" t="s">
        <v>643</v>
      </c>
      <c r="E166" s="408"/>
      <c r="F166" s="408">
        <f>F123-F165</f>
        <v>3</v>
      </c>
      <c r="G166" s="408">
        <f t="shared" ref="G166:P166" si="82">G123-G165</f>
        <v>-47</v>
      </c>
      <c r="H166" s="408">
        <f t="shared" si="82"/>
        <v>15</v>
      </c>
      <c r="I166" s="408">
        <f t="shared" si="82"/>
        <v>5</v>
      </c>
      <c r="J166" s="408">
        <f t="shared" si="82"/>
        <v>-19</v>
      </c>
      <c r="K166" s="408">
        <f t="shared" si="82"/>
        <v>0</v>
      </c>
      <c r="L166" s="408">
        <f t="shared" si="82"/>
        <v>2</v>
      </c>
      <c r="M166" s="408">
        <f t="shared" si="82"/>
        <v>-3</v>
      </c>
      <c r="N166" s="408">
        <f t="shared" si="82"/>
        <v>4</v>
      </c>
      <c r="O166" s="408">
        <f t="shared" si="82"/>
        <v>1</v>
      </c>
      <c r="P166" s="408">
        <f t="shared" si="82"/>
        <v>1</v>
      </c>
      <c r="S166" s="382"/>
      <c r="T166" s="382"/>
      <c r="U166" s="121"/>
      <c r="V166" s="121"/>
    </row>
    <row r="167" spans="3:22">
      <c r="E167" s="212"/>
      <c r="F167" s="212"/>
      <c r="G167" s="212"/>
      <c r="H167" s="212"/>
      <c r="I167" s="212"/>
      <c r="J167" s="212"/>
      <c r="K167" s="212"/>
      <c r="L167" s="212"/>
      <c r="M167" s="212"/>
      <c r="N167" s="212"/>
      <c r="O167" s="212"/>
      <c r="S167" s="382"/>
      <c r="T167" s="382"/>
      <c r="U167" s="121"/>
      <c r="V167" s="121"/>
    </row>
    <row r="168" spans="3:22">
      <c r="S168" s="382"/>
      <c r="T168" s="382"/>
      <c r="U168" s="121"/>
      <c r="V168" s="121"/>
    </row>
    <row r="169" spans="3:22" ht="15.75" thickBot="1">
      <c r="D169" s="121" t="s">
        <v>656</v>
      </c>
      <c r="E169" s="121"/>
      <c r="F169" s="382">
        <f>F123-F174</f>
        <v>0</v>
      </c>
      <c r="G169" s="121">
        <f t="shared" ref="G169:P169" si="83">G123-G174</f>
        <v>0</v>
      </c>
      <c r="H169" s="121">
        <f t="shared" si="83"/>
        <v>0</v>
      </c>
      <c r="I169" s="121">
        <f t="shared" si="83"/>
        <v>0</v>
      </c>
      <c r="J169" s="121">
        <f t="shared" si="83"/>
        <v>0</v>
      </c>
      <c r="K169" s="121">
        <f t="shared" si="83"/>
        <v>0</v>
      </c>
      <c r="L169" s="121">
        <f t="shared" si="83"/>
        <v>0</v>
      </c>
      <c r="M169" s="121">
        <f t="shared" si="83"/>
        <v>0</v>
      </c>
      <c r="N169" s="121">
        <f t="shared" si="83"/>
        <v>0</v>
      </c>
      <c r="O169" s="121">
        <f t="shared" si="83"/>
        <v>0</v>
      </c>
      <c r="P169" s="121">
        <f t="shared" si="83"/>
        <v>0</v>
      </c>
      <c r="S169" s="382"/>
      <c r="T169" s="382"/>
      <c r="U169" s="121"/>
      <c r="V169" s="121"/>
    </row>
    <row r="170" spans="3:22">
      <c r="D170" s="511"/>
      <c r="E170" s="511"/>
      <c r="F170" s="511"/>
      <c r="G170" s="513" t="s">
        <v>653</v>
      </c>
      <c r="H170" s="513"/>
      <c r="I170" s="513"/>
      <c r="J170" s="519"/>
      <c r="K170" s="519"/>
      <c r="L170" s="503" t="s">
        <v>655</v>
      </c>
      <c r="M170" s="503"/>
      <c r="N170" s="503"/>
      <c r="O170" s="503"/>
      <c r="P170" s="516"/>
      <c r="S170" s="382"/>
      <c r="T170" s="382"/>
      <c r="U170" s="121"/>
      <c r="V170" s="121"/>
    </row>
    <row r="171" spans="3:22">
      <c r="D171" s="512"/>
      <c r="E171" s="512"/>
      <c r="F171" s="512"/>
      <c r="G171" s="514" t="s">
        <v>654</v>
      </c>
      <c r="H171" s="514"/>
      <c r="I171" s="514"/>
      <c r="J171" s="520"/>
      <c r="K171" s="520"/>
      <c r="L171" s="521" t="s">
        <v>628</v>
      </c>
      <c r="M171" s="521"/>
      <c r="N171" s="521"/>
      <c r="O171" s="521"/>
      <c r="P171" s="517"/>
      <c r="S171" s="382"/>
      <c r="T171" s="382"/>
      <c r="U171" s="121"/>
      <c r="V171" s="121"/>
    </row>
    <row r="172" spans="3:22">
      <c r="D172" s="269"/>
      <c r="E172" s="269"/>
      <c r="F172" s="269"/>
      <c r="G172" s="500" t="s">
        <v>2</v>
      </c>
      <c r="H172" s="500"/>
      <c r="I172" s="500"/>
      <c r="J172" s="269"/>
      <c r="K172" s="271"/>
      <c r="L172" s="501" t="s">
        <v>2</v>
      </c>
      <c r="M172" s="501"/>
      <c r="N172" s="501"/>
      <c r="O172" s="269"/>
      <c r="P172" s="272"/>
      <c r="S172" s="382"/>
      <c r="T172" s="382"/>
      <c r="U172" s="121"/>
      <c r="V172" s="121"/>
    </row>
    <row r="173" spans="3:22" ht="66" thickBot="1">
      <c r="D173" s="518" t="s">
        <v>203</v>
      </c>
      <c r="E173" s="518"/>
      <c r="F173" s="411" t="s">
        <v>38</v>
      </c>
      <c r="G173" s="411" t="s">
        <v>385</v>
      </c>
      <c r="H173" s="411" t="s">
        <v>593</v>
      </c>
      <c r="I173" s="412" t="s">
        <v>629</v>
      </c>
      <c r="J173" s="411" t="s">
        <v>164</v>
      </c>
      <c r="K173" s="413" t="s">
        <v>9</v>
      </c>
      <c r="L173" s="411" t="s">
        <v>385</v>
      </c>
      <c r="M173" s="411" t="s">
        <v>593</v>
      </c>
      <c r="N173" s="414" t="s">
        <v>629</v>
      </c>
      <c r="O173" s="411" t="s">
        <v>164</v>
      </c>
      <c r="P173" s="415" t="s">
        <v>9</v>
      </c>
      <c r="S173" s="382"/>
      <c r="T173" s="382"/>
      <c r="U173" s="121"/>
      <c r="V173" s="121"/>
    </row>
    <row r="174" spans="3:22" ht="15.75" thickBot="1">
      <c r="D174" s="310" t="s">
        <v>29</v>
      </c>
      <c r="E174" s="416"/>
      <c r="F174" s="403">
        <v>12097</v>
      </c>
      <c r="G174" s="403">
        <v>5350</v>
      </c>
      <c r="H174" s="403">
        <v>6200</v>
      </c>
      <c r="I174" s="404">
        <v>11550</v>
      </c>
      <c r="J174" s="403">
        <v>2550</v>
      </c>
      <c r="K174" s="405">
        <v>14150</v>
      </c>
      <c r="L174" s="311">
        <v>80</v>
      </c>
      <c r="M174" s="311">
        <v>100</v>
      </c>
      <c r="N174" s="406">
        <v>180</v>
      </c>
      <c r="O174" s="417">
        <v>50</v>
      </c>
      <c r="P174" s="407">
        <v>230</v>
      </c>
      <c r="S174" s="382">
        <f t="shared" ref="S174:S199" si="84">I174-(G174+H174)</f>
        <v>0</v>
      </c>
      <c r="T174" s="382">
        <f t="shared" ref="T174:T199" si="85">K174-(I174+J174)</f>
        <v>50</v>
      </c>
      <c r="U174" s="121">
        <f t="shared" ref="U174:U199" si="86">N174-(L174+M174)</f>
        <v>0</v>
      </c>
      <c r="V174" s="121">
        <f t="shared" ref="V174:V199" si="87">P174-(N174+O174)</f>
        <v>0</v>
      </c>
    </row>
    <row r="175" spans="3:22">
      <c r="D175" s="294" t="s">
        <v>144</v>
      </c>
      <c r="E175" s="294" t="s">
        <v>204</v>
      </c>
      <c r="F175" s="295">
        <v>6</v>
      </c>
      <c r="G175" s="291">
        <v>5</v>
      </c>
      <c r="H175" s="291">
        <v>55</v>
      </c>
      <c r="I175" s="292">
        <v>60</v>
      </c>
      <c r="J175" s="291">
        <v>25</v>
      </c>
      <c r="K175" s="293">
        <v>85</v>
      </c>
      <c r="L175" s="291">
        <v>0</v>
      </c>
      <c r="M175" s="291">
        <v>5</v>
      </c>
      <c r="N175" s="288">
        <v>5</v>
      </c>
      <c r="O175" s="291">
        <v>3</v>
      </c>
      <c r="P175" s="289">
        <v>8</v>
      </c>
      <c r="S175" s="382">
        <f t="shared" si="84"/>
        <v>0</v>
      </c>
      <c r="T175" s="382">
        <f t="shared" si="85"/>
        <v>0</v>
      </c>
      <c r="U175" s="121">
        <f t="shared" si="86"/>
        <v>0</v>
      </c>
      <c r="V175" s="121">
        <f t="shared" si="87"/>
        <v>0</v>
      </c>
    </row>
    <row r="176" spans="3:22">
      <c r="D176" s="284" t="s">
        <v>145</v>
      </c>
      <c r="E176" s="284" t="s">
        <v>205</v>
      </c>
      <c r="F176" s="285">
        <v>136</v>
      </c>
      <c r="G176" s="285">
        <v>55</v>
      </c>
      <c r="H176" s="285">
        <v>220</v>
      </c>
      <c r="I176" s="292">
        <v>270</v>
      </c>
      <c r="J176" s="285">
        <v>70</v>
      </c>
      <c r="K176" s="293">
        <v>350</v>
      </c>
      <c r="L176" s="285">
        <v>0</v>
      </c>
      <c r="M176" s="285">
        <v>2</v>
      </c>
      <c r="N176" s="288">
        <v>2</v>
      </c>
      <c r="O176" s="291">
        <v>1</v>
      </c>
      <c r="P176" s="289">
        <v>3</v>
      </c>
      <c r="S176" s="382">
        <f t="shared" si="84"/>
        <v>-5</v>
      </c>
      <c r="T176" s="382">
        <f t="shared" si="85"/>
        <v>10</v>
      </c>
      <c r="U176" s="121">
        <f t="shared" si="86"/>
        <v>0</v>
      </c>
      <c r="V176" s="121">
        <f t="shared" si="87"/>
        <v>0</v>
      </c>
    </row>
    <row r="177" spans="4:22">
      <c r="D177" s="294" t="s">
        <v>146</v>
      </c>
      <c r="E177" s="294" t="s">
        <v>206</v>
      </c>
      <c r="F177" s="295">
        <v>287</v>
      </c>
      <c r="G177" s="291">
        <v>120</v>
      </c>
      <c r="H177" s="291">
        <v>410</v>
      </c>
      <c r="I177" s="292">
        <v>550</v>
      </c>
      <c r="J177" s="291">
        <v>130</v>
      </c>
      <c r="K177" s="293">
        <v>650</v>
      </c>
      <c r="L177" s="291">
        <v>2</v>
      </c>
      <c r="M177" s="291">
        <v>7</v>
      </c>
      <c r="N177" s="288">
        <v>9</v>
      </c>
      <c r="O177" s="291">
        <v>3</v>
      </c>
      <c r="P177" s="289">
        <v>13</v>
      </c>
      <c r="S177" s="382">
        <f t="shared" si="84"/>
        <v>20</v>
      </c>
      <c r="T177" s="382">
        <f t="shared" si="85"/>
        <v>-30</v>
      </c>
      <c r="U177" s="121">
        <f t="shared" si="86"/>
        <v>0</v>
      </c>
      <c r="V177" s="121">
        <f t="shared" si="87"/>
        <v>1</v>
      </c>
    </row>
    <row r="178" spans="4:22">
      <c r="D178" s="284" t="s">
        <v>132</v>
      </c>
      <c r="E178" s="284" t="s">
        <v>207</v>
      </c>
      <c r="F178" s="285">
        <v>199</v>
      </c>
      <c r="G178" s="285">
        <v>65</v>
      </c>
      <c r="H178" s="285">
        <v>110</v>
      </c>
      <c r="I178" s="292">
        <v>180</v>
      </c>
      <c r="J178" s="285">
        <v>25</v>
      </c>
      <c r="K178" s="293">
        <v>210</v>
      </c>
      <c r="L178" s="285">
        <v>1</v>
      </c>
      <c r="M178" s="285">
        <v>2</v>
      </c>
      <c r="N178" s="288">
        <v>3</v>
      </c>
      <c r="O178" s="291">
        <v>1</v>
      </c>
      <c r="P178" s="289">
        <v>4</v>
      </c>
      <c r="S178" s="382">
        <f t="shared" si="84"/>
        <v>5</v>
      </c>
      <c r="T178" s="382">
        <f t="shared" si="85"/>
        <v>5</v>
      </c>
      <c r="U178" s="121">
        <f t="shared" si="86"/>
        <v>0</v>
      </c>
      <c r="V178" s="121">
        <f t="shared" si="87"/>
        <v>0</v>
      </c>
    </row>
    <row r="179" spans="4:22">
      <c r="D179" s="294" t="s">
        <v>133</v>
      </c>
      <c r="E179" s="294" t="s">
        <v>208</v>
      </c>
      <c r="F179" s="295">
        <v>781</v>
      </c>
      <c r="G179" s="291">
        <v>220</v>
      </c>
      <c r="H179" s="291">
        <v>110</v>
      </c>
      <c r="I179" s="292">
        <v>330</v>
      </c>
      <c r="J179" s="291">
        <v>35</v>
      </c>
      <c r="K179" s="293">
        <v>360</v>
      </c>
      <c r="L179" s="291">
        <v>3</v>
      </c>
      <c r="M179" s="291">
        <v>2</v>
      </c>
      <c r="N179" s="288">
        <v>5</v>
      </c>
      <c r="O179" s="291">
        <v>1</v>
      </c>
      <c r="P179" s="289">
        <v>6</v>
      </c>
      <c r="S179" s="382">
        <f t="shared" si="84"/>
        <v>0</v>
      </c>
      <c r="T179" s="382">
        <f t="shared" si="85"/>
        <v>-5</v>
      </c>
      <c r="U179" s="121">
        <f t="shared" si="86"/>
        <v>0</v>
      </c>
      <c r="V179" s="121">
        <f t="shared" si="87"/>
        <v>0</v>
      </c>
    </row>
    <row r="180" spans="4:22">
      <c r="D180" s="284" t="s">
        <v>134</v>
      </c>
      <c r="E180" s="284" t="s">
        <v>209</v>
      </c>
      <c r="F180" s="285">
        <v>424</v>
      </c>
      <c r="G180" s="285">
        <v>85</v>
      </c>
      <c r="H180" s="285">
        <v>240</v>
      </c>
      <c r="I180" s="292">
        <v>330</v>
      </c>
      <c r="J180" s="285">
        <v>50</v>
      </c>
      <c r="K180" s="293">
        <v>380</v>
      </c>
      <c r="L180" s="285">
        <v>1</v>
      </c>
      <c r="M180" s="285">
        <v>4</v>
      </c>
      <c r="N180" s="288">
        <v>5</v>
      </c>
      <c r="O180" s="291">
        <v>1</v>
      </c>
      <c r="P180" s="289">
        <v>6</v>
      </c>
      <c r="S180" s="382">
        <f t="shared" si="84"/>
        <v>5</v>
      </c>
      <c r="T180" s="382">
        <f t="shared" si="85"/>
        <v>0</v>
      </c>
      <c r="U180" s="121">
        <f t="shared" si="86"/>
        <v>0</v>
      </c>
      <c r="V180" s="121">
        <f t="shared" si="87"/>
        <v>0</v>
      </c>
    </row>
    <row r="181" spans="4:22">
      <c r="D181" s="294" t="s">
        <v>135</v>
      </c>
      <c r="E181" s="294" t="s">
        <v>210</v>
      </c>
      <c r="F181" s="384">
        <v>1554</v>
      </c>
      <c r="G181" s="291">
        <v>500</v>
      </c>
      <c r="H181" s="291">
        <v>340</v>
      </c>
      <c r="I181" s="292">
        <v>850</v>
      </c>
      <c r="J181" s="291">
        <v>70</v>
      </c>
      <c r="K181" s="293">
        <v>900</v>
      </c>
      <c r="L181" s="291">
        <v>8</v>
      </c>
      <c r="M181" s="291">
        <v>6</v>
      </c>
      <c r="N181" s="288">
        <v>14</v>
      </c>
      <c r="O181" s="291">
        <v>2</v>
      </c>
      <c r="P181" s="289">
        <v>16</v>
      </c>
      <c r="S181" s="382">
        <f t="shared" si="84"/>
        <v>10</v>
      </c>
      <c r="T181" s="382">
        <f t="shared" si="85"/>
        <v>-20</v>
      </c>
      <c r="U181" s="121">
        <f t="shared" si="86"/>
        <v>0</v>
      </c>
      <c r="V181" s="121">
        <f t="shared" si="87"/>
        <v>0</v>
      </c>
    </row>
    <row r="182" spans="4:22">
      <c r="D182" s="284" t="s">
        <v>136</v>
      </c>
      <c r="E182" s="284" t="s">
        <v>233</v>
      </c>
      <c r="F182" s="296">
        <v>1443</v>
      </c>
      <c r="G182" s="285">
        <v>500</v>
      </c>
      <c r="H182" s="285">
        <v>180</v>
      </c>
      <c r="I182" s="292">
        <v>700</v>
      </c>
      <c r="J182" s="285">
        <v>80</v>
      </c>
      <c r="K182" s="293">
        <v>750</v>
      </c>
      <c r="L182" s="285">
        <v>4</v>
      </c>
      <c r="M182" s="285">
        <v>2</v>
      </c>
      <c r="N182" s="288">
        <v>6</v>
      </c>
      <c r="O182" s="291">
        <v>1</v>
      </c>
      <c r="P182" s="289">
        <v>7</v>
      </c>
      <c r="S182" s="382">
        <f t="shared" si="84"/>
        <v>20</v>
      </c>
      <c r="T182" s="382">
        <f>K182-(I182+J182)</f>
        <v>-30</v>
      </c>
      <c r="U182" s="121">
        <f t="shared" si="86"/>
        <v>0</v>
      </c>
      <c r="V182" s="121">
        <f t="shared" si="87"/>
        <v>0</v>
      </c>
    </row>
    <row r="183" spans="4:22">
      <c r="D183" s="294" t="s">
        <v>137</v>
      </c>
      <c r="E183" s="294" t="s">
        <v>212</v>
      </c>
      <c r="F183" s="384">
        <v>1437</v>
      </c>
      <c r="G183" s="291">
        <v>390</v>
      </c>
      <c r="H183" s="291">
        <v>140</v>
      </c>
      <c r="I183" s="292">
        <v>500</v>
      </c>
      <c r="J183" s="291">
        <v>40</v>
      </c>
      <c r="K183" s="293">
        <v>550</v>
      </c>
      <c r="L183" s="291">
        <v>5</v>
      </c>
      <c r="M183" s="291">
        <v>2</v>
      </c>
      <c r="N183" s="288">
        <v>8</v>
      </c>
      <c r="O183" s="291">
        <v>1</v>
      </c>
      <c r="P183" s="289">
        <v>9</v>
      </c>
      <c r="S183" s="382">
        <f t="shared" si="84"/>
        <v>-30</v>
      </c>
      <c r="T183" s="382">
        <f t="shared" si="85"/>
        <v>10</v>
      </c>
      <c r="U183" s="121">
        <f t="shared" si="86"/>
        <v>1</v>
      </c>
      <c r="V183" s="121">
        <f t="shared" si="87"/>
        <v>0</v>
      </c>
    </row>
    <row r="184" spans="4:22">
      <c r="D184" s="284" t="s">
        <v>138</v>
      </c>
      <c r="E184" s="284" t="s">
        <v>213</v>
      </c>
      <c r="F184" s="296">
        <v>1698</v>
      </c>
      <c r="G184" s="285">
        <v>550</v>
      </c>
      <c r="H184" s="285">
        <v>200</v>
      </c>
      <c r="I184" s="292">
        <v>750</v>
      </c>
      <c r="J184" s="285">
        <v>160</v>
      </c>
      <c r="K184" s="293">
        <v>900</v>
      </c>
      <c r="L184" s="285">
        <v>6</v>
      </c>
      <c r="M184" s="285">
        <v>3</v>
      </c>
      <c r="N184" s="288">
        <v>9</v>
      </c>
      <c r="O184" s="291">
        <v>3</v>
      </c>
      <c r="P184" s="289">
        <v>12</v>
      </c>
      <c r="S184" s="382">
        <f t="shared" si="84"/>
        <v>0</v>
      </c>
      <c r="T184" s="382">
        <f t="shared" si="85"/>
        <v>-10</v>
      </c>
      <c r="U184" s="121">
        <f t="shared" si="86"/>
        <v>0</v>
      </c>
      <c r="V184" s="121">
        <f t="shared" si="87"/>
        <v>0</v>
      </c>
    </row>
    <row r="185" spans="4:22">
      <c r="D185" s="294" t="s">
        <v>139</v>
      </c>
      <c r="E185" s="294" t="s">
        <v>234</v>
      </c>
      <c r="F185" s="295">
        <v>184</v>
      </c>
      <c r="G185" s="291">
        <v>75</v>
      </c>
      <c r="H185" s="291">
        <v>85</v>
      </c>
      <c r="I185" s="292">
        <v>160</v>
      </c>
      <c r="J185" s="291">
        <v>80</v>
      </c>
      <c r="K185" s="293">
        <v>240</v>
      </c>
      <c r="L185" s="291">
        <v>1</v>
      </c>
      <c r="M185" s="291">
        <v>1</v>
      </c>
      <c r="N185" s="288">
        <v>2</v>
      </c>
      <c r="O185" s="291">
        <v>1</v>
      </c>
      <c r="P185" s="289">
        <v>3</v>
      </c>
      <c r="S185" s="382">
        <f t="shared" si="84"/>
        <v>0</v>
      </c>
      <c r="T185" s="382">
        <f t="shared" si="85"/>
        <v>0</v>
      </c>
      <c r="U185" s="121">
        <f t="shared" si="86"/>
        <v>0</v>
      </c>
      <c r="V185" s="121">
        <f t="shared" si="87"/>
        <v>0</v>
      </c>
    </row>
    <row r="186" spans="4:22">
      <c r="D186" s="284" t="s">
        <v>140</v>
      </c>
      <c r="E186" s="284" t="s">
        <v>214</v>
      </c>
      <c r="F186" s="285">
        <v>284</v>
      </c>
      <c r="G186" s="285">
        <v>100</v>
      </c>
      <c r="H186" s="285">
        <v>45</v>
      </c>
      <c r="I186" s="292">
        <v>140</v>
      </c>
      <c r="J186" s="285">
        <v>30</v>
      </c>
      <c r="K186" s="293">
        <v>170</v>
      </c>
      <c r="L186" s="285">
        <v>1</v>
      </c>
      <c r="M186" s="285">
        <v>0</v>
      </c>
      <c r="N186" s="288">
        <v>1</v>
      </c>
      <c r="O186" s="291">
        <v>0</v>
      </c>
      <c r="P186" s="289">
        <v>2</v>
      </c>
      <c r="S186" s="382">
        <f t="shared" si="84"/>
        <v>-5</v>
      </c>
      <c r="T186" s="382">
        <f t="shared" si="85"/>
        <v>0</v>
      </c>
      <c r="U186" s="121">
        <f t="shared" si="86"/>
        <v>0</v>
      </c>
      <c r="V186" s="121">
        <f t="shared" si="87"/>
        <v>1</v>
      </c>
    </row>
    <row r="187" spans="4:22">
      <c r="D187" s="294" t="s">
        <v>141</v>
      </c>
      <c r="E187" s="294" t="s">
        <v>215</v>
      </c>
      <c r="F187" s="295">
        <v>555</v>
      </c>
      <c r="G187" s="291">
        <v>180</v>
      </c>
      <c r="H187" s="291">
        <v>70</v>
      </c>
      <c r="I187" s="292">
        <v>250</v>
      </c>
      <c r="J187" s="291">
        <v>35</v>
      </c>
      <c r="K187" s="293">
        <v>280</v>
      </c>
      <c r="L187" s="291">
        <v>2</v>
      </c>
      <c r="M187" s="291">
        <v>1</v>
      </c>
      <c r="N187" s="288">
        <v>3</v>
      </c>
      <c r="O187" s="291">
        <v>1</v>
      </c>
      <c r="P187" s="289">
        <v>4</v>
      </c>
      <c r="S187" s="382">
        <f t="shared" si="84"/>
        <v>0</v>
      </c>
      <c r="T187" s="382">
        <f t="shared" si="85"/>
        <v>-5</v>
      </c>
      <c r="U187" s="121">
        <f t="shared" si="86"/>
        <v>0</v>
      </c>
      <c r="V187" s="121">
        <f t="shared" si="87"/>
        <v>0</v>
      </c>
    </row>
    <row r="188" spans="4:22">
      <c r="D188" s="284" t="s">
        <v>147</v>
      </c>
      <c r="E188" s="284" t="s">
        <v>216</v>
      </c>
      <c r="F188" s="285">
        <v>2</v>
      </c>
      <c r="G188" s="285">
        <v>14</v>
      </c>
      <c r="H188" s="285">
        <v>160</v>
      </c>
      <c r="I188" s="292">
        <v>170</v>
      </c>
      <c r="J188" s="285">
        <v>35</v>
      </c>
      <c r="K188" s="293">
        <v>210</v>
      </c>
      <c r="L188" s="285">
        <v>0</v>
      </c>
      <c r="M188" s="285">
        <v>1</v>
      </c>
      <c r="N188" s="288">
        <v>1</v>
      </c>
      <c r="O188" s="291">
        <v>0</v>
      </c>
      <c r="P188" s="289">
        <v>1</v>
      </c>
      <c r="S188" s="382">
        <f t="shared" si="84"/>
        <v>-4</v>
      </c>
      <c r="T188" s="382">
        <f t="shared" si="85"/>
        <v>5</v>
      </c>
      <c r="U188" s="121">
        <f t="shared" si="86"/>
        <v>0</v>
      </c>
      <c r="V188" s="121">
        <f t="shared" si="87"/>
        <v>0</v>
      </c>
    </row>
    <row r="189" spans="4:22">
      <c r="D189" s="294" t="s">
        <v>148</v>
      </c>
      <c r="E189" s="294" t="s">
        <v>217</v>
      </c>
      <c r="F189" s="295">
        <v>4</v>
      </c>
      <c r="G189" s="291">
        <v>8</v>
      </c>
      <c r="H189" s="291">
        <v>95</v>
      </c>
      <c r="I189" s="292">
        <v>100</v>
      </c>
      <c r="J189" s="291">
        <v>12</v>
      </c>
      <c r="K189" s="293">
        <v>120</v>
      </c>
      <c r="L189" s="291">
        <v>0</v>
      </c>
      <c r="M189" s="291">
        <v>1</v>
      </c>
      <c r="N189" s="288">
        <v>1</v>
      </c>
      <c r="O189" s="291">
        <v>0</v>
      </c>
      <c r="P189" s="289">
        <v>1</v>
      </c>
      <c r="S189" s="382">
        <f t="shared" si="84"/>
        <v>-3</v>
      </c>
      <c r="T189" s="382">
        <f t="shared" si="85"/>
        <v>8</v>
      </c>
      <c r="U189" s="121">
        <f t="shared" si="86"/>
        <v>0</v>
      </c>
      <c r="V189" s="121">
        <f t="shared" si="87"/>
        <v>0</v>
      </c>
    </row>
    <row r="190" spans="4:22">
      <c r="D190" s="284" t="s">
        <v>149</v>
      </c>
      <c r="E190" s="284" t="s">
        <v>218</v>
      </c>
      <c r="F190" s="296">
        <v>1798</v>
      </c>
      <c r="G190" s="296">
        <v>1300</v>
      </c>
      <c r="H190" s="285">
        <v>240</v>
      </c>
      <c r="I190" s="286">
        <v>1550</v>
      </c>
      <c r="J190" s="285">
        <v>330</v>
      </c>
      <c r="K190" s="287">
        <v>1900</v>
      </c>
      <c r="L190" s="285">
        <v>25</v>
      </c>
      <c r="M190" s="285">
        <v>4</v>
      </c>
      <c r="N190" s="288">
        <v>30</v>
      </c>
      <c r="O190" s="291">
        <v>10</v>
      </c>
      <c r="P190" s="289">
        <v>40</v>
      </c>
      <c r="S190" s="382">
        <f t="shared" si="84"/>
        <v>10</v>
      </c>
      <c r="T190" s="382">
        <f t="shared" si="85"/>
        <v>20</v>
      </c>
      <c r="U190" s="121">
        <f t="shared" si="86"/>
        <v>1</v>
      </c>
      <c r="V190" s="121">
        <f t="shared" si="87"/>
        <v>0</v>
      </c>
    </row>
    <row r="191" spans="4:22">
      <c r="D191" s="294" t="s">
        <v>150</v>
      </c>
      <c r="E191" s="294" t="s">
        <v>232</v>
      </c>
      <c r="F191" s="295">
        <v>9</v>
      </c>
      <c r="G191" s="291">
        <v>490</v>
      </c>
      <c r="H191" s="291">
        <v>800</v>
      </c>
      <c r="I191" s="286">
        <v>1300</v>
      </c>
      <c r="J191" s="291">
        <v>290</v>
      </c>
      <c r="K191" s="287">
        <v>1600</v>
      </c>
      <c r="L191" s="291">
        <v>8</v>
      </c>
      <c r="M191" s="291">
        <v>16</v>
      </c>
      <c r="N191" s="288">
        <v>25</v>
      </c>
      <c r="O191" s="291">
        <v>7</v>
      </c>
      <c r="P191" s="289">
        <v>30</v>
      </c>
      <c r="S191" s="382">
        <f t="shared" si="84"/>
        <v>10</v>
      </c>
      <c r="T191" s="382">
        <f t="shared" si="85"/>
        <v>10</v>
      </c>
      <c r="U191" s="121">
        <f t="shared" si="86"/>
        <v>1</v>
      </c>
      <c r="V191" s="121">
        <f t="shared" si="87"/>
        <v>-2</v>
      </c>
    </row>
    <row r="192" spans="4:22">
      <c r="D192" s="284" t="s">
        <v>151</v>
      </c>
      <c r="E192" s="284" t="s">
        <v>220</v>
      </c>
      <c r="F192" s="285">
        <v>196</v>
      </c>
      <c r="G192" s="285">
        <v>100</v>
      </c>
      <c r="H192" s="285">
        <v>450</v>
      </c>
      <c r="I192" s="292">
        <v>550</v>
      </c>
      <c r="J192" s="285">
        <v>100</v>
      </c>
      <c r="K192" s="293">
        <v>650</v>
      </c>
      <c r="L192" s="285">
        <v>2</v>
      </c>
      <c r="M192" s="285">
        <v>8</v>
      </c>
      <c r="N192" s="288">
        <v>10</v>
      </c>
      <c r="O192" s="291">
        <v>2</v>
      </c>
      <c r="P192" s="289">
        <v>12</v>
      </c>
      <c r="S192" s="382">
        <f t="shared" si="84"/>
        <v>0</v>
      </c>
      <c r="T192" s="382">
        <f t="shared" si="85"/>
        <v>0</v>
      </c>
      <c r="U192" s="121">
        <f t="shared" si="86"/>
        <v>0</v>
      </c>
      <c r="V192" s="121">
        <f t="shared" si="87"/>
        <v>0</v>
      </c>
    </row>
    <row r="193" spans="4:22">
      <c r="D193" s="294" t="s">
        <v>152</v>
      </c>
      <c r="E193" s="294" t="s">
        <v>221</v>
      </c>
      <c r="F193" s="295">
        <v>4</v>
      </c>
      <c r="G193" s="291">
        <v>3</v>
      </c>
      <c r="H193" s="291">
        <v>55</v>
      </c>
      <c r="I193" s="292">
        <v>55</v>
      </c>
      <c r="J193" s="291">
        <v>16</v>
      </c>
      <c r="K193" s="293">
        <v>70</v>
      </c>
      <c r="L193" s="291">
        <v>0</v>
      </c>
      <c r="M193" s="291">
        <v>2</v>
      </c>
      <c r="N193" s="288">
        <v>2</v>
      </c>
      <c r="O193" s="291">
        <v>1</v>
      </c>
      <c r="P193" s="289">
        <v>2</v>
      </c>
      <c r="S193" s="382">
        <f t="shared" si="84"/>
        <v>-3</v>
      </c>
      <c r="T193" s="382">
        <f t="shared" si="85"/>
        <v>-1</v>
      </c>
      <c r="U193" s="121">
        <f t="shared" si="86"/>
        <v>0</v>
      </c>
      <c r="V193" s="121">
        <f t="shared" si="87"/>
        <v>-1</v>
      </c>
    </row>
    <row r="194" spans="4:22">
      <c r="D194" s="284" t="s">
        <v>153</v>
      </c>
      <c r="E194" s="284" t="s">
        <v>222</v>
      </c>
      <c r="F194" s="285">
        <v>277</v>
      </c>
      <c r="G194" s="285">
        <v>200</v>
      </c>
      <c r="H194" s="285">
        <v>280</v>
      </c>
      <c r="I194" s="292">
        <v>480</v>
      </c>
      <c r="J194" s="285">
        <v>230</v>
      </c>
      <c r="K194" s="293">
        <v>700</v>
      </c>
      <c r="L194" s="285">
        <v>2</v>
      </c>
      <c r="M194" s="285">
        <v>3</v>
      </c>
      <c r="N194" s="288">
        <v>5</v>
      </c>
      <c r="O194" s="291">
        <v>2</v>
      </c>
      <c r="P194" s="289">
        <v>7</v>
      </c>
      <c r="S194" s="382">
        <f t="shared" si="84"/>
        <v>0</v>
      </c>
      <c r="T194" s="382">
        <f t="shared" si="85"/>
        <v>-10</v>
      </c>
      <c r="U194" s="121">
        <f t="shared" si="86"/>
        <v>0</v>
      </c>
      <c r="V194" s="121">
        <f t="shared" si="87"/>
        <v>0</v>
      </c>
    </row>
    <row r="195" spans="4:22">
      <c r="D195" s="294" t="s">
        <v>154</v>
      </c>
      <c r="E195" s="294" t="s">
        <v>223</v>
      </c>
      <c r="F195" s="295">
        <v>10</v>
      </c>
      <c r="G195" s="291">
        <v>10</v>
      </c>
      <c r="H195" s="291">
        <v>290</v>
      </c>
      <c r="I195" s="292">
        <v>300</v>
      </c>
      <c r="J195" s="291">
        <v>85</v>
      </c>
      <c r="K195" s="293">
        <v>390</v>
      </c>
      <c r="L195" s="291">
        <v>0</v>
      </c>
      <c r="M195" s="291">
        <v>2</v>
      </c>
      <c r="N195" s="288">
        <v>2</v>
      </c>
      <c r="O195" s="291">
        <v>1</v>
      </c>
      <c r="P195" s="289">
        <v>3</v>
      </c>
      <c r="S195" s="382">
        <f t="shared" si="84"/>
        <v>0</v>
      </c>
      <c r="T195" s="382">
        <f t="shared" si="85"/>
        <v>5</v>
      </c>
      <c r="U195" s="121">
        <f t="shared" si="86"/>
        <v>0</v>
      </c>
      <c r="V195" s="121">
        <f t="shared" si="87"/>
        <v>0</v>
      </c>
    </row>
    <row r="196" spans="4:22">
      <c r="D196" s="284" t="s">
        <v>155</v>
      </c>
      <c r="E196" s="284" t="s">
        <v>224</v>
      </c>
      <c r="F196" s="285">
        <v>26</v>
      </c>
      <c r="G196" s="285">
        <v>20</v>
      </c>
      <c r="H196" s="285">
        <v>240</v>
      </c>
      <c r="I196" s="292">
        <v>260</v>
      </c>
      <c r="J196" s="285">
        <v>80</v>
      </c>
      <c r="K196" s="293">
        <v>340</v>
      </c>
      <c r="L196" s="285">
        <v>0</v>
      </c>
      <c r="M196" s="285">
        <v>1</v>
      </c>
      <c r="N196" s="288">
        <v>1</v>
      </c>
      <c r="O196" s="291">
        <v>0</v>
      </c>
      <c r="P196" s="289">
        <v>1</v>
      </c>
      <c r="S196" s="382">
        <f t="shared" si="84"/>
        <v>0</v>
      </c>
      <c r="T196" s="382">
        <f t="shared" si="85"/>
        <v>0</v>
      </c>
      <c r="U196" s="121">
        <f t="shared" si="86"/>
        <v>0</v>
      </c>
      <c r="V196" s="121">
        <f t="shared" si="87"/>
        <v>0</v>
      </c>
    </row>
    <row r="197" spans="4:22">
      <c r="D197" s="294" t="s">
        <v>156</v>
      </c>
      <c r="E197" s="294" t="s">
        <v>225</v>
      </c>
      <c r="F197" s="295">
        <v>660</v>
      </c>
      <c r="G197" s="291">
        <v>210</v>
      </c>
      <c r="H197" s="291">
        <v>650</v>
      </c>
      <c r="I197" s="292">
        <v>850</v>
      </c>
      <c r="J197" s="291">
        <v>340</v>
      </c>
      <c r="K197" s="287">
        <v>1200</v>
      </c>
      <c r="L197" s="291">
        <v>3</v>
      </c>
      <c r="M197" s="291">
        <v>9</v>
      </c>
      <c r="N197" s="288">
        <v>11</v>
      </c>
      <c r="O197" s="291">
        <v>4</v>
      </c>
      <c r="P197" s="289">
        <v>16</v>
      </c>
      <c r="S197" s="382">
        <f t="shared" si="84"/>
        <v>-10</v>
      </c>
      <c r="T197" s="382">
        <f t="shared" si="85"/>
        <v>10</v>
      </c>
      <c r="U197" s="121">
        <f t="shared" si="86"/>
        <v>-1</v>
      </c>
      <c r="V197" s="121">
        <f t="shared" si="87"/>
        <v>1</v>
      </c>
    </row>
    <row r="198" spans="4:22">
      <c r="D198" s="284" t="s">
        <v>157</v>
      </c>
      <c r="E198" s="284" t="s">
        <v>226</v>
      </c>
      <c r="F198" s="285">
        <v>41</v>
      </c>
      <c r="G198" s="285">
        <v>30</v>
      </c>
      <c r="H198" s="285">
        <v>490</v>
      </c>
      <c r="I198" s="292">
        <v>500</v>
      </c>
      <c r="J198" s="285">
        <v>100</v>
      </c>
      <c r="K198" s="293">
        <v>650</v>
      </c>
      <c r="L198" s="285">
        <v>0</v>
      </c>
      <c r="M198" s="285">
        <v>10</v>
      </c>
      <c r="N198" s="288">
        <v>11</v>
      </c>
      <c r="O198" s="291">
        <v>2</v>
      </c>
      <c r="P198" s="289">
        <v>13</v>
      </c>
      <c r="S198" s="382">
        <f t="shared" si="84"/>
        <v>-20</v>
      </c>
      <c r="T198" s="382">
        <f t="shared" si="85"/>
        <v>50</v>
      </c>
      <c r="U198" s="121">
        <f t="shared" si="86"/>
        <v>1</v>
      </c>
      <c r="V198" s="121">
        <f t="shared" si="87"/>
        <v>0</v>
      </c>
    </row>
    <row r="199" spans="4:22" ht="15.75" thickBot="1">
      <c r="D199" s="298" t="s">
        <v>130</v>
      </c>
      <c r="E199" s="298" t="s">
        <v>227</v>
      </c>
      <c r="F199" s="299">
        <v>80</v>
      </c>
      <c r="G199" s="328">
        <v>130</v>
      </c>
      <c r="H199" s="328">
        <v>230</v>
      </c>
      <c r="I199" s="300">
        <v>360</v>
      </c>
      <c r="J199" s="328">
        <v>120</v>
      </c>
      <c r="K199" s="301">
        <v>480</v>
      </c>
      <c r="L199" s="328">
        <v>3</v>
      </c>
      <c r="M199" s="328">
        <v>5</v>
      </c>
      <c r="N199" s="302">
        <v>8</v>
      </c>
      <c r="O199" s="328">
        <v>3</v>
      </c>
      <c r="P199" s="303">
        <v>11</v>
      </c>
      <c r="S199" s="382">
        <f t="shared" si="84"/>
        <v>0</v>
      </c>
      <c r="T199" s="382">
        <f t="shared" si="85"/>
        <v>0</v>
      </c>
      <c r="U199" s="121">
        <f t="shared" si="86"/>
        <v>0</v>
      </c>
      <c r="V199" s="121">
        <f t="shared" si="87"/>
        <v>0</v>
      </c>
    </row>
    <row r="201" spans="4:22">
      <c r="D201" s="284" t="s">
        <v>158</v>
      </c>
      <c r="F201">
        <f>SUM(F175:F199)</f>
        <v>12095</v>
      </c>
      <c r="G201">
        <f t="shared" ref="G201:P201" si="88">SUM(G175:G199)</f>
        <v>5360</v>
      </c>
      <c r="H201">
        <f t="shared" si="88"/>
        <v>6185</v>
      </c>
      <c r="I201">
        <f t="shared" si="88"/>
        <v>11545</v>
      </c>
      <c r="J201">
        <f t="shared" si="88"/>
        <v>2568</v>
      </c>
      <c r="K201">
        <f t="shared" si="88"/>
        <v>14135</v>
      </c>
      <c r="L201">
        <f t="shared" si="88"/>
        <v>77</v>
      </c>
      <c r="M201">
        <f t="shared" si="88"/>
        <v>99</v>
      </c>
      <c r="N201">
        <f t="shared" si="88"/>
        <v>179</v>
      </c>
      <c r="O201">
        <f t="shared" si="88"/>
        <v>51</v>
      </c>
      <c r="P201">
        <f t="shared" si="88"/>
        <v>230</v>
      </c>
    </row>
    <row r="202" spans="4:22">
      <c r="D202" s="418" t="s">
        <v>643</v>
      </c>
      <c r="E202" s="121"/>
      <c r="F202" s="382">
        <f>F174-F201</f>
        <v>2</v>
      </c>
      <c r="G202" s="382">
        <f t="shared" ref="G202:P202" si="89">G174-G201</f>
        <v>-10</v>
      </c>
      <c r="H202" s="382">
        <f t="shared" si="89"/>
        <v>15</v>
      </c>
      <c r="I202" s="382">
        <f t="shared" si="89"/>
        <v>5</v>
      </c>
      <c r="J202" s="382">
        <f t="shared" si="89"/>
        <v>-18</v>
      </c>
      <c r="K202" s="382">
        <f t="shared" si="89"/>
        <v>15</v>
      </c>
      <c r="L202" s="382">
        <f t="shared" si="89"/>
        <v>3</v>
      </c>
      <c r="M202" s="382">
        <f t="shared" si="89"/>
        <v>1</v>
      </c>
      <c r="N202" s="382">
        <f t="shared" si="89"/>
        <v>1</v>
      </c>
      <c r="O202" s="382">
        <f t="shared" si="89"/>
        <v>-1</v>
      </c>
      <c r="P202" s="382">
        <f t="shared" si="89"/>
        <v>0</v>
      </c>
    </row>
  </sheetData>
  <mergeCells count="75">
    <mergeCell ref="U7:W7"/>
    <mergeCell ref="Z7:AB7"/>
    <mergeCell ref="E103:G103"/>
    <mergeCell ref="I103:M103"/>
    <mergeCell ref="F6:I6"/>
    <mergeCell ref="K6:O6"/>
    <mergeCell ref="F7:H7"/>
    <mergeCell ref="K7:M7"/>
    <mergeCell ref="U6:X6"/>
    <mergeCell ref="Z6:AD6"/>
    <mergeCell ref="C119:C120"/>
    <mergeCell ref="D119:E120"/>
    <mergeCell ref="F119:F120"/>
    <mergeCell ref="G119:I119"/>
    <mergeCell ref="G120:I120"/>
    <mergeCell ref="J119:J120"/>
    <mergeCell ref="K119:K120"/>
    <mergeCell ref="D121:E121"/>
    <mergeCell ref="G121:I121"/>
    <mergeCell ref="L121:N121"/>
    <mergeCell ref="E122:F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70:D171"/>
    <mergeCell ref="E170:E171"/>
    <mergeCell ref="F170:F171"/>
    <mergeCell ref="P170:P171"/>
    <mergeCell ref="G172:I172"/>
    <mergeCell ref="L172:N172"/>
    <mergeCell ref="D173:E173"/>
    <mergeCell ref="G170:I170"/>
    <mergeCell ref="G171:I171"/>
    <mergeCell ref="J170:J171"/>
    <mergeCell ref="K170:K171"/>
    <mergeCell ref="L170:O170"/>
    <mergeCell ref="L171:O171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A0D09-72D5-4246-AFE1-A155797F7174}">
  <dimension ref="C4:O122"/>
  <sheetViews>
    <sheetView zoomScale="60" zoomScaleNormal="60" workbookViewId="0">
      <selection activeCell="D43" sqref="D43"/>
    </sheetView>
  </sheetViews>
  <sheetFormatPr baseColWidth="10" defaultRowHeight="15"/>
  <cols>
    <col min="3" max="3" width="51" customWidth="1"/>
    <col min="4" max="5" width="13.140625" bestFit="1" customWidth="1"/>
    <col min="6" max="6" width="70.140625" bestFit="1" customWidth="1"/>
    <col min="12" max="12" width="13.42578125" bestFit="1" customWidth="1"/>
    <col min="14" max="14" width="13.140625" bestFit="1" customWidth="1"/>
    <col min="15" max="15" width="13.5703125" bestFit="1" customWidth="1"/>
  </cols>
  <sheetData>
    <row r="4" spans="3:15">
      <c r="G4" s="392"/>
      <c r="H4" s="121"/>
      <c r="I4" s="392"/>
      <c r="J4" s="121"/>
    </row>
    <row r="5" spans="3:15">
      <c r="D5" t="s">
        <v>607</v>
      </c>
      <c r="E5" s="74" t="s">
        <v>623</v>
      </c>
      <c r="F5" s="74" t="s">
        <v>237</v>
      </c>
      <c r="G5" s="392" t="s">
        <v>158</v>
      </c>
      <c r="H5" s="121" t="s">
        <v>643</v>
      </c>
      <c r="I5" s="392"/>
      <c r="J5" s="121"/>
      <c r="L5" t="s">
        <v>236</v>
      </c>
      <c r="N5">
        <v>2020</v>
      </c>
      <c r="O5">
        <v>2019</v>
      </c>
    </row>
    <row r="6" spans="3:15">
      <c r="C6" s="74" t="s">
        <v>238</v>
      </c>
      <c r="D6" s="117">
        <f t="shared" ref="D6:D20" si="0">AVERAGE(N6:O6)</f>
        <v>78962.5</v>
      </c>
      <c r="E6" s="117">
        <v>80325</v>
      </c>
      <c r="G6" s="391">
        <f>SUM(D7:D23)</f>
        <v>79048</v>
      </c>
      <c r="H6" s="389">
        <f>D6-G6</f>
        <v>-85.5</v>
      </c>
      <c r="I6" s="391">
        <f>SUM(E7:E23)</f>
        <v>80325</v>
      </c>
      <c r="J6" s="389">
        <f>E6-I6</f>
        <v>0</v>
      </c>
      <c r="L6" s="118">
        <v>0.31480422037989797</v>
      </c>
      <c r="N6" s="117">
        <v>71919</v>
      </c>
      <c r="O6" s="117">
        <v>86006</v>
      </c>
    </row>
    <row r="7" spans="3:15">
      <c r="C7" s="119" t="s">
        <v>239</v>
      </c>
      <c r="D7" s="60">
        <f t="shared" si="0"/>
        <v>6720</v>
      </c>
      <c r="E7" s="60">
        <v>5000</v>
      </c>
      <c r="F7" t="s">
        <v>240</v>
      </c>
      <c r="G7" s="392"/>
      <c r="H7" s="121"/>
      <c r="I7" s="392"/>
      <c r="J7" s="121"/>
      <c r="K7" s="290" t="s">
        <v>240</v>
      </c>
      <c r="L7" s="66">
        <v>2.6791000297013323E-2</v>
      </c>
      <c r="N7" s="60">
        <v>5041</v>
      </c>
      <c r="O7" s="60">
        <v>8399</v>
      </c>
    </row>
    <row r="8" spans="3:15">
      <c r="C8" s="119" t="s">
        <v>241</v>
      </c>
      <c r="D8" s="60">
        <f t="shared" si="0"/>
        <v>16083</v>
      </c>
      <c r="E8" s="60">
        <v>12800</v>
      </c>
      <c r="F8" t="s">
        <v>633</v>
      </c>
      <c r="I8" s="392"/>
      <c r="K8" s="319" t="s">
        <v>633</v>
      </c>
      <c r="L8" s="66">
        <v>6.4118996692985902E-2</v>
      </c>
      <c r="N8" s="60">
        <v>16088</v>
      </c>
      <c r="O8" s="60">
        <v>16078</v>
      </c>
    </row>
    <row r="9" spans="3:15">
      <c r="C9" s="119" t="s">
        <v>243</v>
      </c>
      <c r="D9" s="60">
        <f t="shared" si="0"/>
        <v>3599</v>
      </c>
      <c r="E9" s="60">
        <v>110</v>
      </c>
      <c r="F9" t="s">
        <v>634</v>
      </c>
      <c r="I9" s="392"/>
      <c r="K9" s="290" t="s">
        <v>634</v>
      </c>
      <c r="L9" s="66">
        <v>1.4348334831689128E-2</v>
      </c>
      <c r="N9" s="60">
        <v>4126</v>
      </c>
      <c r="O9" s="60">
        <v>3072</v>
      </c>
    </row>
    <row r="10" spans="3:15">
      <c r="C10" s="119" t="s">
        <v>245</v>
      </c>
      <c r="D10" s="60">
        <f t="shared" si="0"/>
        <v>3397.5</v>
      </c>
      <c r="E10" s="60">
        <v>2800</v>
      </c>
      <c r="F10" t="s">
        <v>633</v>
      </c>
      <c r="K10" s="319" t="s">
        <v>633</v>
      </c>
      <c r="L10" s="66">
        <v>1.3545003498378387E-2</v>
      </c>
      <c r="N10" s="60">
        <v>3342</v>
      </c>
      <c r="O10" s="60">
        <v>3453</v>
      </c>
    </row>
    <row r="11" spans="3:15">
      <c r="C11" s="119" t="s">
        <v>246</v>
      </c>
      <c r="D11" s="60">
        <f t="shared" si="0"/>
        <v>15138</v>
      </c>
      <c r="E11" s="60">
        <v>12000</v>
      </c>
      <c r="F11" t="s">
        <v>635</v>
      </c>
      <c r="K11" s="290" t="s">
        <v>635</v>
      </c>
      <c r="L11" s="66">
        <v>6.0351512276218405E-2</v>
      </c>
      <c r="N11" s="60">
        <v>13699</v>
      </c>
      <c r="O11" s="60">
        <v>16577</v>
      </c>
    </row>
    <row r="12" spans="3:15">
      <c r="C12" s="119" t="s">
        <v>248</v>
      </c>
      <c r="D12" s="60">
        <f t="shared" si="0"/>
        <v>2970</v>
      </c>
      <c r="E12" s="60">
        <v>3000</v>
      </c>
      <c r="F12" t="s">
        <v>249</v>
      </c>
      <c r="K12" s="319" t="s">
        <v>249</v>
      </c>
      <c r="L12" s="66">
        <v>1.1840665309840709E-2</v>
      </c>
      <c r="N12" s="60">
        <v>1417</v>
      </c>
      <c r="O12" s="60">
        <v>4523</v>
      </c>
    </row>
    <row r="13" spans="3:15">
      <c r="C13" s="119" t="s">
        <v>250</v>
      </c>
      <c r="D13" s="60">
        <f t="shared" si="0"/>
        <v>4418</v>
      </c>
      <c r="E13" s="60">
        <v>3500</v>
      </c>
      <c r="F13" t="s">
        <v>251</v>
      </c>
      <c r="K13" s="290" t="s">
        <v>251</v>
      </c>
      <c r="L13" s="66">
        <v>1.7613487992887627E-2</v>
      </c>
      <c r="N13" s="60">
        <v>4516</v>
      </c>
      <c r="O13" s="60">
        <v>4320</v>
      </c>
    </row>
    <row r="14" spans="3:15">
      <c r="C14" s="119" t="s">
        <v>252</v>
      </c>
      <c r="D14" s="60">
        <f t="shared" si="0"/>
        <v>1812.5</v>
      </c>
      <c r="E14" s="60">
        <v>3300</v>
      </c>
      <c r="F14" t="s">
        <v>253</v>
      </c>
      <c r="K14" s="319" t="s">
        <v>253</v>
      </c>
      <c r="L14" s="66">
        <v>7.2259952438000962E-3</v>
      </c>
      <c r="N14" s="60">
        <v>1735</v>
      </c>
      <c r="O14" s="60">
        <v>1890</v>
      </c>
    </row>
    <row r="15" spans="3:15">
      <c r="C15" s="119" t="s">
        <v>254</v>
      </c>
      <c r="D15" s="60">
        <f t="shared" si="0"/>
        <v>17998</v>
      </c>
      <c r="E15" s="60">
        <v>16000</v>
      </c>
      <c r="F15" t="s">
        <v>255</v>
      </c>
      <c r="K15" s="290" t="s">
        <v>255</v>
      </c>
      <c r="L15" s="66">
        <v>7.1753634426435384E-2</v>
      </c>
      <c r="N15" s="60">
        <v>15837</v>
      </c>
      <c r="O15" s="60">
        <v>20159</v>
      </c>
    </row>
    <row r="16" spans="3:15">
      <c r="C16" s="119" t="s">
        <v>256</v>
      </c>
      <c r="D16" s="60">
        <f t="shared" si="0"/>
        <v>1629.5</v>
      </c>
      <c r="E16" s="60">
        <v>1200</v>
      </c>
      <c r="F16" t="s">
        <v>633</v>
      </c>
      <c r="K16" s="319" t="s">
        <v>633</v>
      </c>
      <c r="L16" s="66">
        <v>6.4964188964260726E-3</v>
      </c>
      <c r="N16" s="60">
        <v>1338</v>
      </c>
      <c r="O16" s="60">
        <v>1921</v>
      </c>
    </row>
    <row r="17" spans="3:15">
      <c r="C17" s="119" t="s">
        <v>257</v>
      </c>
      <c r="D17" s="60">
        <f t="shared" si="0"/>
        <v>1030</v>
      </c>
      <c r="E17" s="60">
        <v>900</v>
      </c>
      <c r="F17" t="s">
        <v>633</v>
      </c>
      <c r="K17" s="290" t="s">
        <v>633</v>
      </c>
      <c r="L17" s="66">
        <v>4.1063586764767445E-3</v>
      </c>
      <c r="N17" s="60">
        <v>1195</v>
      </c>
      <c r="O17" s="60">
        <v>865</v>
      </c>
    </row>
    <row r="18" spans="3:15">
      <c r="C18" s="119" t="s">
        <v>258</v>
      </c>
      <c r="D18" s="60">
        <f t="shared" si="0"/>
        <v>82.5</v>
      </c>
      <c r="E18" s="60">
        <v>200</v>
      </c>
      <c r="F18" t="s">
        <v>633</v>
      </c>
      <c r="K18" s="319" t="s">
        <v>633</v>
      </c>
      <c r="L18" s="66">
        <v>3.2890736971779747E-4</v>
      </c>
      <c r="N18" s="60">
        <v>-113</v>
      </c>
      <c r="O18" s="60">
        <v>278</v>
      </c>
    </row>
    <row r="19" spans="3:15">
      <c r="C19" s="119" t="s">
        <v>259</v>
      </c>
      <c r="D19" s="60">
        <f t="shared" si="0"/>
        <v>644</v>
      </c>
      <c r="E19" s="60">
        <v>10000</v>
      </c>
      <c r="F19" t="s">
        <v>636</v>
      </c>
      <c r="K19" s="290" t="s">
        <v>636</v>
      </c>
      <c r="L19" s="66">
        <v>2.5674708617971099E-3</v>
      </c>
      <c r="N19" s="60">
        <v>645</v>
      </c>
      <c r="O19" s="60">
        <v>643</v>
      </c>
    </row>
    <row r="20" spans="3:15">
      <c r="C20" s="119" t="s">
        <v>261</v>
      </c>
      <c r="D20" s="60">
        <f t="shared" si="0"/>
        <v>46</v>
      </c>
      <c r="E20" s="60">
        <v>15</v>
      </c>
      <c r="F20" t="s">
        <v>633</v>
      </c>
      <c r="K20" s="319" t="s">
        <v>633</v>
      </c>
      <c r="L20" s="66">
        <v>1.8339077584265072E-4</v>
      </c>
      <c r="N20" s="60">
        <v>64</v>
      </c>
      <c r="O20" s="60">
        <v>28</v>
      </c>
    </row>
    <row r="21" spans="3:15">
      <c r="C21" s="119" t="s">
        <v>606</v>
      </c>
      <c r="D21" s="60"/>
      <c r="E21" s="60">
        <v>2500</v>
      </c>
      <c r="K21" s="269"/>
      <c r="L21" s="66"/>
      <c r="N21" s="60"/>
      <c r="O21" s="60"/>
    </row>
    <row r="22" spans="3:15">
      <c r="C22" s="119" t="s">
        <v>263</v>
      </c>
      <c r="D22" s="60">
        <f>AVERAGE(N22:O22)</f>
        <v>1584</v>
      </c>
      <c r="E22" s="60">
        <v>3000</v>
      </c>
      <c r="K22" s="320"/>
      <c r="L22" s="66">
        <v>6.3150214985817112E-3</v>
      </c>
      <c r="N22" s="60">
        <v>1522</v>
      </c>
      <c r="O22" s="60">
        <v>1646</v>
      </c>
    </row>
    <row r="23" spans="3:15">
      <c r="C23" s="119" t="s">
        <v>264</v>
      </c>
      <c r="D23" s="60">
        <f>AVERAGE(N23:O23)</f>
        <v>1896</v>
      </c>
      <c r="E23" s="60">
        <v>4000</v>
      </c>
      <c r="K23" s="269"/>
      <c r="L23" s="66">
        <v>7.5588893695144729E-3</v>
      </c>
      <c r="N23" s="60">
        <v>1585</v>
      </c>
      <c r="O23" s="60">
        <v>2207</v>
      </c>
    </row>
    <row r="24" spans="3:15">
      <c r="C24" s="74" t="s">
        <v>266</v>
      </c>
      <c r="D24" s="120">
        <f>AVERAGE(N24:O24)</f>
        <v>23493</v>
      </c>
      <c r="E24" s="120">
        <v>80000</v>
      </c>
      <c r="F24" t="s">
        <v>637</v>
      </c>
      <c r="K24" s="319" t="s">
        <v>637</v>
      </c>
      <c r="L24" s="118">
        <v>9.3660858627638982E-2</v>
      </c>
      <c r="N24" s="120">
        <v>23597</v>
      </c>
      <c r="O24" s="120">
        <v>23389</v>
      </c>
    </row>
    <row r="25" spans="3:15">
      <c r="C25" s="74" t="s">
        <v>268</v>
      </c>
      <c r="D25" s="120"/>
      <c r="E25" s="120">
        <v>5000</v>
      </c>
      <c r="F25" t="s">
        <v>638</v>
      </c>
      <c r="K25" s="290" t="s">
        <v>638</v>
      </c>
      <c r="L25" s="118"/>
      <c r="N25" s="120"/>
      <c r="O25" s="120"/>
    </row>
    <row r="26" spans="3:15">
      <c r="C26" s="74" t="s">
        <v>269</v>
      </c>
      <c r="D26" s="120">
        <f t="shared" ref="D26:D29" si="1">AVERAGE(N26:O26)</f>
        <v>72521</v>
      </c>
      <c r="E26" s="120">
        <v>25000</v>
      </c>
      <c r="K26" s="320"/>
      <c r="L26" s="118">
        <v>0.28912353162793203</v>
      </c>
      <c r="N26" s="120">
        <v>65798</v>
      </c>
      <c r="O26" s="120">
        <v>79244</v>
      </c>
    </row>
    <row r="27" spans="3:15">
      <c r="C27" s="119" t="s">
        <v>270</v>
      </c>
      <c r="D27" s="60">
        <f t="shared" si="1"/>
        <v>44463</v>
      </c>
      <c r="E27" s="60">
        <v>25000</v>
      </c>
      <c r="F27" t="s">
        <v>639</v>
      </c>
      <c r="K27" s="290" t="s">
        <v>639</v>
      </c>
      <c r="L27" s="66">
        <v>0.17726313187590823</v>
      </c>
      <c r="N27" s="60">
        <v>40226</v>
      </c>
      <c r="O27" s="60">
        <v>48700</v>
      </c>
    </row>
    <row r="28" spans="3:15">
      <c r="C28" s="119" t="s">
        <v>272</v>
      </c>
      <c r="D28" s="60">
        <f t="shared" si="1"/>
        <v>23184</v>
      </c>
      <c r="E28" s="60">
        <v>0</v>
      </c>
      <c r="F28" t="s">
        <v>273</v>
      </c>
      <c r="L28" s="66">
        <v>9.2428951024695963E-2</v>
      </c>
      <c r="N28" s="60">
        <v>21173</v>
      </c>
      <c r="O28" s="60">
        <v>25195</v>
      </c>
    </row>
    <row r="29" spans="3:15">
      <c r="C29" s="119" t="s">
        <v>274</v>
      </c>
      <c r="D29" s="60">
        <f t="shared" si="1"/>
        <v>4874</v>
      </c>
      <c r="E29" s="60">
        <v>0</v>
      </c>
      <c r="F29" t="s">
        <v>275</v>
      </c>
      <c r="L29" s="66">
        <v>1.9431448727327817E-2</v>
      </c>
      <c r="N29" s="60">
        <v>4399</v>
      </c>
      <c r="O29" s="60">
        <v>5349</v>
      </c>
    </row>
    <row r="30" spans="3:15">
      <c r="C30" s="74" t="s">
        <v>277</v>
      </c>
      <c r="D30" s="117">
        <f t="shared" ref="D30:D42" si="2">AVERAGE(N31:O31)</f>
        <v>46153.5</v>
      </c>
      <c r="E30" s="117">
        <v>8410</v>
      </c>
      <c r="L30" s="118">
        <v>0.11840864647640538</v>
      </c>
      <c r="N30" s="120">
        <v>26936</v>
      </c>
      <c r="O30" s="120">
        <v>32465</v>
      </c>
    </row>
    <row r="31" spans="3:15">
      <c r="C31" s="119" t="s">
        <v>278</v>
      </c>
      <c r="D31" s="60">
        <f t="shared" si="2"/>
        <v>5954</v>
      </c>
      <c r="E31" s="60">
        <v>0</v>
      </c>
      <c r="F31" t="s">
        <v>275</v>
      </c>
      <c r="L31" s="118">
        <v>0.18400274288812565</v>
      </c>
      <c r="N31" s="117">
        <v>38884</v>
      </c>
      <c r="O31" s="117">
        <v>53423</v>
      </c>
    </row>
    <row r="32" spans="3:15">
      <c r="C32" s="119" t="s">
        <v>279</v>
      </c>
      <c r="D32" s="60">
        <f t="shared" si="2"/>
        <v>1065</v>
      </c>
      <c r="E32" s="60">
        <v>1000</v>
      </c>
      <c r="F32" t="s">
        <v>273</v>
      </c>
      <c r="L32" s="66">
        <v>2.3737145203633528E-2</v>
      </c>
      <c r="N32" s="60">
        <v>5399</v>
      </c>
      <c r="O32" s="60">
        <v>6509</v>
      </c>
    </row>
    <row r="33" spans="3:15">
      <c r="C33" s="119" t="s">
        <v>280</v>
      </c>
      <c r="D33" s="60">
        <f t="shared" si="2"/>
        <v>8188.5</v>
      </c>
      <c r="E33" s="60">
        <v>0</v>
      </c>
      <c r="F33" t="s">
        <v>273</v>
      </c>
      <c r="L33" s="66">
        <v>4.2458951363570216E-3</v>
      </c>
      <c r="N33" s="60">
        <v>1076</v>
      </c>
      <c r="O33" s="60">
        <v>1054</v>
      </c>
    </row>
    <row r="34" spans="3:15">
      <c r="C34" s="119" t="s">
        <v>281</v>
      </c>
      <c r="D34" s="60">
        <f t="shared" si="2"/>
        <v>6591.5</v>
      </c>
      <c r="E34" s="60">
        <v>0</v>
      </c>
      <c r="F34" t="s">
        <v>273</v>
      </c>
      <c r="L34" s="66">
        <v>3.2645551477990115E-2</v>
      </c>
      <c r="N34" s="60">
        <v>8174</v>
      </c>
      <c r="O34" s="60">
        <v>8203</v>
      </c>
    </row>
    <row r="35" spans="3:15">
      <c r="C35" s="119" t="s">
        <v>282</v>
      </c>
      <c r="D35" s="60">
        <f t="shared" si="2"/>
        <v>3475.5</v>
      </c>
      <c r="E35" s="60">
        <v>3000</v>
      </c>
      <c r="F35" s="121"/>
      <c r="L35" s="66">
        <v>2.6278702151452872E-2</v>
      </c>
      <c r="N35" s="60">
        <v>1676</v>
      </c>
      <c r="O35" s="60">
        <v>11507</v>
      </c>
    </row>
    <row r="36" spans="3:15">
      <c r="C36" s="119" t="s">
        <v>283</v>
      </c>
      <c r="D36" s="60">
        <f t="shared" si="2"/>
        <v>11850</v>
      </c>
      <c r="E36" s="60"/>
      <c r="F36" t="s">
        <v>273</v>
      </c>
      <c r="L36" s="66">
        <v>1.3855970466111577E-2</v>
      </c>
      <c r="N36" s="60">
        <v>3700</v>
      </c>
      <c r="O36" s="60">
        <v>3251</v>
      </c>
    </row>
    <row r="37" spans="3:15">
      <c r="C37" s="119" t="s">
        <v>284</v>
      </c>
      <c r="D37" s="60">
        <f t="shared" si="2"/>
        <v>1589.5</v>
      </c>
      <c r="E37" s="60">
        <v>0</v>
      </c>
      <c r="F37" t="s">
        <v>273</v>
      </c>
      <c r="L37" s="66">
        <v>4.7243058559465458E-2</v>
      </c>
      <c r="N37" s="60">
        <v>11166</v>
      </c>
      <c r="O37" s="60">
        <v>12534</v>
      </c>
    </row>
    <row r="38" spans="3:15">
      <c r="C38" s="119" t="s">
        <v>285</v>
      </c>
      <c r="D38" s="60">
        <f t="shared" si="2"/>
        <v>1503.5</v>
      </c>
      <c r="E38" s="60">
        <v>0</v>
      </c>
      <c r="F38" t="s">
        <v>273</v>
      </c>
      <c r="L38" s="66">
        <v>6.336948656562898E-3</v>
      </c>
      <c r="N38" s="60">
        <v>2581</v>
      </c>
      <c r="O38" s="60">
        <v>598</v>
      </c>
    </row>
    <row r="39" spans="3:15">
      <c r="C39" s="119" t="s">
        <v>286</v>
      </c>
      <c r="D39" s="60">
        <f t="shared" si="2"/>
        <v>2800.5</v>
      </c>
      <c r="E39" s="60">
        <v>1000</v>
      </c>
      <c r="F39" t="s">
        <v>273</v>
      </c>
      <c r="L39" s="66">
        <v>5.9940876408570726E-3</v>
      </c>
      <c r="N39" s="60">
        <v>1046</v>
      </c>
      <c r="O39" s="60">
        <v>1961</v>
      </c>
    </row>
    <row r="40" spans="3:15">
      <c r="C40" s="119" t="s">
        <v>287</v>
      </c>
      <c r="D40" s="60">
        <f t="shared" si="2"/>
        <v>1613</v>
      </c>
      <c r="E40" s="60">
        <v>500</v>
      </c>
      <c r="F40" t="s">
        <v>273</v>
      </c>
      <c r="L40" s="66">
        <v>1.1164910168420507E-2</v>
      </c>
      <c r="N40" s="60">
        <v>2136</v>
      </c>
      <c r="O40" s="60">
        <v>3465</v>
      </c>
    </row>
    <row r="41" spans="3:15">
      <c r="C41" s="119" t="s">
        <v>288</v>
      </c>
      <c r="D41" s="60">
        <f t="shared" si="2"/>
        <v>1522.5</v>
      </c>
      <c r="E41" s="60">
        <v>2910</v>
      </c>
      <c r="F41" t="s">
        <v>289</v>
      </c>
      <c r="L41" s="66">
        <v>6.4306374224825128E-3</v>
      </c>
      <c r="N41" s="60">
        <v>1098</v>
      </c>
      <c r="O41" s="60">
        <v>2128</v>
      </c>
    </row>
    <row r="42" spans="3:15">
      <c r="C42" s="74" t="s">
        <v>29</v>
      </c>
      <c r="D42" s="120">
        <f t="shared" si="2"/>
        <v>250830.5</v>
      </c>
      <c r="E42" s="120">
        <v>198735</v>
      </c>
      <c r="L42" s="66">
        <v>6.0698360047920811E-3</v>
      </c>
      <c r="N42" s="60">
        <v>832</v>
      </c>
      <c r="O42" s="60">
        <v>2213</v>
      </c>
    </row>
    <row r="43" spans="3:15">
      <c r="C43" s="420" t="s">
        <v>158</v>
      </c>
      <c r="D43" s="391">
        <f>SUM(D6,D24,D26,D30)</f>
        <v>221130</v>
      </c>
      <c r="E43" s="391">
        <f>SUM(E6,E24,E26,E30)</f>
        <v>193735</v>
      </c>
      <c r="F43" s="392"/>
      <c r="L43" s="118">
        <v>1</v>
      </c>
      <c r="N43" s="120">
        <v>227134</v>
      </c>
      <c r="O43" s="120">
        <v>274527</v>
      </c>
    </row>
    <row r="44" spans="3:15" s="392" customFormat="1">
      <c r="C44" s="419" t="s">
        <v>643</v>
      </c>
      <c r="D44" s="389">
        <f>D42-D43</f>
        <v>29700.5</v>
      </c>
      <c r="E44" s="389">
        <f>E42-E43</f>
        <v>5000</v>
      </c>
      <c r="F44" s="121"/>
    </row>
    <row r="45" spans="3:15" s="121" customFormat="1">
      <c r="C45"/>
      <c r="D45"/>
      <c r="E45"/>
      <c r="F45"/>
    </row>
    <row r="46" spans="3:15">
      <c r="D46" t="s">
        <v>607</v>
      </c>
      <c r="E46" t="s">
        <v>623</v>
      </c>
      <c r="F46" t="s">
        <v>237</v>
      </c>
    </row>
    <row r="47" spans="3:15">
      <c r="C47" t="s">
        <v>238</v>
      </c>
      <c r="D47" s="63">
        <v>78962.5</v>
      </c>
      <c r="E47" s="63">
        <v>80325</v>
      </c>
    </row>
    <row r="48" spans="3:15">
      <c r="C48" t="s">
        <v>239</v>
      </c>
      <c r="D48" s="63">
        <v>6720</v>
      </c>
      <c r="E48" s="63">
        <v>5000</v>
      </c>
      <c r="F48" t="s">
        <v>240</v>
      </c>
    </row>
    <row r="49" spans="3:6">
      <c r="C49" t="s">
        <v>241</v>
      </c>
      <c r="D49" s="63">
        <v>16083</v>
      </c>
      <c r="E49" s="63">
        <v>12800</v>
      </c>
      <c r="F49" t="s">
        <v>242</v>
      </c>
    </row>
    <row r="50" spans="3:6">
      <c r="C50" t="s">
        <v>243</v>
      </c>
      <c r="D50" s="63">
        <v>3599</v>
      </c>
      <c r="E50" s="63">
        <v>110</v>
      </c>
      <c r="F50" t="s">
        <v>244</v>
      </c>
    </row>
    <row r="51" spans="3:6">
      <c r="C51" t="s">
        <v>245</v>
      </c>
      <c r="D51" s="63">
        <v>3397.5</v>
      </c>
      <c r="E51" s="63">
        <v>2800</v>
      </c>
      <c r="F51" t="s">
        <v>242</v>
      </c>
    </row>
    <row r="52" spans="3:6">
      <c r="C52" t="s">
        <v>246</v>
      </c>
      <c r="D52" s="63">
        <v>15138</v>
      </c>
      <c r="E52" s="63">
        <v>12000</v>
      </c>
      <c r="F52" t="s">
        <v>247</v>
      </c>
    </row>
    <row r="53" spans="3:6">
      <c r="C53" t="s">
        <v>248</v>
      </c>
      <c r="D53" s="63">
        <v>2970</v>
      </c>
      <c r="E53" s="63">
        <v>3000</v>
      </c>
      <c r="F53" t="s">
        <v>249</v>
      </c>
    </row>
    <row r="54" spans="3:6">
      <c r="C54" t="s">
        <v>250</v>
      </c>
      <c r="D54" s="63">
        <v>4418</v>
      </c>
      <c r="E54" s="63">
        <v>3500</v>
      </c>
      <c r="F54" t="s">
        <v>251</v>
      </c>
    </row>
    <row r="55" spans="3:6">
      <c r="C55" t="s">
        <v>252</v>
      </c>
      <c r="D55" s="63">
        <v>1812.5</v>
      </c>
      <c r="E55" s="63">
        <v>3300</v>
      </c>
      <c r="F55" t="s">
        <v>253</v>
      </c>
    </row>
    <row r="56" spans="3:6">
      <c r="C56" t="s">
        <v>254</v>
      </c>
      <c r="D56" s="63">
        <v>17998</v>
      </c>
      <c r="E56" s="63">
        <v>16000</v>
      </c>
      <c r="F56" t="s">
        <v>255</v>
      </c>
    </row>
    <row r="57" spans="3:6">
      <c r="C57" t="s">
        <v>256</v>
      </c>
      <c r="D57" s="63">
        <v>1629.5</v>
      </c>
      <c r="E57" s="63">
        <v>1200</v>
      </c>
      <c r="F57" t="s">
        <v>242</v>
      </c>
    </row>
    <row r="58" spans="3:6">
      <c r="C58" t="s">
        <v>257</v>
      </c>
      <c r="D58" s="63">
        <v>1030</v>
      </c>
      <c r="E58" s="63">
        <v>900</v>
      </c>
      <c r="F58" t="s">
        <v>242</v>
      </c>
    </row>
    <row r="59" spans="3:6">
      <c r="C59" t="s">
        <v>258</v>
      </c>
      <c r="D59" s="63">
        <v>82.5</v>
      </c>
      <c r="E59" s="63">
        <v>200</v>
      </c>
      <c r="F59" t="s">
        <v>242</v>
      </c>
    </row>
    <row r="60" spans="3:6">
      <c r="C60" t="s">
        <v>259</v>
      </c>
      <c r="D60" s="63">
        <v>644</v>
      </c>
      <c r="E60" s="63">
        <v>10000</v>
      </c>
      <c r="F60" t="s">
        <v>260</v>
      </c>
    </row>
    <row r="61" spans="3:6">
      <c r="C61" t="s">
        <v>261</v>
      </c>
      <c r="D61" s="63">
        <v>46</v>
      </c>
      <c r="E61" s="63">
        <v>15</v>
      </c>
      <c r="F61" t="s">
        <v>242</v>
      </c>
    </row>
    <row r="62" spans="3:6">
      <c r="C62" t="s">
        <v>606</v>
      </c>
      <c r="D62" s="63"/>
      <c r="E62" s="63">
        <v>2500</v>
      </c>
      <c r="F62" t="s">
        <v>262</v>
      </c>
    </row>
    <row r="63" spans="3:6">
      <c r="C63" t="s">
        <v>263</v>
      </c>
      <c r="D63" s="63">
        <v>1584</v>
      </c>
      <c r="E63" s="63">
        <v>3000</v>
      </c>
    </row>
    <row r="64" spans="3:6">
      <c r="C64" t="s">
        <v>264</v>
      </c>
      <c r="D64" s="63">
        <v>1896</v>
      </c>
      <c r="E64" s="63">
        <v>4000</v>
      </c>
      <c r="F64" t="s">
        <v>265</v>
      </c>
    </row>
    <row r="65" spans="3:6">
      <c r="C65" t="s">
        <v>266</v>
      </c>
      <c r="D65" s="63">
        <v>23493</v>
      </c>
      <c r="E65" s="63">
        <v>80000</v>
      </c>
      <c r="F65" t="s">
        <v>267</v>
      </c>
    </row>
    <row r="66" spans="3:6">
      <c r="C66" t="s">
        <v>268</v>
      </c>
      <c r="D66" s="63"/>
      <c r="E66" s="63">
        <v>5000</v>
      </c>
    </row>
    <row r="67" spans="3:6">
      <c r="C67" t="s">
        <v>269</v>
      </c>
      <c r="D67" s="63">
        <v>72521</v>
      </c>
      <c r="E67" s="63">
        <v>25000</v>
      </c>
    </row>
    <row r="68" spans="3:6">
      <c r="C68" t="s">
        <v>270</v>
      </c>
      <c r="D68" s="63">
        <v>44463</v>
      </c>
      <c r="E68" s="63">
        <v>25000</v>
      </c>
      <c r="F68" t="s">
        <v>271</v>
      </c>
    </row>
    <row r="69" spans="3:6">
      <c r="C69" t="s">
        <v>272</v>
      </c>
      <c r="D69" s="63">
        <v>23184</v>
      </c>
      <c r="E69" s="63">
        <v>0</v>
      </c>
      <c r="F69" t="s">
        <v>273</v>
      </c>
    </row>
    <row r="70" spans="3:6">
      <c r="C70" t="s">
        <v>274</v>
      </c>
      <c r="D70" s="63">
        <v>4874</v>
      </c>
      <c r="E70" s="63">
        <v>0</v>
      </c>
      <c r="F70" t="s">
        <v>275</v>
      </c>
    </row>
    <row r="71" spans="3:6">
      <c r="C71" t="s">
        <v>276</v>
      </c>
      <c r="D71" s="63">
        <v>29700.5</v>
      </c>
      <c r="E71" s="63">
        <v>0</v>
      </c>
      <c r="F71" t="s">
        <v>275</v>
      </c>
    </row>
    <row r="72" spans="3:6">
      <c r="C72" t="s">
        <v>277</v>
      </c>
      <c r="D72" s="63">
        <v>46153.5</v>
      </c>
      <c r="E72" s="63">
        <v>8410</v>
      </c>
    </row>
    <row r="73" spans="3:6">
      <c r="C73" t="s">
        <v>278</v>
      </c>
      <c r="D73" s="63">
        <v>5954</v>
      </c>
      <c r="E73" s="63">
        <v>0</v>
      </c>
      <c r="F73" t="s">
        <v>275</v>
      </c>
    </row>
    <row r="74" spans="3:6">
      <c r="C74" t="s">
        <v>279</v>
      </c>
      <c r="D74" s="63">
        <v>1065</v>
      </c>
      <c r="E74" s="63">
        <v>1000</v>
      </c>
      <c r="F74" t="s">
        <v>273</v>
      </c>
    </row>
    <row r="75" spans="3:6">
      <c r="C75" t="s">
        <v>280</v>
      </c>
      <c r="D75" s="63">
        <v>8188.5</v>
      </c>
      <c r="E75" s="63">
        <v>0</v>
      </c>
      <c r="F75" t="s">
        <v>273</v>
      </c>
    </row>
    <row r="76" spans="3:6">
      <c r="C76" t="s">
        <v>281</v>
      </c>
      <c r="D76" s="63">
        <v>6591.5</v>
      </c>
      <c r="E76" s="63">
        <v>0</v>
      </c>
      <c r="F76" t="s">
        <v>273</v>
      </c>
    </row>
    <row r="77" spans="3:6">
      <c r="C77" t="s">
        <v>282</v>
      </c>
      <c r="D77" s="63">
        <v>3475.5</v>
      </c>
      <c r="E77" s="63">
        <v>3000</v>
      </c>
    </row>
    <row r="78" spans="3:6">
      <c r="C78" t="s">
        <v>283</v>
      </c>
      <c r="D78" s="63">
        <v>11850</v>
      </c>
      <c r="E78" s="63"/>
      <c r="F78" t="s">
        <v>273</v>
      </c>
    </row>
    <row r="79" spans="3:6">
      <c r="C79" t="s">
        <v>284</v>
      </c>
      <c r="D79" s="63">
        <v>1589.5</v>
      </c>
      <c r="E79" s="63">
        <v>0</v>
      </c>
      <c r="F79" t="s">
        <v>273</v>
      </c>
    </row>
    <row r="80" spans="3:6">
      <c r="C80" t="s">
        <v>285</v>
      </c>
      <c r="D80" s="63">
        <v>1503.5</v>
      </c>
      <c r="E80" s="63">
        <v>0</v>
      </c>
      <c r="F80" t="s">
        <v>273</v>
      </c>
    </row>
    <row r="81" spans="3:13">
      <c r="C81" t="s">
        <v>286</v>
      </c>
      <c r="D81" s="63">
        <v>2800.5</v>
      </c>
      <c r="E81" s="63">
        <v>1000</v>
      </c>
      <c r="F81" t="s">
        <v>273</v>
      </c>
    </row>
    <row r="82" spans="3:13">
      <c r="C82" t="s">
        <v>287</v>
      </c>
      <c r="D82" s="63">
        <v>1613</v>
      </c>
      <c r="E82" s="63">
        <v>500</v>
      </c>
      <c r="F82" t="s">
        <v>273</v>
      </c>
    </row>
    <row r="83" spans="3:13">
      <c r="C83" t="s">
        <v>288</v>
      </c>
      <c r="D83" s="63">
        <v>1522.5</v>
      </c>
      <c r="E83" s="63">
        <v>2910</v>
      </c>
      <c r="F83" t="s">
        <v>289</v>
      </c>
    </row>
    <row r="84" spans="3:13">
      <c r="C84" t="s">
        <v>29</v>
      </c>
      <c r="D84" s="63">
        <v>250830.5</v>
      </c>
      <c r="E84" s="63">
        <v>198735</v>
      </c>
    </row>
    <row r="89" spans="3:13" ht="15.75" thickBot="1">
      <c r="C89" t="s">
        <v>651</v>
      </c>
    </row>
    <row r="90" spans="3:13" ht="15.75" thickBot="1">
      <c r="C90" s="315"/>
      <c r="D90" s="536" t="s">
        <v>607</v>
      </c>
      <c r="E90" s="536"/>
      <c r="F90" s="475" t="s">
        <v>623</v>
      </c>
    </row>
    <row r="91" spans="3:13" ht="15.75" thickBot="1">
      <c r="C91" s="537"/>
      <c r="D91" s="537"/>
      <c r="E91" s="470" t="s">
        <v>657</v>
      </c>
      <c r="F91" s="470"/>
      <c r="G91" s="475"/>
      <c r="H91" s="421" t="s">
        <v>237</v>
      </c>
    </row>
    <row r="92" spans="3:13" ht="15.75" thickBot="1">
      <c r="C92" s="538" t="s">
        <v>238</v>
      </c>
      <c r="D92" s="538"/>
      <c r="E92" s="422">
        <v>78963</v>
      </c>
      <c r="F92" s="422">
        <v>80325</v>
      </c>
      <c r="G92" s="470"/>
      <c r="H92" s="398"/>
      <c r="J92" s="392" t="s">
        <v>158</v>
      </c>
      <c r="K92" s="121" t="s">
        <v>643</v>
      </c>
      <c r="L92" s="392"/>
      <c r="M92" s="121"/>
    </row>
    <row r="93" spans="3:13">
      <c r="C93" s="529" t="s">
        <v>239</v>
      </c>
      <c r="D93" s="529"/>
      <c r="E93" s="384">
        <v>6720</v>
      </c>
      <c r="F93" s="384">
        <v>5000</v>
      </c>
      <c r="G93" s="539"/>
      <c r="H93" s="539"/>
      <c r="J93" s="391">
        <f>SUM(E93:E109)</f>
        <v>79050</v>
      </c>
      <c r="K93" s="389">
        <f>E92-J93</f>
        <v>-87</v>
      </c>
      <c r="L93" s="391">
        <f>SUM(F93:F109)</f>
        <v>80325</v>
      </c>
      <c r="M93" s="389">
        <f>F92-L93</f>
        <v>0</v>
      </c>
    </row>
    <row r="94" spans="3:13">
      <c r="C94" s="524" t="s">
        <v>241</v>
      </c>
      <c r="D94" s="524"/>
      <c r="E94" s="296">
        <v>16083</v>
      </c>
      <c r="F94" s="296">
        <v>12800</v>
      </c>
      <c r="G94" s="529" t="s">
        <v>240</v>
      </c>
      <c r="H94" s="529"/>
      <c r="J94" s="391"/>
      <c r="K94" s="389"/>
      <c r="L94" s="391"/>
      <c r="M94" s="389"/>
    </row>
    <row r="95" spans="3:13">
      <c r="C95" s="529" t="s">
        <v>243</v>
      </c>
      <c r="D95" s="529"/>
      <c r="E95" s="384">
        <v>3599</v>
      </c>
      <c r="F95" s="295">
        <v>110</v>
      </c>
      <c r="G95" s="524" t="s">
        <v>633</v>
      </c>
      <c r="H95" s="524"/>
      <c r="J95" s="391"/>
      <c r="K95" s="389"/>
      <c r="L95" s="391"/>
      <c r="M95" s="389"/>
    </row>
    <row r="96" spans="3:13">
      <c r="C96" s="524" t="s">
        <v>245</v>
      </c>
      <c r="D96" s="524"/>
      <c r="E96" s="296">
        <v>3398</v>
      </c>
      <c r="F96" s="296">
        <v>2800</v>
      </c>
      <c r="G96" s="529" t="s">
        <v>634</v>
      </c>
      <c r="H96" s="529"/>
      <c r="J96" s="391"/>
      <c r="K96" s="389"/>
      <c r="L96" s="391"/>
      <c r="M96" s="389"/>
    </row>
    <row r="97" spans="3:13">
      <c r="C97" s="529" t="s">
        <v>246</v>
      </c>
      <c r="D97" s="529"/>
      <c r="E97" s="384">
        <v>15138</v>
      </c>
      <c r="F97" s="384">
        <v>12000</v>
      </c>
      <c r="G97" s="524" t="s">
        <v>633</v>
      </c>
      <c r="H97" s="524"/>
      <c r="J97" s="391"/>
      <c r="K97" s="389"/>
      <c r="L97" s="391"/>
      <c r="M97" s="389"/>
    </row>
    <row r="98" spans="3:13">
      <c r="C98" s="524" t="s">
        <v>248</v>
      </c>
      <c r="D98" s="524"/>
      <c r="E98" s="296">
        <v>2970</v>
      </c>
      <c r="F98" s="296">
        <v>3000</v>
      </c>
      <c r="G98" s="529" t="s">
        <v>635</v>
      </c>
      <c r="H98" s="529"/>
      <c r="J98" s="391"/>
      <c r="K98" s="389"/>
      <c r="L98" s="391"/>
      <c r="M98" s="389"/>
    </row>
    <row r="99" spans="3:13">
      <c r="C99" s="529" t="s">
        <v>250</v>
      </c>
      <c r="D99" s="529"/>
      <c r="E99" s="384">
        <v>4418</v>
      </c>
      <c r="F99" s="384">
        <v>3500</v>
      </c>
      <c r="G99" s="524" t="s">
        <v>249</v>
      </c>
      <c r="H99" s="524"/>
      <c r="J99" s="391"/>
      <c r="K99" s="389"/>
      <c r="L99" s="391"/>
      <c r="M99" s="389"/>
    </row>
    <row r="100" spans="3:13">
      <c r="C100" s="524" t="s">
        <v>252</v>
      </c>
      <c r="D100" s="524"/>
      <c r="E100" s="296">
        <v>1813</v>
      </c>
      <c r="F100" s="296">
        <v>3300</v>
      </c>
      <c r="G100" s="529" t="s">
        <v>251</v>
      </c>
      <c r="H100" s="529"/>
      <c r="J100" s="391"/>
      <c r="K100" s="389"/>
      <c r="L100" s="391"/>
      <c r="M100" s="389"/>
    </row>
    <row r="101" spans="3:13">
      <c r="C101" s="529" t="s">
        <v>254</v>
      </c>
      <c r="D101" s="529"/>
      <c r="E101" s="384">
        <v>17998</v>
      </c>
      <c r="F101" s="384">
        <v>16000</v>
      </c>
      <c r="G101" s="524" t="s">
        <v>253</v>
      </c>
      <c r="H101" s="524"/>
      <c r="J101" s="391"/>
      <c r="K101" s="389"/>
      <c r="L101" s="391"/>
      <c r="M101" s="389"/>
    </row>
    <row r="102" spans="3:13">
      <c r="C102" s="524" t="s">
        <v>256</v>
      </c>
      <c r="D102" s="524"/>
      <c r="E102" s="296">
        <v>1630</v>
      </c>
      <c r="F102" s="296">
        <v>1200</v>
      </c>
      <c r="G102" s="529" t="s">
        <v>255</v>
      </c>
      <c r="H102" s="529"/>
      <c r="J102" s="391"/>
      <c r="K102" s="389"/>
      <c r="L102" s="391"/>
      <c r="M102" s="389"/>
    </row>
    <row r="103" spans="3:13">
      <c r="C103" s="529" t="s">
        <v>257</v>
      </c>
      <c r="D103" s="529"/>
      <c r="E103" s="384">
        <v>1030</v>
      </c>
      <c r="F103" s="295">
        <v>900</v>
      </c>
      <c r="G103" s="524" t="s">
        <v>633</v>
      </c>
      <c r="H103" s="524"/>
      <c r="J103" s="391"/>
      <c r="K103" s="389"/>
      <c r="L103" s="391"/>
      <c r="M103" s="389"/>
    </row>
    <row r="104" spans="3:13">
      <c r="C104" s="524" t="s">
        <v>258</v>
      </c>
      <c r="D104" s="524"/>
      <c r="E104" s="285">
        <v>83</v>
      </c>
      <c r="F104" s="285">
        <v>200</v>
      </c>
      <c r="G104" s="529" t="s">
        <v>633</v>
      </c>
      <c r="H104" s="529"/>
      <c r="J104" s="391"/>
      <c r="K104" s="389"/>
      <c r="L104" s="391"/>
      <c r="M104" s="389"/>
    </row>
    <row r="105" spans="3:13">
      <c r="C105" s="529" t="s">
        <v>259</v>
      </c>
      <c r="D105" s="529"/>
      <c r="E105" s="295">
        <v>644</v>
      </c>
      <c r="F105" s="384">
        <v>10000</v>
      </c>
      <c r="G105" s="524" t="s">
        <v>633</v>
      </c>
      <c r="H105" s="524"/>
      <c r="J105" s="391"/>
      <c r="K105" s="389"/>
      <c r="L105" s="391"/>
      <c r="M105" s="389"/>
    </row>
    <row r="106" spans="3:13">
      <c r="C106" s="524" t="s">
        <v>261</v>
      </c>
      <c r="D106" s="524"/>
      <c r="E106" s="285">
        <v>46</v>
      </c>
      <c r="F106" s="285">
        <v>15</v>
      </c>
      <c r="G106" s="529" t="s">
        <v>636</v>
      </c>
      <c r="H106" s="529"/>
      <c r="J106" s="391"/>
      <c r="K106" s="389"/>
      <c r="L106" s="391"/>
      <c r="M106" s="389"/>
    </row>
    <row r="107" spans="3:13">
      <c r="C107" s="529" t="s">
        <v>606</v>
      </c>
      <c r="D107" s="529"/>
      <c r="E107" s="269"/>
      <c r="F107" s="384">
        <v>2500</v>
      </c>
      <c r="G107" s="524" t="s">
        <v>633</v>
      </c>
      <c r="H107" s="524"/>
      <c r="J107" s="391"/>
      <c r="K107" s="389"/>
      <c r="L107" s="391"/>
      <c r="M107" s="389"/>
    </row>
    <row r="108" spans="3:13">
      <c r="C108" s="524" t="s">
        <v>263</v>
      </c>
      <c r="D108" s="524"/>
      <c r="E108" s="296">
        <v>1584</v>
      </c>
      <c r="F108" s="296">
        <v>3000</v>
      </c>
      <c r="G108" s="535"/>
      <c r="H108" s="535"/>
      <c r="J108" s="391"/>
      <c r="K108" s="389"/>
      <c r="L108" s="391"/>
      <c r="M108" s="389"/>
    </row>
    <row r="109" spans="3:13">
      <c r="C109" s="529" t="s">
        <v>264</v>
      </c>
      <c r="D109" s="529"/>
      <c r="E109" s="384">
        <v>1896</v>
      </c>
      <c r="F109" s="384">
        <v>4000</v>
      </c>
      <c r="G109" s="534"/>
      <c r="H109" s="534"/>
      <c r="J109" s="391"/>
      <c r="K109" s="389"/>
      <c r="L109" s="391"/>
      <c r="M109" s="389"/>
    </row>
    <row r="110" spans="3:13">
      <c r="C110" s="533" t="s">
        <v>266</v>
      </c>
      <c r="D110" s="533"/>
      <c r="E110" s="422">
        <v>23493</v>
      </c>
      <c r="F110" s="422">
        <v>80000</v>
      </c>
      <c r="G110" s="535"/>
      <c r="H110" s="535"/>
      <c r="J110" s="391"/>
      <c r="K110" s="389"/>
      <c r="L110" s="391"/>
      <c r="M110" s="389"/>
    </row>
    <row r="111" spans="3:13">
      <c r="C111" s="531" t="s">
        <v>268</v>
      </c>
      <c r="D111" s="531"/>
      <c r="E111" s="269"/>
      <c r="F111" s="423">
        <v>5000</v>
      </c>
      <c r="G111" s="524" t="s">
        <v>637</v>
      </c>
      <c r="H111" s="524"/>
      <c r="J111" s="391"/>
      <c r="K111" s="389"/>
      <c r="L111" s="391"/>
      <c r="M111" s="389"/>
    </row>
    <row r="112" spans="3:13">
      <c r="C112" s="533" t="s">
        <v>269</v>
      </c>
      <c r="D112" s="533"/>
      <c r="E112" s="422">
        <v>72521</v>
      </c>
      <c r="F112" s="422">
        <v>25000</v>
      </c>
      <c r="G112" s="529" t="s">
        <v>638</v>
      </c>
      <c r="H112" s="529"/>
      <c r="J112" s="391"/>
      <c r="K112" s="389"/>
      <c r="L112" s="391"/>
      <c r="M112" s="389"/>
    </row>
    <row r="113" spans="3:13">
      <c r="C113" s="529" t="s">
        <v>270</v>
      </c>
      <c r="D113" s="529"/>
      <c r="E113" s="384">
        <v>44463</v>
      </c>
      <c r="F113" s="384">
        <v>25000</v>
      </c>
      <c r="G113" s="534"/>
      <c r="H113" s="534"/>
      <c r="J113" s="391"/>
      <c r="K113" s="389"/>
      <c r="L113" s="391"/>
      <c r="M113" s="389"/>
    </row>
    <row r="114" spans="3:13">
      <c r="C114" s="531" t="s">
        <v>277</v>
      </c>
      <c r="D114" s="531"/>
      <c r="E114" s="423">
        <v>46154</v>
      </c>
      <c r="F114" s="423">
        <v>8410</v>
      </c>
      <c r="G114" s="529" t="s">
        <v>639</v>
      </c>
      <c r="H114" s="529"/>
      <c r="J114" s="391"/>
      <c r="K114" s="389"/>
      <c r="L114" s="391"/>
      <c r="M114" s="389"/>
    </row>
    <row r="115" spans="3:13">
      <c r="C115" s="529" t="s">
        <v>279</v>
      </c>
      <c r="D115" s="529"/>
      <c r="E115" s="384">
        <v>1065</v>
      </c>
      <c r="F115" s="384">
        <v>1000</v>
      </c>
      <c r="G115" s="499"/>
      <c r="H115" s="499"/>
      <c r="J115" s="391">
        <f>SUM(E115:E119)</f>
        <v>10478</v>
      </c>
      <c r="K115" s="389">
        <f>E114-J115</f>
        <v>35676</v>
      </c>
      <c r="L115" s="391">
        <f>SUM(F115:F119)</f>
        <v>8410</v>
      </c>
      <c r="M115" s="389">
        <f>F114-L115</f>
        <v>0</v>
      </c>
    </row>
    <row r="116" spans="3:13">
      <c r="C116" s="524" t="s">
        <v>282</v>
      </c>
      <c r="D116" s="524"/>
      <c r="E116" s="296">
        <v>3476</v>
      </c>
      <c r="F116" s="296">
        <v>3000</v>
      </c>
      <c r="G116" s="499"/>
      <c r="H116" s="499"/>
      <c r="J116" s="391"/>
      <c r="K116" s="389"/>
      <c r="L116" s="391"/>
      <c r="M116" s="389"/>
    </row>
    <row r="117" spans="3:13">
      <c r="C117" s="524" t="s">
        <v>286</v>
      </c>
      <c r="D117" s="524"/>
      <c r="E117" s="296">
        <v>2801</v>
      </c>
      <c r="F117" s="296">
        <v>1000</v>
      </c>
      <c r="G117" s="532"/>
      <c r="H117" s="532"/>
      <c r="J117" s="391"/>
      <c r="K117" s="389"/>
      <c r="L117" s="391"/>
      <c r="M117" s="389"/>
    </row>
    <row r="118" spans="3:13">
      <c r="C118" s="529" t="s">
        <v>287</v>
      </c>
      <c r="D118" s="529"/>
      <c r="E118" s="384">
        <v>1613</v>
      </c>
      <c r="F118" s="295">
        <v>500</v>
      </c>
      <c r="G118" s="524"/>
      <c r="H118" s="524"/>
      <c r="J118" s="391"/>
      <c r="K118" s="389"/>
      <c r="L118" s="391"/>
      <c r="M118" s="389"/>
    </row>
    <row r="119" spans="3:13" ht="15.75" thickBot="1">
      <c r="C119" s="530" t="s">
        <v>288</v>
      </c>
      <c r="D119" s="530"/>
      <c r="E119" s="306">
        <v>1523</v>
      </c>
      <c r="F119" s="306">
        <v>2910</v>
      </c>
      <c r="G119" s="525"/>
      <c r="H119" s="525"/>
      <c r="J119" s="391"/>
      <c r="K119" s="389"/>
      <c r="L119" s="391"/>
      <c r="M119" s="389"/>
    </row>
    <row r="120" spans="3:13" ht="15.75" thickBot="1">
      <c r="C120" s="496" t="s">
        <v>29</v>
      </c>
      <c r="D120" s="496"/>
      <c r="E120" s="424">
        <v>250831</v>
      </c>
      <c r="F120" s="424">
        <v>198735</v>
      </c>
      <c r="G120" s="530" t="s">
        <v>289</v>
      </c>
      <c r="H120" s="530"/>
      <c r="J120" s="391"/>
      <c r="K120" s="389"/>
      <c r="L120" s="391"/>
      <c r="M120" s="389"/>
    </row>
    <row r="121" spans="3:13" ht="15.75" thickBot="1">
      <c r="G121" s="528"/>
      <c r="H121" s="528"/>
      <c r="J121" s="391">
        <f>SUM(E92,E110,E111,E112,E114)</f>
        <v>221131</v>
      </c>
      <c r="K121" s="389">
        <f>E120-J121</f>
        <v>29700</v>
      </c>
      <c r="L121" s="391">
        <f>SUM(F92,F110,F111,F112,F114)</f>
        <v>198735</v>
      </c>
      <c r="M121" s="389">
        <f>F120-L121</f>
        <v>0</v>
      </c>
    </row>
    <row r="122" spans="3:13">
      <c r="E122" s="63">
        <f>E92-SUM(E93:E109)</f>
        <v>-87</v>
      </c>
    </row>
  </sheetData>
  <mergeCells count="60">
    <mergeCell ref="D90:E90"/>
    <mergeCell ref="C91:D91"/>
    <mergeCell ref="C92:D92"/>
    <mergeCell ref="G93:H93"/>
    <mergeCell ref="C93:D93"/>
    <mergeCell ref="G94:H94"/>
    <mergeCell ref="C94:D94"/>
    <mergeCell ref="G95:H95"/>
    <mergeCell ref="C95:D95"/>
    <mergeCell ref="C96:D96"/>
    <mergeCell ref="G97:H97"/>
    <mergeCell ref="C97:D97"/>
    <mergeCell ref="G98:H98"/>
    <mergeCell ref="C98:D98"/>
    <mergeCell ref="G96:H96"/>
    <mergeCell ref="C99:D99"/>
    <mergeCell ref="G100:H100"/>
    <mergeCell ref="C100:D100"/>
    <mergeCell ref="G101:H101"/>
    <mergeCell ref="C101:D101"/>
    <mergeCell ref="G99:H99"/>
    <mergeCell ref="C102:D102"/>
    <mergeCell ref="G103:H103"/>
    <mergeCell ref="C103:D103"/>
    <mergeCell ref="G104:H104"/>
    <mergeCell ref="C104:D104"/>
    <mergeCell ref="G102:H102"/>
    <mergeCell ref="C105:D105"/>
    <mergeCell ref="G106:H106"/>
    <mergeCell ref="C106:D106"/>
    <mergeCell ref="G107:H107"/>
    <mergeCell ref="C107:D107"/>
    <mergeCell ref="G105:H105"/>
    <mergeCell ref="C108:D108"/>
    <mergeCell ref="G109:H109"/>
    <mergeCell ref="C109:D109"/>
    <mergeCell ref="G110:H110"/>
    <mergeCell ref="C110:D110"/>
    <mergeCell ref="G108:H108"/>
    <mergeCell ref="C111:D111"/>
    <mergeCell ref="G112:H112"/>
    <mergeCell ref="C112:D112"/>
    <mergeCell ref="G113:H113"/>
    <mergeCell ref="C113:D113"/>
    <mergeCell ref="G111:H111"/>
    <mergeCell ref="C114:D114"/>
    <mergeCell ref="G115:H115"/>
    <mergeCell ref="C115:D115"/>
    <mergeCell ref="G116:H116"/>
    <mergeCell ref="C116:D116"/>
    <mergeCell ref="G114:H114"/>
    <mergeCell ref="C120:D120"/>
    <mergeCell ref="G121:H121"/>
    <mergeCell ref="C117:D117"/>
    <mergeCell ref="G118:H118"/>
    <mergeCell ref="C118:D118"/>
    <mergeCell ref="G119:H119"/>
    <mergeCell ref="C119:D119"/>
    <mergeCell ref="G120:H120"/>
    <mergeCell ref="G117:H117"/>
  </mergeCells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181F8-D62D-4996-95EC-2774B373AEBB}">
  <dimension ref="D4:AP216"/>
  <sheetViews>
    <sheetView topLeftCell="A181" zoomScale="70" zoomScaleNormal="70" workbookViewId="0">
      <selection activeCell="G215" sqref="G215"/>
    </sheetView>
  </sheetViews>
  <sheetFormatPr baseColWidth="10" defaultRowHeight="15"/>
  <cols>
    <col min="4" max="4" width="6.42578125" customWidth="1"/>
    <col min="5" max="5" width="14.28515625" bestFit="1" customWidth="1"/>
    <col min="6" max="15" width="8" customWidth="1"/>
    <col min="16" max="16" width="11.140625" customWidth="1"/>
    <col min="17" max="19" width="8" customWidth="1"/>
    <col min="21" max="21" width="7.85546875" customWidth="1"/>
    <col min="22" max="22" width="50.140625" bestFit="1" customWidth="1"/>
    <col min="23" max="33" width="6.5703125" customWidth="1"/>
  </cols>
  <sheetData>
    <row r="4" spans="4:33">
      <c r="D4" s="2"/>
      <c r="E4" s="2"/>
      <c r="F4" s="2"/>
      <c r="G4" s="510" t="s">
        <v>163</v>
      </c>
      <c r="H4" s="510"/>
      <c r="I4" s="510"/>
      <c r="J4" s="510"/>
      <c r="K4" s="5"/>
      <c r="L4" s="509" t="s">
        <v>166</v>
      </c>
      <c r="M4" s="509"/>
      <c r="N4" s="509"/>
      <c r="O4" s="509"/>
      <c r="P4" s="509"/>
      <c r="Q4" s="7"/>
      <c r="U4" s="2"/>
      <c r="V4" s="2"/>
      <c r="W4" s="2"/>
      <c r="X4" s="510" t="s">
        <v>163</v>
      </c>
      <c r="Y4" s="510"/>
      <c r="Z4" s="510"/>
      <c r="AA4" s="510"/>
      <c r="AB4" s="5"/>
      <c r="AC4" s="509" t="s">
        <v>166</v>
      </c>
      <c r="AD4" s="509"/>
      <c r="AE4" s="509"/>
      <c r="AF4" s="509"/>
      <c r="AG4" s="509"/>
    </row>
    <row r="5" spans="4:33">
      <c r="D5" s="2"/>
      <c r="E5" s="2"/>
      <c r="F5" s="2"/>
      <c r="G5" s="508" t="s">
        <v>2</v>
      </c>
      <c r="H5" s="508"/>
      <c r="I5" s="508"/>
      <c r="J5" s="6"/>
      <c r="K5" s="5"/>
      <c r="L5" s="508" t="s">
        <v>2</v>
      </c>
      <c r="M5" s="508"/>
      <c r="N5" s="508"/>
      <c r="O5" s="6"/>
      <c r="P5" s="7"/>
      <c r="Q5" s="7"/>
      <c r="U5" s="2"/>
      <c r="V5" s="2"/>
      <c r="W5" s="2"/>
      <c r="X5" s="508" t="s">
        <v>2</v>
      </c>
      <c r="Y5" s="508"/>
      <c r="Z5" s="508"/>
      <c r="AA5" s="6"/>
      <c r="AB5" s="5"/>
      <c r="AC5" s="508" t="s">
        <v>2</v>
      </c>
      <c r="AD5" s="508"/>
      <c r="AE5" s="508"/>
      <c r="AF5" s="6"/>
      <c r="AG5" s="7"/>
    </row>
    <row r="6" spans="4:33" ht="54.75" customHeight="1">
      <c r="D6" s="100"/>
      <c r="E6" s="100"/>
      <c r="F6" s="9" t="s">
        <v>38</v>
      </c>
      <c r="G6" s="9" t="s">
        <v>5</v>
      </c>
      <c r="H6" s="9" t="s">
        <v>6</v>
      </c>
      <c r="I6" s="12" t="s">
        <v>7</v>
      </c>
      <c r="J6" s="11" t="s">
        <v>164</v>
      </c>
      <c r="K6" s="10" t="s">
        <v>9</v>
      </c>
      <c r="L6" s="9" t="s">
        <v>5</v>
      </c>
      <c r="M6" s="9" t="s">
        <v>6</v>
      </c>
      <c r="N6" s="12" t="s">
        <v>7</v>
      </c>
      <c r="O6" s="11" t="s">
        <v>164</v>
      </c>
      <c r="P6" s="13" t="s">
        <v>9</v>
      </c>
      <c r="Q6" s="133"/>
      <c r="U6" s="33" t="s">
        <v>203</v>
      </c>
      <c r="V6" s="100"/>
      <c r="W6" s="9" t="s">
        <v>38</v>
      </c>
      <c r="X6" s="9" t="s">
        <v>5</v>
      </c>
      <c r="Y6" s="9" t="s">
        <v>6</v>
      </c>
      <c r="Z6" s="12" t="s">
        <v>7</v>
      </c>
      <c r="AA6" s="11" t="s">
        <v>164</v>
      </c>
      <c r="AB6" s="10" t="s">
        <v>9</v>
      </c>
      <c r="AC6" s="9" t="s">
        <v>5</v>
      </c>
      <c r="AD6" s="9" t="s">
        <v>6</v>
      </c>
      <c r="AE6" s="12" t="s">
        <v>7</v>
      </c>
      <c r="AF6" s="11" t="s">
        <v>164</v>
      </c>
      <c r="AG6" s="13" t="s">
        <v>9</v>
      </c>
    </row>
    <row r="7" spans="4:33">
      <c r="D7" s="57" t="s">
        <v>29</v>
      </c>
      <c r="E7" s="57"/>
      <c r="F7" s="59">
        <v>197.09618742010252</v>
      </c>
      <c r="G7" s="102">
        <v>80.298030999999995</v>
      </c>
      <c r="H7" s="102">
        <v>99.219060999999883</v>
      </c>
      <c r="I7" s="103">
        <v>179.51709199999988</v>
      </c>
      <c r="J7" s="102">
        <v>53.387284000000363</v>
      </c>
      <c r="K7" s="104">
        <v>232.90437600000024</v>
      </c>
      <c r="L7" s="122">
        <v>0.88126099999999985</v>
      </c>
      <c r="M7" s="122">
        <v>1.4514680000000006</v>
      </c>
      <c r="N7" s="123">
        <v>2.3327290000000005</v>
      </c>
      <c r="O7" s="122">
        <v>1.0259159999999938</v>
      </c>
      <c r="P7" s="124">
        <v>3.3586449999999943</v>
      </c>
      <c r="Q7" s="134"/>
      <c r="U7" s="57" t="s">
        <v>29</v>
      </c>
      <c r="V7" s="57"/>
      <c r="W7" s="59">
        <v>197.09618742010252</v>
      </c>
      <c r="X7" s="102">
        <v>80.298031000000009</v>
      </c>
      <c r="Y7" s="102">
        <v>99.219060999999982</v>
      </c>
      <c r="Z7" s="103">
        <v>179.51709199999999</v>
      </c>
      <c r="AA7" s="102">
        <v>53.387284000000022</v>
      </c>
      <c r="AB7" s="104">
        <v>232.90437600000001</v>
      </c>
      <c r="AC7" s="122">
        <v>0.88126100000000018</v>
      </c>
      <c r="AD7" s="122">
        <v>1.4514680000000002</v>
      </c>
      <c r="AE7" s="123">
        <v>2.3327290000000005</v>
      </c>
      <c r="AF7" s="122">
        <v>1.0259159999999996</v>
      </c>
      <c r="AG7" s="124">
        <v>3.3586450000000001</v>
      </c>
    </row>
    <row r="8" spans="4:33">
      <c r="D8" s="90" t="s">
        <v>60</v>
      </c>
      <c r="E8" s="90" t="s">
        <v>167</v>
      </c>
      <c r="F8" s="60">
        <v>38.068182821270476</v>
      </c>
      <c r="G8" s="60">
        <v>15.060508000000002</v>
      </c>
      <c r="H8" s="60">
        <v>17.853725999999991</v>
      </c>
      <c r="I8" s="105">
        <v>32.914233999999993</v>
      </c>
      <c r="J8" s="60">
        <v>7.8043560000000198</v>
      </c>
      <c r="K8" s="106">
        <v>40.718590000000013</v>
      </c>
      <c r="L8" s="83">
        <v>8.1080000000000013E-2</v>
      </c>
      <c r="M8" s="83">
        <v>0.1946979999999999</v>
      </c>
      <c r="N8" s="125">
        <v>0.27577799999999991</v>
      </c>
      <c r="O8" s="83">
        <v>9.429000000000004E-2</v>
      </c>
      <c r="P8" s="126">
        <v>0.37006799999999995</v>
      </c>
      <c r="Q8" s="126"/>
      <c r="U8" s="90" t="s">
        <v>144</v>
      </c>
      <c r="V8" s="90" t="s">
        <v>204</v>
      </c>
      <c r="W8" s="60">
        <v>3.0000000000000035E-4</v>
      </c>
      <c r="X8" s="60">
        <v>0.15323199999999998</v>
      </c>
      <c r="Y8" s="60">
        <v>0.82298599999999977</v>
      </c>
      <c r="Z8" s="105">
        <v>0.9762179999999997</v>
      </c>
      <c r="AA8" s="60">
        <v>0.42180900000000021</v>
      </c>
      <c r="AB8" s="106">
        <v>1.3980269999999999</v>
      </c>
      <c r="AC8" s="83">
        <v>3.6549999999999994E-3</v>
      </c>
      <c r="AD8" s="83">
        <v>6.5545999999999993E-2</v>
      </c>
      <c r="AE8" s="125">
        <v>6.9200999999999999E-2</v>
      </c>
      <c r="AF8" s="83">
        <v>5.1552999999999974E-2</v>
      </c>
      <c r="AG8" s="126">
        <v>0.12075399999999997</v>
      </c>
    </row>
    <row r="9" spans="4:33">
      <c r="D9" s="90" t="s">
        <v>65</v>
      </c>
      <c r="E9" s="90" t="s">
        <v>168</v>
      </c>
      <c r="F9" s="60">
        <v>28.953781357331671</v>
      </c>
      <c r="G9" s="60">
        <v>15.527674999999995</v>
      </c>
      <c r="H9" s="60">
        <v>10.461087999999997</v>
      </c>
      <c r="I9" s="105">
        <v>25.988762999999992</v>
      </c>
      <c r="J9" s="60">
        <v>4.3689670000000085</v>
      </c>
      <c r="K9" s="106">
        <v>30.35773</v>
      </c>
      <c r="L9" s="83">
        <v>0.214868</v>
      </c>
      <c r="M9" s="83">
        <v>0.13768099999999994</v>
      </c>
      <c r="N9" s="125">
        <v>0.35254899999999995</v>
      </c>
      <c r="O9" s="83">
        <v>5.5236999999999981E-2</v>
      </c>
      <c r="P9" s="126">
        <v>0.40778599999999993</v>
      </c>
      <c r="Q9" s="126"/>
      <c r="U9" s="90" t="s">
        <v>145</v>
      </c>
      <c r="V9" s="90" t="s">
        <v>205</v>
      </c>
      <c r="W9" s="60">
        <v>2.0000000000000023E-4</v>
      </c>
      <c r="X9" s="60">
        <v>0.23013900000000001</v>
      </c>
      <c r="Y9" s="60">
        <v>5.6873990000000019</v>
      </c>
      <c r="Z9" s="105">
        <v>5.9175380000000022</v>
      </c>
      <c r="AA9" s="60">
        <v>1.3585039999999964</v>
      </c>
      <c r="AB9" s="106">
        <v>7.2760419999999986</v>
      </c>
      <c r="AC9" s="83">
        <v>1.0430000000000001E-3</v>
      </c>
      <c r="AD9" s="83">
        <v>3.7392000000000009E-2</v>
      </c>
      <c r="AE9" s="125">
        <v>3.8435000000000011E-2</v>
      </c>
      <c r="AF9" s="83">
        <v>1.8407999999999987E-2</v>
      </c>
      <c r="AG9" s="126">
        <v>5.6842999999999998E-2</v>
      </c>
    </row>
    <row r="10" spans="4:33">
      <c r="D10" s="90" t="s">
        <v>64</v>
      </c>
      <c r="E10" s="90" t="s">
        <v>169</v>
      </c>
      <c r="F10" s="60">
        <v>25.513003294639923</v>
      </c>
      <c r="G10" s="60">
        <v>7.7391150000000017</v>
      </c>
      <c r="H10" s="60">
        <v>11.259375999999993</v>
      </c>
      <c r="I10" s="105">
        <v>18.998490999999994</v>
      </c>
      <c r="J10" s="60">
        <v>7.9674900000000157</v>
      </c>
      <c r="K10" s="106">
        <v>26.96598100000001</v>
      </c>
      <c r="L10" s="83">
        <v>3.1678000000000012E-2</v>
      </c>
      <c r="M10" s="83">
        <v>8.9633000000000018E-2</v>
      </c>
      <c r="N10" s="125">
        <v>0.12131100000000003</v>
      </c>
      <c r="O10" s="83">
        <v>8.9211999999999986E-2</v>
      </c>
      <c r="P10" s="126">
        <v>0.21052300000000002</v>
      </c>
      <c r="Q10" s="126"/>
      <c r="U10" s="90" t="s">
        <v>146</v>
      </c>
      <c r="V10" s="90" t="s">
        <v>206</v>
      </c>
      <c r="W10" s="60">
        <v>63.353236970474967</v>
      </c>
      <c r="X10" s="60">
        <v>19.480215000000001</v>
      </c>
      <c r="Y10" s="60">
        <v>20.369646999999993</v>
      </c>
      <c r="Z10" s="105">
        <v>39.849861999999995</v>
      </c>
      <c r="AA10" s="60">
        <v>16.66403500000002</v>
      </c>
      <c r="AB10" s="106">
        <v>56.513897000000014</v>
      </c>
      <c r="AC10" s="83">
        <v>0.25854900000000003</v>
      </c>
      <c r="AD10" s="83">
        <v>0.34700900000000001</v>
      </c>
      <c r="AE10" s="125">
        <v>0.60555800000000004</v>
      </c>
      <c r="AF10" s="83">
        <v>0.30341099999999988</v>
      </c>
      <c r="AG10" s="126">
        <v>0.90896899999999992</v>
      </c>
    </row>
    <row r="11" spans="4:33">
      <c r="D11" s="90" t="s">
        <v>72</v>
      </c>
      <c r="E11" s="90" t="s">
        <v>170</v>
      </c>
      <c r="F11" s="60">
        <v>18.832769289945823</v>
      </c>
      <c r="G11" s="60">
        <v>7.017347</v>
      </c>
      <c r="H11" s="60">
        <v>8.6763860000000044</v>
      </c>
      <c r="I11" s="105">
        <v>15.693733000000005</v>
      </c>
      <c r="J11" s="60">
        <v>4.1569830000000003</v>
      </c>
      <c r="K11" s="106">
        <v>19.850716000000006</v>
      </c>
      <c r="L11" s="83">
        <v>6.6377000000000005E-2</v>
      </c>
      <c r="M11" s="83">
        <v>0.10587000000000003</v>
      </c>
      <c r="N11" s="125">
        <v>0.17224700000000004</v>
      </c>
      <c r="O11" s="83">
        <v>5.7525999999999938E-2</v>
      </c>
      <c r="P11" s="126">
        <v>0.22977299999999998</v>
      </c>
      <c r="Q11" s="126"/>
      <c r="U11" s="90" t="s">
        <v>147</v>
      </c>
      <c r="V11" s="90" t="s">
        <v>216</v>
      </c>
      <c r="W11" s="60">
        <v>69.885791064830386</v>
      </c>
      <c r="X11" s="60">
        <v>22.55230700000001</v>
      </c>
      <c r="Y11" s="60">
        <v>12.177080999999998</v>
      </c>
      <c r="Z11" s="105">
        <v>34.729388000000007</v>
      </c>
      <c r="AA11" s="60">
        <v>0.72964699999999283</v>
      </c>
      <c r="AB11" s="106">
        <v>35.459035</v>
      </c>
      <c r="AC11" s="83">
        <v>8.4833000000000033E-2</v>
      </c>
      <c r="AD11" s="83">
        <v>5.0847999999999935E-2</v>
      </c>
      <c r="AE11" s="125">
        <v>0.13568099999999997</v>
      </c>
      <c r="AF11" s="83">
        <v>5.5550000000000321E-3</v>
      </c>
      <c r="AG11" s="126">
        <v>0.141236</v>
      </c>
    </row>
    <row r="12" spans="4:33">
      <c r="D12" s="90" t="s">
        <v>61</v>
      </c>
      <c r="E12" s="90" t="s">
        <v>171</v>
      </c>
      <c r="F12" s="60">
        <v>12.976125778981135</v>
      </c>
      <c r="G12" s="60">
        <v>5.1765450000000017</v>
      </c>
      <c r="H12" s="60">
        <v>5.0146599999999983</v>
      </c>
      <c r="I12" s="105">
        <v>10.191205</v>
      </c>
      <c r="J12" s="60">
        <v>2.2487880000000011</v>
      </c>
      <c r="K12" s="106">
        <v>12.439993000000001</v>
      </c>
      <c r="L12" s="83">
        <v>8.9489999999999986E-2</v>
      </c>
      <c r="M12" s="83">
        <v>8.2192000000000015E-2</v>
      </c>
      <c r="N12" s="125">
        <v>0.171682</v>
      </c>
      <c r="O12" s="83">
        <v>3.6479000000000095E-2</v>
      </c>
      <c r="P12" s="126">
        <v>0.2081610000000001</v>
      </c>
      <c r="Q12" s="126"/>
      <c r="U12" s="90" t="s">
        <v>148</v>
      </c>
      <c r="V12" s="90" t="s">
        <v>217</v>
      </c>
      <c r="W12" s="60">
        <v>15.674208935169634</v>
      </c>
      <c r="X12" s="60">
        <v>7.689697999999999</v>
      </c>
      <c r="Y12" s="60">
        <v>1.8235819999999991</v>
      </c>
      <c r="Z12" s="105">
        <v>9.5132799999999982</v>
      </c>
      <c r="AA12" s="60">
        <v>0.27712200000000209</v>
      </c>
      <c r="AB12" s="106">
        <v>9.7904020000000003</v>
      </c>
      <c r="AC12" s="83">
        <v>6.881000000000001E-2</v>
      </c>
      <c r="AD12" s="83">
        <v>2.019399999999999E-2</v>
      </c>
      <c r="AE12" s="125">
        <v>8.9004E-2</v>
      </c>
      <c r="AF12" s="83">
        <v>3.3960000000000101E-3</v>
      </c>
      <c r="AG12" s="126">
        <v>9.240000000000001E-2</v>
      </c>
    </row>
    <row r="13" spans="4:33">
      <c r="D13" s="90" t="s">
        <v>88</v>
      </c>
      <c r="E13" s="90" t="s">
        <v>88</v>
      </c>
      <c r="F13" s="60">
        <v>9.614083858395027</v>
      </c>
      <c r="G13" s="60">
        <v>5.4529249999999987</v>
      </c>
      <c r="H13" s="60">
        <v>5.712572999999999</v>
      </c>
      <c r="I13" s="105">
        <v>11.165497999999998</v>
      </c>
      <c r="J13" s="60">
        <v>3.2213590000000067</v>
      </c>
      <c r="K13" s="106">
        <v>14.386857000000004</v>
      </c>
      <c r="L13" s="83">
        <v>4.5863000000000008E-2</v>
      </c>
      <c r="M13" s="83">
        <v>3.8891000000000002E-2</v>
      </c>
      <c r="N13" s="125">
        <v>8.475400000000001E-2</v>
      </c>
      <c r="O13" s="83">
        <v>2.3923999999999987E-2</v>
      </c>
      <c r="P13" s="126">
        <v>0.108678</v>
      </c>
      <c r="Q13" s="126"/>
      <c r="U13" s="90" t="s">
        <v>149</v>
      </c>
      <c r="V13" s="90" t="s">
        <v>218</v>
      </c>
      <c r="W13" s="60">
        <v>4.4999999999999991</v>
      </c>
      <c r="X13" s="60">
        <v>2.1670590000000005</v>
      </c>
      <c r="Y13" s="60">
        <v>3.0246189999999991</v>
      </c>
      <c r="Z13" s="105">
        <v>5.1916779999999996</v>
      </c>
      <c r="AA13" s="60">
        <v>7.5866010000000017</v>
      </c>
      <c r="AB13" s="106">
        <v>12.778279000000001</v>
      </c>
      <c r="AC13" s="83">
        <v>3.5172000000000002E-2</v>
      </c>
      <c r="AD13" s="83">
        <v>5.3207999999999998E-2</v>
      </c>
      <c r="AE13" s="125">
        <v>8.838E-2</v>
      </c>
      <c r="AF13" s="83">
        <v>0.19351099999999993</v>
      </c>
      <c r="AG13" s="126">
        <v>0.28189099999999995</v>
      </c>
    </row>
    <row r="14" spans="4:33">
      <c r="D14" s="90" t="s">
        <v>78</v>
      </c>
      <c r="E14" s="90" t="s">
        <v>172</v>
      </c>
      <c r="F14" s="60">
        <v>8.3274149921529155</v>
      </c>
      <c r="G14" s="60">
        <v>3.4953000000000003</v>
      </c>
      <c r="H14" s="60">
        <v>4.2101179999999996</v>
      </c>
      <c r="I14" s="105">
        <v>7.7054179999999999</v>
      </c>
      <c r="J14" s="60">
        <v>1.640053</v>
      </c>
      <c r="K14" s="106">
        <v>9.3454709999999999</v>
      </c>
      <c r="L14" s="83">
        <v>2.6991999999999999E-2</v>
      </c>
      <c r="M14" s="83">
        <v>4.2707000000000023E-2</v>
      </c>
      <c r="N14" s="125">
        <v>6.9699000000000025E-2</v>
      </c>
      <c r="O14" s="83">
        <v>1.7259999999999984E-2</v>
      </c>
      <c r="P14" s="126">
        <v>8.6959000000000009E-2</v>
      </c>
      <c r="Q14" s="126"/>
      <c r="U14" s="90" t="s">
        <v>150</v>
      </c>
      <c r="V14" s="90" t="s">
        <v>232</v>
      </c>
      <c r="W14" s="60">
        <v>3.0000000000000035E-4</v>
      </c>
      <c r="X14" s="60">
        <v>3.7509549999999994</v>
      </c>
      <c r="Y14" s="60">
        <v>10.132852000000002</v>
      </c>
      <c r="Z14" s="105">
        <v>13.883807000000001</v>
      </c>
      <c r="AA14" s="60">
        <v>6.0928369999999994</v>
      </c>
      <c r="AB14" s="106">
        <v>19.976644</v>
      </c>
      <c r="AC14" s="83">
        <v>6.2516000000000016E-2</v>
      </c>
      <c r="AD14" s="83">
        <v>0.20998399999999995</v>
      </c>
      <c r="AE14" s="125">
        <v>0.27249999999999996</v>
      </c>
      <c r="AF14" s="83">
        <v>0.14250099999999999</v>
      </c>
      <c r="AG14" s="126">
        <v>0.41500099999999995</v>
      </c>
    </row>
    <row r="15" spans="4:33">
      <c r="D15" s="90" t="s">
        <v>55</v>
      </c>
      <c r="E15" s="90" t="s">
        <v>173</v>
      </c>
      <c r="F15" s="60">
        <v>7.5770325423105636</v>
      </c>
      <c r="G15" s="60">
        <v>1.8630419999999996</v>
      </c>
      <c r="H15" s="60">
        <v>3.9257129999999996</v>
      </c>
      <c r="I15" s="105">
        <v>5.7887549999999992</v>
      </c>
      <c r="J15" s="60">
        <v>2.0417210000000008</v>
      </c>
      <c r="K15" s="106">
        <v>7.830476</v>
      </c>
      <c r="L15" s="83">
        <v>9.382999999999999E-3</v>
      </c>
      <c r="M15" s="83">
        <v>2.9083000000000001E-2</v>
      </c>
      <c r="N15" s="125">
        <v>3.8466E-2</v>
      </c>
      <c r="O15" s="83">
        <v>1.4242000000000039E-2</v>
      </c>
      <c r="P15" s="126">
        <v>5.270800000000004E-2</v>
      </c>
      <c r="Q15" s="126"/>
      <c r="U15" s="90" t="s">
        <v>151</v>
      </c>
      <c r="V15" s="90" t="s">
        <v>220</v>
      </c>
      <c r="W15" s="60">
        <v>2.1051000000000002</v>
      </c>
      <c r="X15" s="60">
        <v>0.84665900000000005</v>
      </c>
      <c r="Y15" s="60">
        <v>6.3260459999999998</v>
      </c>
      <c r="Z15" s="105">
        <v>7.1727049999999997</v>
      </c>
      <c r="AA15" s="60">
        <v>2.0816819999999998</v>
      </c>
      <c r="AB15" s="106">
        <v>9.2543869999999995</v>
      </c>
      <c r="AC15" s="83">
        <v>1.7155E-2</v>
      </c>
      <c r="AD15" s="83">
        <v>0.12963699999999997</v>
      </c>
      <c r="AE15" s="125">
        <v>0.14679199999999998</v>
      </c>
      <c r="AF15" s="83">
        <v>4.4562999999999992E-2</v>
      </c>
      <c r="AG15" s="126">
        <v>0.19135499999999997</v>
      </c>
    </row>
    <row r="16" spans="4:33">
      <c r="D16" s="90" t="s">
        <v>80</v>
      </c>
      <c r="E16" s="90" t="s">
        <v>174</v>
      </c>
      <c r="F16" s="60">
        <v>5.0879590501505705</v>
      </c>
      <c r="G16" s="60">
        <v>2.3955449999999998</v>
      </c>
      <c r="H16" s="60">
        <v>2.1350780000000005</v>
      </c>
      <c r="I16" s="105">
        <v>4.5306230000000003</v>
      </c>
      <c r="J16" s="60">
        <v>0.96719500000000114</v>
      </c>
      <c r="K16" s="106">
        <v>5.4978180000000014</v>
      </c>
      <c r="L16" s="83">
        <v>6.2151999999999985E-2</v>
      </c>
      <c r="M16" s="83">
        <v>5.5719000000000019E-2</v>
      </c>
      <c r="N16" s="125">
        <v>0.117871</v>
      </c>
      <c r="O16" s="83">
        <v>2.7467000000000047E-2</v>
      </c>
      <c r="P16" s="126">
        <v>0.14533800000000005</v>
      </c>
      <c r="Q16" s="126"/>
      <c r="U16" s="90" t="s">
        <v>152</v>
      </c>
      <c r="V16" s="90" t="s">
        <v>221</v>
      </c>
      <c r="W16" s="60">
        <v>1.1640000000000004</v>
      </c>
      <c r="X16" s="60">
        <v>0.61449200000000004</v>
      </c>
      <c r="Y16" s="60">
        <v>0.85749599999999981</v>
      </c>
      <c r="Z16" s="105">
        <v>1.4719879999999999</v>
      </c>
      <c r="AA16" s="60">
        <v>0.31834199999999968</v>
      </c>
      <c r="AB16" s="106">
        <v>1.7903299999999995</v>
      </c>
      <c r="AC16" s="83">
        <v>1.3984999999999999E-2</v>
      </c>
      <c r="AD16" s="83">
        <v>2.5817999999999994E-2</v>
      </c>
      <c r="AE16" s="125">
        <v>3.9802999999999991E-2</v>
      </c>
      <c r="AF16" s="83">
        <v>1.2357000000000007E-2</v>
      </c>
      <c r="AG16" s="126">
        <v>5.2159999999999998E-2</v>
      </c>
    </row>
    <row r="17" spans="4:33">
      <c r="D17" s="90" t="s">
        <v>51</v>
      </c>
      <c r="E17" s="90" t="s">
        <v>175</v>
      </c>
      <c r="F17" s="60">
        <v>4.9049389404329258</v>
      </c>
      <c r="G17" s="60">
        <v>1.8953760000000004</v>
      </c>
      <c r="H17" s="60">
        <v>2.2795109999999985</v>
      </c>
      <c r="I17" s="105">
        <v>4.1748869999999991</v>
      </c>
      <c r="J17" s="60">
        <v>0.96184900000000173</v>
      </c>
      <c r="K17" s="106">
        <v>5.1367360000000009</v>
      </c>
      <c r="L17" s="83">
        <v>1.5145E-2</v>
      </c>
      <c r="M17" s="83">
        <v>2.0750999999999992E-2</v>
      </c>
      <c r="N17" s="125">
        <v>3.589599999999999E-2</v>
      </c>
      <c r="O17" s="83">
        <v>9.1820000000000096E-3</v>
      </c>
      <c r="P17" s="126">
        <v>4.5078E-2</v>
      </c>
      <c r="Q17" s="126"/>
      <c r="U17" s="90" t="s">
        <v>153</v>
      </c>
      <c r="V17" s="90" t="s">
        <v>222</v>
      </c>
      <c r="W17" s="60">
        <v>20.457950834403082</v>
      </c>
      <c r="X17" s="60">
        <v>10.025385</v>
      </c>
      <c r="Y17" s="60">
        <v>5.9058390000000021</v>
      </c>
      <c r="Z17" s="105">
        <v>15.931224000000002</v>
      </c>
      <c r="AA17" s="60">
        <v>4.5221499999999946</v>
      </c>
      <c r="AB17" s="106">
        <v>20.453373999999997</v>
      </c>
      <c r="AC17" s="83">
        <v>9.9226000000000009E-2</v>
      </c>
      <c r="AD17" s="83">
        <v>5.5327999999999988E-2</v>
      </c>
      <c r="AE17" s="125">
        <v>0.154554</v>
      </c>
      <c r="AF17" s="83">
        <v>4.6692000000000011E-2</v>
      </c>
      <c r="AG17" s="126">
        <v>0.20124600000000001</v>
      </c>
    </row>
    <row r="18" spans="4:33">
      <c r="D18" s="90" t="s">
        <v>86</v>
      </c>
      <c r="E18" s="90" t="s">
        <v>176</v>
      </c>
      <c r="F18" s="60">
        <v>4.7768248636305737</v>
      </c>
      <c r="G18" s="60">
        <v>2.19373</v>
      </c>
      <c r="H18" s="60">
        <v>1.997399000000001</v>
      </c>
      <c r="I18" s="105">
        <v>4.191129000000001</v>
      </c>
      <c r="J18" s="60">
        <v>1.1407760000000016</v>
      </c>
      <c r="K18" s="106">
        <v>5.3319050000000026</v>
      </c>
      <c r="L18" s="83">
        <v>1.7077000000000002E-2</v>
      </c>
      <c r="M18" s="83">
        <v>1.7232999999999991E-2</v>
      </c>
      <c r="N18" s="125">
        <v>3.4309999999999993E-2</v>
      </c>
      <c r="O18" s="83">
        <v>9.7680000000000058E-3</v>
      </c>
      <c r="P18" s="126">
        <v>4.4077999999999999E-2</v>
      </c>
      <c r="Q18" s="126"/>
      <c r="U18" s="90" t="s">
        <v>154</v>
      </c>
      <c r="V18" s="90" t="s">
        <v>223</v>
      </c>
      <c r="W18" s="60">
        <v>3.0001000000000002</v>
      </c>
      <c r="X18" s="60">
        <v>1.6319350000000001</v>
      </c>
      <c r="Y18" s="60">
        <v>5.2857529999999997</v>
      </c>
      <c r="Z18" s="105">
        <v>6.9176880000000001</v>
      </c>
      <c r="AA18" s="60">
        <v>1.6677119999999999</v>
      </c>
      <c r="AB18" s="106">
        <v>8.5853999999999999</v>
      </c>
      <c r="AC18" s="83">
        <v>1.3844999999999998E-2</v>
      </c>
      <c r="AD18" s="83">
        <v>4.0786000000000003E-2</v>
      </c>
      <c r="AE18" s="125">
        <v>5.4630999999999999E-2</v>
      </c>
      <c r="AF18" s="83">
        <v>1.6963000000000006E-2</v>
      </c>
      <c r="AG18" s="126">
        <v>7.1594000000000005E-2</v>
      </c>
    </row>
    <row r="19" spans="4:33">
      <c r="D19" s="90" t="s">
        <v>79</v>
      </c>
      <c r="E19" s="90" t="s">
        <v>177</v>
      </c>
      <c r="F19" s="60">
        <v>4.2277645344776351</v>
      </c>
      <c r="G19" s="60">
        <v>1.9189970000000003</v>
      </c>
      <c r="H19" s="60">
        <v>2.9742730000000002</v>
      </c>
      <c r="I19" s="105">
        <v>4.8932700000000002</v>
      </c>
      <c r="J19" s="60">
        <v>0.85787000000000013</v>
      </c>
      <c r="K19" s="106">
        <v>5.7511400000000004</v>
      </c>
      <c r="L19" s="83">
        <v>1.1012000000000001E-2</v>
      </c>
      <c r="M19" s="83">
        <v>1.2559000000000001E-2</v>
      </c>
      <c r="N19" s="125">
        <v>2.3571000000000002E-2</v>
      </c>
      <c r="O19" s="83">
        <v>5.3330000000000044E-3</v>
      </c>
      <c r="P19" s="126">
        <v>2.8904000000000006E-2</v>
      </c>
      <c r="Q19" s="126"/>
      <c r="U19" s="90" t="s">
        <v>155</v>
      </c>
      <c r="V19" s="90" t="s">
        <v>224</v>
      </c>
      <c r="W19" s="60">
        <v>1.0000000000000011E-4</v>
      </c>
      <c r="X19" s="60">
        <v>0.11714700000000003</v>
      </c>
      <c r="Y19" s="60">
        <v>3.8788049999999998</v>
      </c>
      <c r="Z19" s="105">
        <v>3.9959519999999999</v>
      </c>
      <c r="AA19" s="60">
        <v>1.5346889999999993</v>
      </c>
      <c r="AB19" s="106">
        <v>5.5306409999999993</v>
      </c>
      <c r="AC19" s="83">
        <v>1.2660000000000002E-3</v>
      </c>
      <c r="AD19" s="83">
        <v>8.5750000000000028E-3</v>
      </c>
      <c r="AE19" s="125">
        <v>9.8410000000000025E-3</v>
      </c>
      <c r="AF19" s="83">
        <v>5.7149999999999996E-3</v>
      </c>
      <c r="AG19" s="126">
        <v>1.5556000000000002E-2</v>
      </c>
    </row>
    <row r="20" spans="4:33">
      <c r="D20" s="90" t="s">
        <v>50</v>
      </c>
      <c r="E20" s="90" t="s">
        <v>178</v>
      </c>
      <c r="F20" s="60">
        <v>3.9532343699011649</v>
      </c>
      <c r="G20" s="60">
        <v>0.90372999999999992</v>
      </c>
      <c r="H20" s="60">
        <v>2.2587430000000022</v>
      </c>
      <c r="I20" s="105">
        <v>3.1624730000000021</v>
      </c>
      <c r="J20" s="60">
        <v>1.0867989999999992</v>
      </c>
      <c r="K20" s="106">
        <v>4.2492720000000013</v>
      </c>
      <c r="L20" s="83">
        <v>4.1190000000000029E-3</v>
      </c>
      <c r="M20" s="83">
        <v>1.7007000000000001E-2</v>
      </c>
      <c r="N20" s="125">
        <v>2.1126000000000002E-2</v>
      </c>
      <c r="O20" s="83">
        <v>1.0877999999999974E-2</v>
      </c>
      <c r="P20" s="126">
        <v>3.2003999999999977E-2</v>
      </c>
      <c r="Q20" s="126"/>
      <c r="U20" s="90" t="s">
        <v>156</v>
      </c>
      <c r="V20" s="90" t="s">
        <v>225</v>
      </c>
      <c r="W20" s="60">
        <v>5.2550121951219522</v>
      </c>
      <c r="X20" s="60">
        <v>3.033067</v>
      </c>
      <c r="Y20" s="60">
        <v>9.7119239999999998</v>
      </c>
      <c r="Z20" s="105">
        <v>12.744991000000001</v>
      </c>
      <c r="AA20" s="60">
        <v>5.8228600000000004</v>
      </c>
      <c r="AB20" s="106">
        <v>18.567851000000001</v>
      </c>
      <c r="AC20" s="83">
        <v>6.4845000000000028E-2</v>
      </c>
      <c r="AD20" s="83">
        <v>0.13700799999999996</v>
      </c>
      <c r="AE20" s="125">
        <v>0.201853</v>
      </c>
      <c r="AF20" s="83">
        <v>7.5927999999999995E-2</v>
      </c>
      <c r="AG20" s="126">
        <v>0.277781</v>
      </c>
    </row>
    <row r="21" spans="4:33">
      <c r="D21" s="90" t="s">
        <v>59</v>
      </c>
      <c r="E21" s="90" t="s">
        <v>179</v>
      </c>
      <c r="F21" s="60">
        <v>3.2211539310305786</v>
      </c>
      <c r="G21" s="60">
        <v>1.4917130000000001</v>
      </c>
      <c r="H21" s="60">
        <v>1.2175039999999993</v>
      </c>
      <c r="I21" s="105">
        <v>2.7092169999999993</v>
      </c>
      <c r="J21" s="60">
        <v>0.62604500000000041</v>
      </c>
      <c r="K21" s="106">
        <v>3.3352619999999997</v>
      </c>
      <c r="L21" s="83">
        <v>1.0500999999999996E-2</v>
      </c>
      <c r="M21" s="83">
        <v>1.1122000000000003E-2</v>
      </c>
      <c r="N21" s="125">
        <v>2.1623E-2</v>
      </c>
      <c r="O21" s="83">
        <v>5.8340000000000024E-3</v>
      </c>
      <c r="P21" s="126">
        <v>2.7457000000000002E-2</v>
      </c>
      <c r="Q21" s="126"/>
      <c r="U21" s="90" t="s">
        <v>157</v>
      </c>
      <c r="V21" s="90" t="s">
        <v>226</v>
      </c>
      <c r="W21" s="60">
        <v>9.0411000000000001</v>
      </c>
      <c r="X21" s="60">
        <v>4.387035</v>
      </c>
      <c r="Y21" s="60">
        <v>7.9158519999999983</v>
      </c>
      <c r="Z21" s="105">
        <v>12.302886999999998</v>
      </c>
      <c r="AA21" s="60">
        <v>2.3104629999999986</v>
      </c>
      <c r="AB21" s="106">
        <v>14.613349999999997</v>
      </c>
      <c r="AC21" s="83">
        <v>8.6849999999999997E-2</v>
      </c>
      <c r="AD21" s="83">
        <v>0.16362699999999997</v>
      </c>
      <c r="AE21" s="125">
        <v>0.25047699999999995</v>
      </c>
      <c r="AF21" s="83">
        <v>4.9949000000000021E-2</v>
      </c>
      <c r="AG21" s="126">
        <v>0.30042599999999997</v>
      </c>
    </row>
    <row r="22" spans="4:33">
      <c r="D22" s="90" t="s">
        <v>73</v>
      </c>
      <c r="E22" s="90" t="s">
        <v>180</v>
      </c>
      <c r="F22" s="60">
        <v>3.2046946194650086</v>
      </c>
      <c r="G22" s="60">
        <v>1.1913179999999994</v>
      </c>
      <c r="H22" s="60">
        <v>1.8151700000000011</v>
      </c>
      <c r="I22" s="105">
        <v>3.0064880000000005</v>
      </c>
      <c r="J22" s="60">
        <v>1.4368450000000004</v>
      </c>
      <c r="K22" s="106">
        <v>4.4433330000000009</v>
      </c>
      <c r="L22" s="83">
        <v>1.3698999999999996E-2</v>
      </c>
      <c r="M22" s="83">
        <v>2.4945000000000009E-2</v>
      </c>
      <c r="N22" s="125">
        <v>3.8644000000000005E-2</v>
      </c>
      <c r="O22" s="83">
        <v>1.9622999999999995E-2</v>
      </c>
      <c r="P22" s="126">
        <v>5.8266999999999999E-2</v>
      </c>
      <c r="Q22" s="126"/>
      <c r="U22" s="107" t="s">
        <v>130</v>
      </c>
      <c r="V22" s="107" t="s">
        <v>227</v>
      </c>
      <c r="W22" s="97">
        <v>4.1009999999999991</v>
      </c>
      <c r="X22" s="97">
        <v>3.6187059999999995</v>
      </c>
      <c r="Y22" s="97">
        <v>5.2991799999999998</v>
      </c>
      <c r="Z22" s="26">
        <v>8.9178859999999993</v>
      </c>
      <c r="AA22" s="97">
        <v>1.9988309999999974</v>
      </c>
      <c r="AB22" s="25">
        <v>10.916716999999997</v>
      </c>
      <c r="AC22" s="130">
        <v>6.9511000000000003E-2</v>
      </c>
      <c r="AD22" s="130">
        <v>0.10650800000000003</v>
      </c>
      <c r="AE22" s="131">
        <v>0.17601900000000004</v>
      </c>
      <c r="AF22" s="130">
        <v>5.5414000000000019E-2</v>
      </c>
      <c r="AG22" s="132">
        <v>0.23143300000000006</v>
      </c>
    </row>
    <row r="23" spans="4:33">
      <c r="D23" s="90" t="s">
        <v>63</v>
      </c>
      <c r="E23" s="90" t="s">
        <v>181</v>
      </c>
      <c r="F23" s="60">
        <v>2.4158654482729336</v>
      </c>
      <c r="G23" s="60">
        <v>1.0679079999999999</v>
      </c>
      <c r="H23" s="60">
        <v>0.82163900000000001</v>
      </c>
      <c r="I23" s="105">
        <v>1.8895469999999999</v>
      </c>
      <c r="J23" s="60">
        <v>0.35940699999999959</v>
      </c>
      <c r="K23" s="106">
        <v>2.2489539999999995</v>
      </c>
      <c r="L23" s="83">
        <v>1.0155999999999997E-2</v>
      </c>
      <c r="M23" s="83">
        <v>9.1740000000000068E-3</v>
      </c>
      <c r="N23" s="125">
        <v>1.9330000000000003E-2</v>
      </c>
      <c r="O23" s="83">
        <v>3.8169999999999975E-3</v>
      </c>
      <c r="P23" s="126">
        <v>2.3147000000000001E-2</v>
      </c>
      <c r="Q23" s="126"/>
      <c r="W23" s="267">
        <f t="shared" ref="W23:X23" si="0">SUM(W8:W22)-W7</f>
        <v>1.4422125798975003</v>
      </c>
      <c r="X23" s="267">
        <f t="shared" si="0"/>
        <v>0</v>
      </c>
      <c r="Y23" s="267">
        <f t="shared" ref="Y23" si="1">SUM(Y8:Y22)-Y7</f>
        <v>0</v>
      </c>
      <c r="Z23" s="267">
        <f t="shared" ref="Z23" si="2">SUM(Z8:Z22)-Z7</f>
        <v>0</v>
      </c>
      <c r="AA23" s="267">
        <f t="shared" ref="AA23" si="3">SUM(AA8:AA22)-AA7</f>
        <v>0</v>
      </c>
      <c r="AB23" s="267">
        <f t="shared" ref="AB23" si="4">SUM(AB8:AB22)-AB7</f>
        <v>0</v>
      </c>
      <c r="AC23" s="267">
        <f>SUM(AC8:AC22)-AC7</f>
        <v>0</v>
      </c>
      <c r="AD23" s="267">
        <f t="shared" ref="AD23:AG23" si="5">SUM(AD8:AD22)-AD7</f>
        <v>0</v>
      </c>
      <c r="AE23" s="267">
        <f t="shared" si="5"/>
        <v>0</v>
      </c>
      <c r="AF23" s="267">
        <f t="shared" si="5"/>
        <v>0</v>
      </c>
      <c r="AG23" s="267">
        <f t="shared" si="5"/>
        <v>0</v>
      </c>
    </row>
    <row r="24" spans="4:33">
      <c r="D24" s="90" t="s">
        <v>82</v>
      </c>
      <c r="E24" s="90" t="s">
        <v>182</v>
      </c>
      <c r="F24" s="60">
        <v>2.0132212068941118</v>
      </c>
      <c r="G24" s="60">
        <v>0.87812099999999993</v>
      </c>
      <c r="H24" s="60">
        <v>0.86563400000000001</v>
      </c>
      <c r="I24" s="105">
        <v>1.7437549999999999</v>
      </c>
      <c r="J24" s="60">
        <v>0.372749</v>
      </c>
      <c r="K24" s="106">
        <v>2.1165039999999999</v>
      </c>
      <c r="L24" s="83">
        <v>1.9379999999999994E-2</v>
      </c>
      <c r="M24" s="83">
        <v>2.367000000000001E-2</v>
      </c>
      <c r="N24" s="125">
        <v>4.3050000000000005E-2</v>
      </c>
      <c r="O24" s="83">
        <v>1.2299999999999991E-2</v>
      </c>
      <c r="P24" s="126">
        <v>5.5349999999999996E-2</v>
      </c>
      <c r="Q24" s="126"/>
    </row>
    <row r="25" spans="4:33">
      <c r="D25" s="90" t="s">
        <v>81</v>
      </c>
      <c r="E25" s="90" t="s">
        <v>183</v>
      </c>
      <c r="F25" s="60">
        <v>1.9949191959223469</v>
      </c>
      <c r="G25" s="60">
        <v>0.81061599999999967</v>
      </c>
      <c r="H25" s="60">
        <v>0.71964899999999965</v>
      </c>
      <c r="I25" s="105">
        <v>1.5302649999999993</v>
      </c>
      <c r="J25" s="60">
        <v>0.30110100000000095</v>
      </c>
      <c r="K25" s="106">
        <v>1.8313660000000003</v>
      </c>
      <c r="L25" s="83">
        <v>1.5427E-2</v>
      </c>
      <c r="M25" s="83">
        <v>1.6979999999999992E-2</v>
      </c>
      <c r="N25" s="125">
        <v>3.2406999999999991E-2</v>
      </c>
      <c r="O25" s="83">
        <v>7.3160000000000031E-3</v>
      </c>
      <c r="P25" s="126">
        <v>3.9722999999999994E-2</v>
      </c>
      <c r="Q25" s="126"/>
      <c r="X25" t="s">
        <v>163</v>
      </c>
      <c r="AC25" t="s">
        <v>166</v>
      </c>
    </row>
    <row r="26" spans="4:33">
      <c r="D26" s="90" t="s">
        <v>66</v>
      </c>
      <c r="E26" s="90" t="s">
        <v>184</v>
      </c>
      <c r="F26" s="60">
        <v>1.9217111520352883</v>
      </c>
      <c r="G26" s="60">
        <v>0.9069569999999999</v>
      </c>
      <c r="H26" s="60">
        <v>0.69636700000000029</v>
      </c>
      <c r="I26" s="105">
        <v>1.6033240000000002</v>
      </c>
      <c r="J26" s="60">
        <v>0.1139979999999996</v>
      </c>
      <c r="K26" s="106">
        <v>1.7173219999999998</v>
      </c>
      <c r="L26" s="83">
        <v>3.0255999999999998E-2</v>
      </c>
      <c r="M26" s="83">
        <v>1.3830000000000009E-2</v>
      </c>
      <c r="N26" s="125">
        <v>4.4086000000000007E-2</v>
      </c>
      <c r="O26" s="83">
        <v>3.3459999999999879E-3</v>
      </c>
      <c r="P26" s="126">
        <v>4.7431999999999995E-2</v>
      </c>
      <c r="Q26" s="126"/>
      <c r="X26" t="s">
        <v>2</v>
      </c>
      <c r="AC26" t="s">
        <v>2</v>
      </c>
    </row>
    <row r="27" spans="4:33">
      <c r="D27" s="90" t="s">
        <v>58</v>
      </c>
      <c r="E27" s="90" t="s">
        <v>185</v>
      </c>
      <c r="F27" s="60">
        <v>1.8118990862047006</v>
      </c>
      <c r="G27" s="60">
        <v>0.64942000000000011</v>
      </c>
      <c r="H27" s="60">
        <v>0.92618900000000037</v>
      </c>
      <c r="I27" s="105">
        <v>1.5756090000000005</v>
      </c>
      <c r="J27" s="60">
        <v>0.63979199999999992</v>
      </c>
      <c r="K27" s="106">
        <v>2.2154010000000004</v>
      </c>
      <c r="L27" s="83">
        <v>1.0013000000000003E-2</v>
      </c>
      <c r="M27" s="83">
        <v>2.2102999999999991E-2</v>
      </c>
      <c r="N27" s="125">
        <v>3.2115999999999992E-2</v>
      </c>
      <c r="O27" s="83">
        <v>1.6383000000000002E-2</v>
      </c>
      <c r="P27" s="126">
        <v>4.8498999999999994E-2</v>
      </c>
      <c r="Q27" s="126"/>
      <c r="U27" t="s">
        <v>203</v>
      </c>
      <c r="W27" t="s">
        <v>38</v>
      </c>
      <c r="X27" t="s">
        <v>5</v>
      </c>
      <c r="Y27" t="s">
        <v>6</v>
      </c>
      <c r="Z27" t="s">
        <v>7</v>
      </c>
      <c r="AA27" t="s">
        <v>164</v>
      </c>
      <c r="AB27" t="s">
        <v>9</v>
      </c>
      <c r="AC27" t="s">
        <v>5</v>
      </c>
      <c r="AD27" t="s">
        <v>6</v>
      </c>
      <c r="AE27" t="s">
        <v>7</v>
      </c>
      <c r="AF27" t="s">
        <v>164</v>
      </c>
      <c r="AG27" t="s">
        <v>9</v>
      </c>
    </row>
    <row r="28" spans="4:33">
      <c r="D28" s="90" t="s">
        <v>56</v>
      </c>
      <c r="E28" s="90" t="s">
        <v>186</v>
      </c>
      <c r="F28" s="60">
        <v>1.6023473097325043</v>
      </c>
      <c r="G28" s="60">
        <v>0.29170999999999997</v>
      </c>
      <c r="H28" s="60">
        <v>3.4276229999999992</v>
      </c>
      <c r="I28" s="105">
        <v>3.7193329999999993</v>
      </c>
      <c r="J28" s="60">
        <v>6.0451230000000038</v>
      </c>
      <c r="K28" s="106">
        <v>9.7644560000000027</v>
      </c>
      <c r="L28" s="83">
        <v>1.3952000000000001E-2</v>
      </c>
      <c r="M28" s="83">
        <v>0.15298400000000004</v>
      </c>
      <c r="N28" s="125">
        <v>0.16693600000000003</v>
      </c>
      <c r="O28" s="83">
        <v>0.28148799999999985</v>
      </c>
      <c r="P28" s="126">
        <v>0.44842399999999988</v>
      </c>
      <c r="Q28" s="126"/>
      <c r="U28" t="s">
        <v>29</v>
      </c>
      <c r="W28" s="63">
        <v>197.09618742010252</v>
      </c>
      <c r="X28" s="63">
        <v>80.298031000000009</v>
      </c>
      <c r="Y28" s="63">
        <v>99.219060999999982</v>
      </c>
      <c r="Z28" s="63">
        <v>179.51709199999999</v>
      </c>
      <c r="AA28" s="63">
        <v>53.387284000000022</v>
      </c>
      <c r="AB28" s="63">
        <v>232.90437600000001</v>
      </c>
      <c r="AC28" s="213">
        <v>0.88126100000000018</v>
      </c>
      <c r="AD28" s="213">
        <v>1.4514680000000002</v>
      </c>
      <c r="AE28" s="213">
        <v>2.3327290000000005</v>
      </c>
      <c r="AF28" s="213">
        <v>1.0259159999999996</v>
      </c>
      <c r="AG28" s="213">
        <v>3.3586450000000001</v>
      </c>
    </row>
    <row r="29" spans="4:33">
      <c r="D29" s="90" t="s">
        <v>68</v>
      </c>
      <c r="E29" s="90" t="s">
        <v>187</v>
      </c>
      <c r="F29" s="60">
        <v>1.1713287021929371</v>
      </c>
      <c r="G29" s="60">
        <v>0.43339899999999987</v>
      </c>
      <c r="H29" s="60">
        <v>0.42020199999999985</v>
      </c>
      <c r="I29" s="105">
        <v>0.85360099999999972</v>
      </c>
      <c r="J29" s="60">
        <v>0.25780900000000007</v>
      </c>
      <c r="K29" s="106">
        <v>1.1114099999999998</v>
      </c>
      <c r="L29" s="83">
        <v>1.5086999999999998E-2</v>
      </c>
      <c r="M29" s="83">
        <v>1.2326000000000016E-2</v>
      </c>
      <c r="N29" s="125">
        <v>2.7413000000000014E-2</v>
      </c>
      <c r="O29" s="83">
        <v>7.7949999999999825E-3</v>
      </c>
      <c r="P29" s="126">
        <v>3.5207999999999996E-2</v>
      </c>
      <c r="Q29" s="126"/>
      <c r="U29" t="s">
        <v>144</v>
      </c>
      <c r="V29" t="s">
        <v>204</v>
      </c>
      <c r="W29" s="63">
        <v>3.0000000000000035E-4</v>
      </c>
      <c r="X29" s="63">
        <v>0.15323199999999998</v>
      </c>
      <c r="Y29" s="63">
        <v>0.82298599999999977</v>
      </c>
      <c r="Z29" s="63">
        <v>0.9762179999999997</v>
      </c>
      <c r="AA29" s="63">
        <v>0.42180900000000021</v>
      </c>
      <c r="AB29" s="63">
        <v>1.3980269999999999</v>
      </c>
      <c r="AC29" s="213">
        <v>3.6549999999999994E-3</v>
      </c>
      <c r="AD29" s="213">
        <v>6.5545999999999993E-2</v>
      </c>
      <c r="AE29" s="213">
        <v>6.9200999999999999E-2</v>
      </c>
      <c r="AF29" s="213">
        <v>5.1552999999999974E-2</v>
      </c>
      <c r="AG29" s="213">
        <v>0.12075399999999997</v>
      </c>
    </row>
    <row r="30" spans="4:33">
      <c r="D30" s="90" t="s">
        <v>84</v>
      </c>
      <c r="E30" s="90" t="s">
        <v>188</v>
      </c>
      <c r="F30" s="60">
        <v>0.89679853761646777</v>
      </c>
      <c r="G30" s="60">
        <v>0.25000199999999995</v>
      </c>
      <c r="H30" s="60">
        <v>0.30448200000000036</v>
      </c>
      <c r="I30" s="105">
        <v>0.55448400000000031</v>
      </c>
      <c r="J30" s="60">
        <v>0.17893499999999962</v>
      </c>
      <c r="K30" s="106">
        <v>0.73341899999999993</v>
      </c>
      <c r="L30" s="83">
        <v>5.8990000000000015E-3</v>
      </c>
      <c r="M30" s="83">
        <v>8.4849999999999978E-3</v>
      </c>
      <c r="N30" s="125">
        <v>1.4383999999999999E-2</v>
      </c>
      <c r="O30" s="83">
        <v>4.8540000000000024E-3</v>
      </c>
      <c r="P30" s="126">
        <v>1.9238000000000002E-2</v>
      </c>
      <c r="Q30" s="126"/>
      <c r="U30" t="s">
        <v>145</v>
      </c>
      <c r="V30" t="s">
        <v>205</v>
      </c>
      <c r="W30" s="63">
        <v>2.0000000000000023E-4</v>
      </c>
      <c r="X30" s="63">
        <v>0.23013900000000001</v>
      </c>
      <c r="Y30" s="63">
        <v>5.6873990000000019</v>
      </c>
      <c r="Z30" s="63">
        <v>5.9175380000000022</v>
      </c>
      <c r="AA30" s="63">
        <v>1.3585039999999964</v>
      </c>
      <c r="AB30" s="63">
        <v>7.2760419999999986</v>
      </c>
      <c r="AC30" s="213">
        <v>1.0430000000000001E-3</v>
      </c>
      <c r="AD30" s="213">
        <v>3.7392000000000009E-2</v>
      </c>
      <c r="AE30" s="213">
        <v>3.8435000000000011E-2</v>
      </c>
      <c r="AF30" s="213">
        <v>1.8407999999999987E-2</v>
      </c>
      <c r="AG30" s="213">
        <v>5.6842999999999998E-2</v>
      </c>
    </row>
    <row r="31" spans="4:33">
      <c r="D31" s="90" t="s">
        <v>54</v>
      </c>
      <c r="E31" s="90" t="s">
        <v>189</v>
      </c>
      <c r="F31" s="60">
        <v>0.80117365486625225</v>
      </c>
      <c r="G31" s="60">
        <v>0.4138659999999999</v>
      </c>
      <c r="H31" s="60">
        <v>0.7075640000000003</v>
      </c>
      <c r="I31" s="105">
        <v>1.1214300000000001</v>
      </c>
      <c r="J31" s="60">
        <v>0.40105499999999972</v>
      </c>
      <c r="K31" s="106">
        <v>1.5224849999999999</v>
      </c>
      <c r="L31" s="83">
        <v>4.8420000000000026E-3</v>
      </c>
      <c r="M31" s="83">
        <v>6.6460000000000009E-3</v>
      </c>
      <c r="N31" s="125">
        <v>1.1488000000000003E-2</v>
      </c>
      <c r="O31" s="83">
        <v>4.2830000000000003E-3</v>
      </c>
      <c r="P31" s="126">
        <v>1.5771000000000004E-2</v>
      </c>
      <c r="Q31" s="126"/>
      <c r="U31" t="s">
        <v>146</v>
      </c>
      <c r="V31" t="s">
        <v>206</v>
      </c>
      <c r="W31" s="63">
        <v>63.353236970474967</v>
      </c>
      <c r="X31" s="63">
        <v>19.480215000000001</v>
      </c>
      <c r="Y31" s="63">
        <v>20.369646999999993</v>
      </c>
      <c r="Z31" s="63">
        <v>39.849861999999995</v>
      </c>
      <c r="AA31" s="63">
        <v>16.66403500000002</v>
      </c>
      <c r="AB31" s="63">
        <v>56.513897000000014</v>
      </c>
      <c r="AC31" s="213">
        <v>0.25854900000000003</v>
      </c>
      <c r="AD31" s="213">
        <v>0.34700900000000001</v>
      </c>
      <c r="AE31" s="213">
        <v>0.60555800000000004</v>
      </c>
      <c r="AF31" s="213">
        <v>0.30341099999999988</v>
      </c>
      <c r="AG31" s="213">
        <v>0.90896899999999992</v>
      </c>
    </row>
    <row r="32" spans="4:33">
      <c r="D32" s="90" t="s">
        <v>87</v>
      </c>
      <c r="E32" s="90" t="s">
        <v>190</v>
      </c>
      <c r="F32" s="60">
        <v>0.80117365486625225</v>
      </c>
      <c r="G32" s="60">
        <v>0.29931799999999992</v>
      </c>
      <c r="H32" s="60">
        <v>0.67118000000000033</v>
      </c>
      <c r="I32" s="105">
        <v>0.97049800000000019</v>
      </c>
      <c r="J32" s="60">
        <v>0.50268900000000005</v>
      </c>
      <c r="K32" s="106">
        <v>1.4731870000000002</v>
      </c>
      <c r="L32" s="83">
        <v>1.2329000000000001E-2</v>
      </c>
      <c r="M32" s="83">
        <v>2.5560000000000006E-2</v>
      </c>
      <c r="N32" s="125">
        <v>3.7889000000000006E-2</v>
      </c>
      <c r="O32" s="83">
        <v>2.1587999999999996E-2</v>
      </c>
      <c r="P32" s="126">
        <v>5.9477000000000002E-2</v>
      </c>
      <c r="Q32" s="126"/>
      <c r="U32" t="s">
        <v>147</v>
      </c>
      <c r="V32" t="s">
        <v>216</v>
      </c>
      <c r="W32" s="63">
        <v>69.885791064830386</v>
      </c>
      <c r="X32" s="63">
        <v>22.55230700000001</v>
      </c>
      <c r="Y32" s="63">
        <v>12.177080999999998</v>
      </c>
      <c r="Z32" s="63">
        <v>34.729388000000007</v>
      </c>
      <c r="AA32" s="63">
        <v>0.72964699999999283</v>
      </c>
      <c r="AB32" s="63">
        <v>35.459035</v>
      </c>
      <c r="AC32" s="213">
        <v>8.4833000000000033E-2</v>
      </c>
      <c r="AD32" s="213">
        <v>5.0847999999999935E-2</v>
      </c>
      <c r="AE32" s="213">
        <v>0.13568099999999997</v>
      </c>
      <c r="AF32" s="213">
        <v>5.5550000000000321E-3</v>
      </c>
      <c r="AG32" s="213">
        <v>0.141236</v>
      </c>
    </row>
    <row r="33" spans="4:33">
      <c r="D33" s="90" t="s">
        <v>125</v>
      </c>
      <c r="E33" s="90" t="s">
        <v>159</v>
      </c>
      <c r="F33" s="60">
        <v>0</v>
      </c>
      <c r="G33" s="60">
        <v>0.17660300000000001</v>
      </c>
      <c r="H33" s="60">
        <v>0.10374399999999989</v>
      </c>
      <c r="I33" s="105">
        <v>0.2803469999999999</v>
      </c>
      <c r="J33" s="60">
        <v>2.831200000000017E-2</v>
      </c>
      <c r="K33" s="106">
        <v>0.30865900000000007</v>
      </c>
      <c r="L33" s="83">
        <v>6.9200000000000012E-4</v>
      </c>
      <c r="M33" s="83">
        <v>7.2899999999999961E-4</v>
      </c>
      <c r="N33" s="125">
        <v>1.4209999999999997E-3</v>
      </c>
      <c r="O33" s="83">
        <v>2.4300000000000059E-4</v>
      </c>
      <c r="P33" s="126">
        <v>1.6640000000000003E-3</v>
      </c>
      <c r="Q33" s="126"/>
      <c r="U33" t="s">
        <v>148</v>
      </c>
      <c r="V33" t="s">
        <v>217</v>
      </c>
      <c r="W33" s="63">
        <v>15.674208935169634</v>
      </c>
      <c r="X33" s="63">
        <v>7.689697999999999</v>
      </c>
      <c r="Y33" s="63">
        <v>1.8235819999999991</v>
      </c>
      <c r="Z33" s="63">
        <v>9.5132799999999982</v>
      </c>
      <c r="AA33" s="63">
        <v>0.27712200000000209</v>
      </c>
      <c r="AB33" s="63">
        <v>9.7904020000000003</v>
      </c>
      <c r="AC33" s="213">
        <v>6.881000000000001E-2</v>
      </c>
      <c r="AD33" s="213">
        <v>2.019399999999999E-2</v>
      </c>
      <c r="AE33" s="213">
        <v>8.9004E-2</v>
      </c>
      <c r="AF33" s="213">
        <v>3.3960000000000101E-3</v>
      </c>
      <c r="AG33" s="213">
        <v>9.240000000000001E-2</v>
      </c>
    </row>
    <row r="34" spans="4:33">
      <c r="D34" s="90" t="s">
        <v>70</v>
      </c>
      <c r="E34" s="90" t="s">
        <v>191</v>
      </c>
      <c r="F34" s="60">
        <v>0.80117365486625214</v>
      </c>
      <c r="G34" s="60">
        <v>0</v>
      </c>
      <c r="H34" s="60">
        <v>0.37207899999999999</v>
      </c>
      <c r="I34" s="105">
        <v>0.37207899999999999</v>
      </c>
      <c r="J34" s="60">
        <v>0.30861900000000003</v>
      </c>
      <c r="K34" s="106">
        <v>0.68069800000000003</v>
      </c>
      <c r="L34" s="83">
        <v>0</v>
      </c>
      <c r="M34" s="83">
        <v>5.1088999999999989E-2</v>
      </c>
      <c r="N34" s="125">
        <v>5.1088999999999989E-2</v>
      </c>
      <c r="O34" s="83">
        <v>5.0571000000000026E-2</v>
      </c>
      <c r="P34" s="126">
        <v>0.10166000000000001</v>
      </c>
      <c r="Q34" s="126"/>
      <c r="U34" t="s">
        <v>149</v>
      </c>
      <c r="V34" t="s">
        <v>218</v>
      </c>
      <c r="W34" s="63">
        <v>4.4999999999999991</v>
      </c>
      <c r="X34" s="63">
        <v>2.1670590000000005</v>
      </c>
      <c r="Y34" s="63">
        <v>3.0246189999999991</v>
      </c>
      <c r="Z34" s="63">
        <v>5.1916779999999996</v>
      </c>
      <c r="AA34" s="63">
        <v>7.5866010000000017</v>
      </c>
      <c r="AB34" s="63">
        <v>12.778279000000001</v>
      </c>
      <c r="AC34" s="213">
        <v>3.5172000000000002E-2</v>
      </c>
      <c r="AD34" s="213">
        <v>5.3207999999999998E-2</v>
      </c>
      <c r="AE34" s="213">
        <v>8.838E-2</v>
      </c>
      <c r="AF34" s="213">
        <v>0.19351099999999993</v>
      </c>
      <c r="AG34" s="213">
        <v>0.28189099999999995</v>
      </c>
    </row>
    <row r="35" spans="4:33">
      <c r="D35" s="90" t="s">
        <v>52</v>
      </c>
      <c r="E35" s="90" t="s">
        <v>192</v>
      </c>
      <c r="F35" s="60">
        <v>0.5673623401247041</v>
      </c>
      <c r="G35" s="60">
        <v>0.23443100000000003</v>
      </c>
      <c r="H35" s="60">
        <v>0.19823900000000003</v>
      </c>
      <c r="I35" s="105">
        <v>0.43267000000000005</v>
      </c>
      <c r="J35" s="60">
        <v>6.1396999999999813E-2</v>
      </c>
      <c r="K35" s="106">
        <v>0.49406699999999987</v>
      </c>
      <c r="L35" s="83">
        <v>1.0829999999999999E-2</v>
      </c>
      <c r="M35" s="83">
        <v>9.3640000000000112E-3</v>
      </c>
      <c r="N35" s="125">
        <v>2.0194000000000011E-2</v>
      </c>
      <c r="O35" s="83">
        <v>3.6859999999999879E-3</v>
      </c>
      <c r="P35" s="126">
        <v>2.3879999999999998E-2</v>
      </c>
      <c r="Q35" s="126"/>
      <c r="U35" t="s">
        <v>150</v>
      </c>
      <c r="V35" t="s">
        <v>232</v>
      </c>
      <c r="W35" s="63">
        <v>3.0000000000000035E-4</v>
      </c>
      <c r="X35" s="63">
        <v>3.7509549999999994</v>
      </c>
      <c r="Y35" s="63">
        <v>10.132852000000002</v>
      </c>
      <c r="Z35" s="63">
        <v>13.883807000000001</v>
      </c>
      <c r="AA35" s="63">
        <v>6.0928369999999994</v>
      </c>
      <c r="AB35" s="63">
        <v>19.976644</v>
      </c>
      <c r="AC35" s="213">
        <v>6.2516000000000016E-2</v>
      </c>
      <c r="AD35" s="213">
        <v>0.20998399999999995</v>
      </c>
      <c r="AE35" s="213">
        <v>0.27249999999999996</v>
      </c>
      <c r="AF35" s="213">
        <v>0.14250099999999999</v>
      </c>
      <c r="AG35" s="213">
        <v>0.41500099999999995</v>
      </c>
    </row>
    <row r="36" spans="4:33">
      <c r="D36" s="90" t="s">
        <v>126</v>
      </c>
      <c r="E36" s="90" t="s">
        <v>160</v>
      </c>
      <c r="F36" s="60">
        <v>0</v>
      </c>
      <c r="G36" s="60">
        <v>0.15533</v>
      </c>
      <c r="H36" s="60">
        <v>0.12218999999999999</v>
      </c>
      <c r="I36" s="105">
        <v>0.27751999999999999</v>
      </c>
      <c r="J36" s="60">
        <v>6.9394000000000067E-2</v>
      </c>
      <c r="K36" s="106">
        <v>0.34691400000000006</v>
      </c>
      <c r="L36" s="83">
        <v>2.3925999999999992E-2</v>
      </c>
      <c r="M36" s="83">
        <v>2.2886E-2</v>
      </c>
      <c r="N36" s="125">
        <v>4.6811999999999993E-2</v>
      </c>
      <c r="O36" s="83">
        <v>1.4441000000000002E-2</v>
      </c>
      <c r="P36" s="126">
        <v>6.1252999999999995E-2</v>
      </c>
      <c r="Q36" s="126"/>
      <c r="U36" t="s">
        <v>151</v>
      </c>
      <c r="V36" t="s">
        <v>220</v>
      </c>
      <c r="W36" s="63">
        <v>2.1051000000000002</v>
      </c>
      <c r="X36" s="63">
        <v>0.84665900000000005</v>
      </c>
      <c r="Y36" s="63">
        <v>6.3260459999999998</v>
      </c>
      <c r="Z36" s="63">
        <v>7.1727049999999997</v>
      </c>
      <c r="AA36" s="63">
        <v>2.0816819999999998</v>
      </c>
      <c r="AB36" s="63">
        <v>9.2543869999999995</v>
      </c>
      <c r="AC36" s="213">
        <v>1.7155E-2</v>
      </c>
      <c r="AD36" s="213">
        <v>0.12963699999999997</v>
      </c>
      <c r="AE36" s="213">
        <v>0.14679199999999998</v>
      </c>
      <c r="AF36" s="213">
        <v>4.4562999999999992E-2</v>
      </c>
      <c r="AG36" s="213">
        <v>0.19135499999999997</v>
      </c>
    </row>
    <row r="37" spans="4:33">
      <c r="D37" s="90" t="s">
        <v>53</v>
      </c>
      <c r="E37" s="90" t="s">
        <v>193</v>
      </c>
      <c r="F37" s="60">
        <v>0.16023473097325047</v>
      </c>
      <c r="G37" s="60">
        <v>0</v>
      </c>
      <c r="H37" s="60">
        <v>0.35646699999999992</v>
      </c>
      <c r="I37" s="105">
        <v>0.35646699999999992</v>
      </c>
      <c r="J37" s="60">
        <v>0.26286699999999991</v>
      </c>
      <c r="K37" s="106">
        <v>0.61933399999999983</v>
      </c>
      <c r="L37" s="83">
        <v>0</v>
      </c>
      <c r="M37" s="83">
        <v>1.6701999999999998E-2</v>
      </c>
      <c r="N37" s="125">
        <v>1.6701999999999998E-2</v>
      </c>
      <c r="O37" s="83">
        <v>1.4194000000000005E-2</v>
      </c>
      <c r="P37" s="126">
        <v>3.0896000000000003E-2</v>
      </c>
      <c r="Q37" s="126"/>
      <c r="U37" t="s">
        <v>152</v>
      </c>
      <c r="V37" t="s">
        <v>221</v>
      </c>
      <c r="W37" s="63">
        <v>1.1640000000000004</v>
      </c>
      <c r="X37" s="63">
        <v>0.61449200000000004</v>
      </c>
      <c r="Y37" s="63">
        <v>0.85749599999999981</v>
      </c>
      <c r="Z37" s="63">
        <v>1.4719879999999999</v>
      </c>
      <c r="AA37" s="63">
        <v>0.31834199999999968</v>
      </c>
      <c r="AB37" s="63">
        <v>1.7903299999999995</v>
      </c>
      <c r="AC37" s="213">
        <v>1.3984999999999999E-2</v>
      </c>
      <c r="AD37" s="213">
        <v>2.5817999999999994E-2</v>
      </c>
      <c r="AE37" s="213">
        <v>3.9802999999999991E-2</v>
      </c>
      <c r="AF37" s="213">
        <v>1.2357000000000007E-2</v>
      </c>
      <c r="AG37" s="213">
        <v>5.2159999999999998E-2</v>
      </c>
    </row>
    <row r="38" spans="4:33">
      <c r="D38" s="90" t="s">
        <v>71</v>
      </c>
      <c r="E38" s="90" t="s">
        <v>194</v>
      </c>
      <c r="F38" s="60">
        <v>0.16023473097325042</v>
      </c>
      <c r="G38" s="60">
        <v>0</v>
      </c>
      <c r="H38" s="60">
        <v>0.34618100000000002</v>
      </c>
      <c r="I38" s="105">
        <v>0.34618100000000002</v>
      </c>
      <c r="J38" s="60">
        <v>0.15566699999999994</v>
      </c>
      <c r="K38" s="106">
        <v>0.50184799999999996</v>
      </c>
      <c r="L38" s="83">
        <v>0</v>
      </c>
      <c r="M38" s="83">
        <v>1.4780000000000001E-3</v>
      </c>
      <c r="N38" s="125">
        <v>1.4780000000000001E-3</v>
      </c>
      <c r="O38" s="83">
        <v>6.0700000000000033E-4</v>
      </c>
      <c r="P38" s="126">
        <v>2.0850000000000005E-3</v>
      </c>
      <c r="Q38" s="126"/>
      <c r="U38" t="s">
        <v>153</v>
      </c>
      <c r="V38" t="s">
        <v>222</v>
      </c>
      <c r="W38" s="63">
        <v>20.457950834403082</v>
      </c>
      <c r="X38" s="63">
        <v>10.025385</v>
      </c>
      <c r="Y38" s="63">
        <v>5.9058390000000021</v>
      </c>
      <c r="Z38" s="63">
        <v>15.931224000000002</v>
      </c>
      <c r="AA38" s="63">
        <v>4.5221499999999946</v>
      </c>
      <c r="AB38" s="63">
        <v>20.453373999999997</v>
      </c>
      <c r="AC38" s="213">
        <v>9.9226000000000009E-2</v>
      </c>
      <c r="AD38" s="213">
        <v>5.5327999999999988E-2</v>
      </c>
      <c r="AE38" s="213">
        <v>0.154554</v>
      </c>
      <c r="AF38" s="213">
        <v>4.6692000000000011E-2</v>
      </c>
      <c r="AG38" s="213">
        <v>0.20124600000000001</v>
      </c>
    </row>
    <row r="39" spans="4:33">
      <c r="D39" s="90" t="s">
        <v>74</v>
      </c>
      <c r="E39" s="90" t="s">
        <v>195</v>
      </c>
      <c r="F39" s="60">
        <v>0.16023473097325044</v>
      </c>
      <c r="G39" s="60">
        <v>5.2962000000000009E-2</v>
      </c>
      <c r="H39" s="60">
        <v>0.45034599999999997</v>
      </c>
      <c r="I39" s="105">
        <v>0.50330799999999998</v>
      </c>
      <c r="J39" s="60">
        <v>0.55881999999999998</v>
      </c>
      <c r="K39" s="106">
        <v>1.062128</v>
      </c>
      <c r="L39" s="83">
        <v>6.5300000000000015E-4</v>
      </c>
      <c r="M39" s="83">
        <v>5.7640000000000009E-3</v>
      </c>
      <c r="N39" s="125">
        <v>6.4170000000000008E-3</v>
      </c>
      <c r="O39" s="83">
        <v>7.4010000000000031E-3</v>
      </c>
      <c r="P39" s="126">
        <v>1.3818000000000004E-2</v>
      </c>
      <c r="Q39" s="126"/>
      <c r="U39" t="s">
        <v>154</v>
      </c>
      <c r="V39" t="s">
        <v>223</v>
      </c>
      <c r="W39" s="63">
        <v>3.0001000000000002</v>
      </c>
      <c r="X39" s="63">
        <v>1.6319350000000001</v>
      </c>
      <c r="Y39" s="63">
        <v>5.2857529999999997</v>
      </c>
      <c r="Z39" s="63">
        <v>6.9176880000000001</v>
      </c>
      <c r="AA39" s="63">
        <v>1.6677119999999999</v>
      </c>
      <c r="AB39" s="63">
        <v>8.5853999999999999</v>
      </c>
      <c r="AC39" s="213">
        <v>1.3844999999999998E-2</v>
      </c>
      <c r="AD39" s="213">
        <v>4.0786000000000003E-2</v>
      </c>
      <c r="AE39" s="213">
        <v>5.4630999999999999E-2</v>
      </c>
      <c r="AF39" s="213">
        <v>1.6963000000000006E-2</v>
      </c>
      <c r="AG39" s="213">
        <v>7.1594000000000005E-2</v>
      </c>
    </row>
    <row r="40" spans="4:33">
      <c r="D40" s="90" t="s">
        <v>75</v>
      </c>
      <c r="E40" s="90" t="s">
        <v>196</v>
      </c>
      <c r="F40" s="60">
        <v>0.16023473097325047</v>
      </c>
      <c r="G40" s="60">
        <v>7.4738000000000027E-2</v>
      </c>
      <c r="H40" s="60">
        <v>7.6799999999999924E-2</v>
      </c>
      <c r="I40" s="105">
        <v>0.15153799999999995</v>
      </c>
      <c r="J40" s="60">
        <v>3.4479000000000065E-2</v>
      </c>
      <c r="K40" s="106">
        <v>0.18601700000000002</v>
      </c>
      <c r="L40" s="83">
        <v>1.6589999999999997E-3</v>
      </c>
      <c r="M40" s="83">
        <v>1.8509999999999974E-3</v>
      </c>
      <c r="N40" s="125">
        <v>3.5099999999999971E-3</v>
      </c>
      <c r="O40" s="83">
        <v>9.0500000000000346E-4</v>
      </c>
      <c r="P40" s="126">
        <v>4.4150000000000005E-3</v>
      </c>
      <c r="Q40" s="126"/>
      <c r="U40" t="s">
        <v>155</v>
      </c>
      <c r="V40" t="s">
        <v>224</v>
      </c>
      <c r="W40" s="63">
        <v>1.0000000000000011E-4</v>
      </c>
      <c r="X40" s="63">
        <v>0.11714700000000003</v>
      </c>
      <c r="Y40" s="63">
        <v>3.8788049999999998</v>
      </c>
      <c r="Z40" s="63">
        <v>3.9959519999999999</v>
      </c>
      <c r="AA40" s="63">
        <v>1.5346889999999993</v>
      </c>
      <c r="AB40" s="63">
        <v>5.5306409999999993</v>
      </c>
      <c r="AC40" s="213">
        <v>1.2660000000000002E-3</v>
      </c>
      <c r="AD40" s="213">
        <v>8.5750000000000028E-3</v>
      </c>
      <c r="AE40" s="213">
        <v>9.8410000000000025E-3</v>
      </c>
      <c r="AF40" s="213">
        <v>5.7149999999999996E-3</v>
      </c>
      <c r="AG40" s="213">
        <v>1.5556000000000002E-2</v>
      </c>
    </row>
    <row r="41" spans="4:33">
      <c r="D41" s="90" t="s">
        <v>127</v>
      </c>
      <c r="E41" s="90" t="s">
        <v>161</v>
      </c>
      <c r="F41" s="60">
        <v>0</v>
      </c>
      <c r="G41" s="60">
        <v>6.5272999999999998E-2</v>
      </c>
      <c r="H41" s="60">
        <v>4.9563999999999997E-2</v>
      </c>
      <c r="I41" s="105">
        <v>0.11483699999999999</v>
      </c>
      <c r="J41" s="60">
        <v>1.7955000000000026E-2</v>
      </c>
      <c r="K41" s="106">
        <v>0.13279200000000002</v>
      </c>
      <c r="L41" s="83">
        <v>1.9849999999999994E-3</v>
      </c>
      <c r="M41" s="83">
        <v>1.5830000000000006E-3</v>
      </c>
      <c r="N41" s="125">
        <v>3.568E-3</v>
      </c>
      <c r="O41" s="83">
        <v>6.580000000000006E-4</v>
      </c>
      <c r="P41" s="126">
        <v>4.2260000000000006E-3</v>
      </c>
      <c r="Q41" s="126"/>
      <c r="U41" t="s">
        <v>156</v>
      </c>
      <c r="V41" t="s">
        <v>225</v>
      </c>
      <c r="W41" s="63">
        <v>5.2550121951219522</v>
      </c>
      <c r="X41" s="63">
        <v>3.033067</v>
      </c>
      <c r="Y41" s="63">
        <v>9.7119239999999998</v>
      </c>
      <c r="Z41" s="63">
        <v>12.744991000000001</v>
      </c>
      <c r="AA41" s="63">
        <v>5.8228600000000004</v>
      </c>
      <c r="AB41" s="63">
        <v>18.567851000000001</v>
      </c>
      <c r="AC41" s="213">
        <v>6.4845000000000028E-2</v>
      </c>
      <c r="AD41" s="213">
        <v>0.13700799999999996</v>
      </c>
      <c r="AE41" s="213">
        <v>0.201853</v>
      </c>
      <c r="AF41" s="213">
        <v>7.5927999999999995E-2</v>
      </c>
      <c r="AG41" s="213">
        <v>0.277781</v>
      </c>
    </row>
    <row r="42" spans="4:33">
      <c r="D42" s="90" t="s">
        <v>128</v>
      </c>
      <c r="E42" s="90" t="s">
        <v>162</v>
      </c>
      <c r="F42" s="60">
        <v>0</v>
      </c>
      <c r="G42" s="60">
        <v>4.9473000000000017E-2</v>
      </c>
      <c r="H42" s="60">
        <v>5.6883999999999976E-2</v>
      </c>
      <c r="I42" s="105">
        <v>0.10635699999999999</v>
      </c>
      <c r="J42" s="60">
        <v>1.7028999999999989E-2</v>
      </c>
      <c r="K42" s="106">
        <v>0.12338599999999998</v>
      </c>
      <c r="L42" s="83">
        <v>2.2800000000000003E-3</v>
      </c>
      <c r="M42" s="83">
        <v>2.8029999999999978E-3</v>
      </c>
      <c r="N42" s="125">
        <v>5.0829999999999981E-3</v>
      </c>
      <c r="O42" s="83">
        <v>9.9800000000000149E-4</v>
      </c>
      <c r="P42" s="126">
        <v>6.0809999999999996E-3</v>
      </c>
      <c r="Q42" s="126"/>
      <c r="U42" t="s">
        <v>157</v>
      </c>
      <c r="V42" t="s">
        <v>226</v>
      </c>
      <c r="W42" s="63">
        <v>9.0411000000000001</v>
      </c>
      <c r="X42" s="63">
        <v>4.387035</v>
      </c>
      <c r="Y42" s="63">
        <v>7.9158519999999983</v>
      </c>
      <c r="Z42" s="63">
        <v>12.302886999999998</v>
      </c>
      <c r="AA42" s="63">
        <v>2.3104629999999986</v>
      </c>
      <c r="AB42" s="63">
        <v>14.613349999999997</v>
      </c>
      <c r="AC42" s="213">
        <v>8.6849999999999997E-2</v>
      </c>
      <c r="AD42" s="213">
        <v>0.16362699999999997</v>
      </c>
      <c r="AE42" s="213">
        <v>0.25047699999999995</v>
      </c>
      <c r="AF42" s="213">
        <v>4.9949000000000021E-2</v>
      </c>
      <c r="AG42" s="213">
        <v>0.30042599999999997</v>
      </c>
    </row>
    <row r="43" spans="4:33">
      <c r="D43" s="90" t="s">
        <v>49</v>
      </c>
      <c r="E43" s="90" t="s">
        <v>197</v>
      </c>
      <c r="F43" s="111">
        <v>0.16023473097325047</v>
      </c>
      <c r="G43" s="111">
        <v>8.1504999999999966E-2</v>
      </c>
      <c r="H43" s="111">
        <v>0.26322099999999993</v>
      </c>
      <c r="I43" s="16">
        <v>0.34472599999999992</v>
      </c>
      <c r="J43" s="111">
        <v>0.21300700000000011</v>
      </c>
      <c r="K43" s="15">
        <v>0.55773300000000003</v>
      </c>
      <c r="L43" s="127">
        <v>7.9900000000000012E-4</v>
      </c>
      <c r="M43" s="127">
        <v>1.6269999999999987E-3</v>
      </c>
      <c r="N43" s="128">
        <v>2.4259999999999989E-3</v>
      </c>
      <c r="O43" s="127">
        <v>1.4440000000000013E-3</v>
      </c>
      <c r="P43" s="129">
        <v>3.8700000000000002E-3</v>
      </c>
      <c r="Q43" s="129"/>
      <c r="U43" t="s">
        <v>130</v>
      </c>
      <c r="V43" t="s">
        <v>227</v>
      </c>
      <c r="W43" s="63">
        <v>4.1009999999999991</v>
      </c>
      <c r="X43" s="63">
        <v>3.6187059999999995</v>
      </c>
      <c r="Y43" s="63">
        <v>5.2991799999999998</v>
      </c>
      <c r="Z43" s="63">
        <v>8.9178859999999993</v>
      </c>
      <c r="AA43" s="63">
        <v>1.9988309999999974</v>
      </c>
      <c r="AB43" s="63">
        <v>10.916716999999997</v>
      </c>
      <c r="AC43" s="213">
        <v>6.9511000000000003E-2</v>
      </c>
      <c r="AD43" s="213">
        <v>0.10650800000000003</v>
      </c>
      <c r="AE43" s="213">
        <v>0.17601900000000004</v>
      </c>
      <c r="AF43" s="213">
        <v>5.5414000000000019E-2</v>
      </c>
      <c r="AG43" s="213">
        <v>0.23143300000000006</v>
      </c>
    </row>
    <row r="44" spans="4:33">
      <c r="D44" s="90" t="s">
        <v>85</v>
      </c>
      <c r="E44" s="90" t="s">
        <v>198</v>
      </c>
      <c r="F44" s="111">
        <v>0.16023473097325044</v>
      </c>
      <c r="G44" s="111">
        <v>6.2521000000000007E-2</v>
      </c>
      <c r="H44" s="111">
        <v>0.12654799999999994</v>
      </c>
      <c r="I44" s="16">
        <v>0.18906899999999996</v>
      </c>
      <c r="J44" s="111">
        <v>6.9848000000000049E-2</v>
      </c>
      <c r="K44" s="15">
        <v>0.25891700000000001</v>
      </c>
      <c r="L44" s="127">
        <v>1.291E-3</v>
      </c>
      <c r="M44" s="127">
        <v>2.5919999999999997E-3</v>
      </c>
      <c r="N44" s="128">
        <v>3.8829999999999997E-3</v>
      </c>
      <c r="O44" s="127">
        <v>1.5270000000000001E-3</v>
      </c>
      <c r="P44" s="129">
        <v>5.4099999999999999E-3</v>
      </c>
      <c r="Q44" s="129"/>
    </row>
    <row r="45" spans="4:33">
      <c r="D45" s="90" t="s">
        <v>62</v>
      </c>
      <c r="E45" s="90" t="s">
        <v>199</v>
      </c>
      <c r="F45" s="111">
        <v>4.8070419291975142E-2</v>
      </c>
      <c r="G45" s="111">
        <v>2.0695000000000005E-2</v>
      </c>
      <c r="H45" s="111">
        <v>3.7095000000000017E-2</v>
      </c>
      <c r="I45" s="16">
        <v>5.7790000000000022E-2</v>
      </c>
      <c r="J45" s="111">
        <v>2.0689999999999986E-2</v>
      </c>
      <c r="K45" s="15">
        <v>7.8480000000000008E-2</v>
      </c>
      <c r="L45" s="127">
        <v>3.5700000000000022E-4</v>
      </c>
      <c r="M45" s="127">
        <v>7.9899999999999947E-4</v>
      </c>
      <c r="N45" s="128">
        <v>1.1559999999999997E-3</v>
      </c>
      <c r="O45" s="127">
        <v>4.5800000000000072E-4</v>
      </c>
      <c r="P45" s="129">
        <v>1.6140000000000004E-3</v>
      </c>
      <c r="Q45" s="129"/>
      <c r="X45" t="s">
        <v>624</v>
      </c>
    </row>
    <row r="46" spans="4:33">
      <c r="D46" s="107" t="s">
        <v>67</v>
      </c>
      <c r="E46" s="107" t="s">
        <v>200</v>
      </c>
      <c r="F46" s="97">
        <v>4.8070419291975156E-2</v>
      </c>
      <c r="G46" s="97">
        <v>0</v>
      </c>
      <c r="H46" s="97">
        <v>2.4681999999999999E-2</v>
      </c>
      <c r="I46" s="26">
        <v>2.4681999999999999E-2</v>
      </c>
      <c r="J46" s="97">
        <v>1.7865000000000009E-2</v>
      </c>
      <c r="K46" s="25">
        <v>4.2547000000000008E-2</v>
      </c>
      <c r="L46" s="130">
        <v>0</v>
      </c>
      <c r="M46" s="130">
        <v>8.4900000000000025E-4</v>
      </c>
      <c r="N46" s="131">
        <v>8.4900000000000025E-4</v>
      </c>
      <c r="O46" s="130">
        <v>6.3899999999999992E-4</v>
      </c>
      <c r="P46" s="132">
        <v>1.4880000000000002E-3</v>
      </c>
      <c r="Q46" s="129"/>
      <c r="X46">
        <f>IFERROR(MROUND(X28,IF(X28&lt;20,1,IF(X28&lt;100,5,10))),"-")</f>
        <v>80</v>
      </c>
      <c r="Y46">
        <f t="shared" ref="Y46:AB46" si="6">IFERROR(MROUND(Y28,IF(Y28&lt;20,1,IF(Y28&lt;100,5,10))),"-")</f>
        <v>100</v>
      </c>
      <c r="Z46">
        <f t="shared" si="6"/>
        <v>180</v>
      </c>
      <c r="AA46">
        <f t="shared" si="6"/>
        <v>55</v>
      </c>
      <c r="AB46">
        <f t="shared" si="6"/>
        <v>230</v>
      </c>
    </row>
    <row r="47" spans="4:33">
      <c r="D47" s="107" t="s">
        <v>201</v>
      </c>
      <c r="E47" s="107" t="s">
        <v>202</v>
      </c>
      <c r="F47" s="97">
        <v>7.0000796827685008E-4</v>
      </c>
      <c r="G47" s="97">
        <v>3.1699999998124895E-4</v>
      </c>
      <c r="H47" s="97">
        <v>5.283173999999903</v>
      </c>
      <c r="I47" s="25">
        <v>5.2834909999998843</v>
      </c>
      <c r="J47" s="97">
        <v>1.8515810000002944</v>
      </c>
      <c r="K47" s="25">
        <v>7.1350720000001786</v>
      </c>
      <c r="L47" s="130">
        <v>1.2000000000012001E-5</v>
      </c>
      <c r="M47" s="130">
        <v>0.15950300000000028</v>
      </c>
      <c r="N47" s="131">
        <v>0.1595150000000003</v>
      </c>
      <c r="O47" s="130">
        <v>8.8718999999995329E-2</v>
      </c>
      <c r="P47" s="132">
        <v>0.24823399999999562</v>
      </c>
      <c r="Q47" s="129"/>
      <c r="X47">
        <f t="shared" ref="X47:AB47" si="7">IFERROR(MROUND(X29,IF(X29&lt;20,1,IF(X29&lt;100,5,10))),"-")</f>
        <v>0</v>
      </c>
      <c r="Y47">
        <f t="shared" si="7"/>
        <v>1</v>
      </c>
      <c r="Z47">
        <f t="shared" si="7"/>
        <v>1</v>
      </c>
      <c r="AA47">
        <f t="shared" si="7"/>
        <v>0</v>
      </c>
      <c r="AB47">
        <f t="shared" si="7"/>
        <v>1</v>
      </c>
    </row>
    <row r="48" spans="4:33">
      <c r="E48" s="409" t="s">
        <v>158</v>
      </c>
      <c r="F48" s="267">
        <f>SUM(F8:F47)</f>
        <v>197.09618742010252</v>
      </c>
      <c r="G48" s="267">
        <f t="shared" ref="G48:O48" si="8">SUM(G8:G47)</f>
        <v>80.298030999999995</v>
      </c>
      <c r="H48" s="267">
        <f t="shared" si="8"/>
        <v>99.219060999999897</v>
      </c>
      <c r="I48" s="267">
        <f t="shared" si="8"/>
        <v>179.51709199999988</v>
      </c>
      <c r="J48" s="267">
        <f t="shared" si="8"/>
        <v>53.387284000000356</v>
      </c>
      <c r="K48" s="267">
        <f t="shared" si="8"/>
        <v>232.90437600000024</v>
      </c>
      <c r="L48" s="267">
        <f t="shared" si="8"/>
        <v>0.88126099999999985</v>
      </c>
      <c r="M48" s="267">
        <f t="shared" si="8"/>
        <v>1.4514680000000002</v>
      </c>
      <c r="N48" s="267">
        <f t="shared" si="8"/>
        <v>2.3327290000000005</v>
      </c>
      <c r="O48" s="267">
        <f t="shared" si="8"/>
        <v>1.0259159999999956</v>
      </c>
      <c r="P48" s="267">
        <f>SUM(P8:P47)</f>
        <v>3.3586449999999943</v>
      </c>
      <c r="X48">
        <f t="shared" ref="X48:AB48" si="9">IFERROR(MROUND(X30,IF(X30&lt;20,1,IF(X30&lt;100,5,10))),"-")</f>
        <v>0</v>
      </c>
      <c r="Y48">
        <f t="shared" si="9"/>
        <v>6</v>
      </c>
      <c r="Z48">
        <f t="shared" si="9"/>
        <v>6</v>
      </c>
      <c r="AA48">
        <f t="shared" si="9"/>
        <v>1</v>
      </c>
      <c r="AB48">
        <f t="shared" si="9"/>
        <v>7</v>
      </c>
    </row>
    <row r="49" spans="4:28">
      <c r="E49" s="410" t="s">
        <v>643</v>
      </c>
      <c r="F49" s="425">
        <f>F7-F48</f>
        <v>0</v>
      </c>
      <c r="G49" s="425">
        <f t="shared" ref="G49:P49" si="10">G7-G48</f>
        <v>0</v>
      </c>
      <c r="H49" s="425">
        <f t="shared" si="10"/>
        <v>0</v>
      </c>
      <c r="I49" s="425">
        <f t="shared" si="10"/>
        <v>0</v>
      </c>
      <c r="J49" s="425">
        <f t="shared" si="10"/>
        <v>0</v>
      </c>
      <c r="K49" s="425">
        <f t="shared" si="10"/>
        <v>0</v>
      </c>
      <c r="L49" s="425">
        <f t="shared" si="10"/>
        <v>0</v>
      </c>
      <c r="M49" s="425">
        <f t="shared" si="10"/>
        <v>0</v>
      </c>
      <c r="N49" s="425">
        <f t="shared" si="10"/>
        <v>0</v>
      </c>
      <c r="O49" s="425">
        <f t="shared" si="10"/>
        <v>-1.7763568394002505E-15</v>
      </c>
      <c r="P49" s="425">
        <f t="shared" si="10"/>
        <v>0</v>
      </c>
      <c r="X49">
        <f t="shared" ref="X49:AB49" si="11">IFERROR(MROUND(X31,IF(X31&lt;20,1,IF(X31&lt;100,5,10))),"-")</f>
        <v>19</v>
      </c>
      <c r="Y49">
        <f t="shared" si="11"/>
        <v>20</v>
      </c>
      <c r="Z49">
        <f t="shared" si="11"/>
        <v>40</v>
      </c>
      <c r="AA49">
        <f t="shared" si="11"/>
        <v>17</v>
      </c>
      <c r="AB49">
        <f t="shared" si="11"/>
        <v>55</v>
      </c>
    </row>
    <row r="50" spans="4:28">
      <c r="X50">
        <f t="shared" ref="X50:AB50" si="12">IFERROR(MROUND(X32,IF(X32&lt;20,1,IF(X32&lt;100,5,10))),"-")</f>
        <v>25</v>
      </c>
      <c r="Y50">
        <f t="shared" si="12"/>
        <v>12</v>
      </c>
      <c r="Z50">
        <f t="shared" si="12"/>
        <v>35</v>
      </c>
      <c r="AA50">
        <f t="shared" si="12"/>
        <v>1</v>
      </c>
      <c r="AB50">
        <f t="shared" si="12"/>
        <v>35</v>
      </c>
    </row>
    <row r="51" spans="4:28">
      <c r="J51" s="479">
        <f>27/J7</f>
        <v>0.50573840767025746</v>
      </c>
      <c r="X51">
        <f t="shared" ref="X51:AB51" si="13">IFERROR(MROUND(X33,IF(X33&lt;20,1,IF(X33&lt;100,5,10))),"-")</f>
        <v>8</v>
      </c>
      <c r="Y51">
        <f t="shared" si="13"/>
        <v>2</v>
      </c>
      <c r="Z51">
        <f t="shared" si="13"/>
        <v>10</v>
      </c>
      <c r="AA51">
        <f t="shared" si="13"/>
        <v>0</v>
      </c>
      <c r="AB51">
        <f t="shared" si="13"/>
        <v>10</v>
      </c>
    </row>
    <row r="52" spans="4:28">
      <c r="X52">
        <f t="shared" ref="X52:AB52" si="14">IFERROR(MROUND(X34,IF(X34&lt;20,1,IF(X34&lt;100,5,10))),"-")</f>
        <v>2</v>
      </c>
      <c r="Y52">
        <f t="shared" si="14"/>
        <v>3</v>
      </c>
      <c r="Z52">
        <f t="shared" si="14"/>
        <v>5</v>
      </c>
      <c r="AA52">
        <f t="shared" si="14"/>
        <v>8</v>
      </c>
      <c r="AB52">
        <f t="shared" si="14"/>
        <v>13</v>
      </c>
    </row>
    <row r="53" spans="4:28">
      <c r="G53" t="s">
        <v>163</v>
      </c>
      <c r="L53" t="s">
        <v>166</v>
      </c>
      <c r="X53">
        <f t="shared" ref="X53:AB53" si="15">IFERROR(MROUND(X35,IF(X35&lt;20,1,IF(X35&lt;100,5,10))),"-")</f>
        <v>4</v>
      </c>
      <c r="Y53">
        <f t="shared" si="15"/>
        <v>10</v>
      </c>
      <c r="Z53">
        <f t="shared" si="15"/>
        <v>14</v>
      </c>
      <c r="AA53">
        <f t="shared" si="15"/>
        <v>6</v>
      </c>
      <c r="AB53">
        <f t="shared" si="15"/>
        <v>20</v>
      </c>
    </row>
    <row r="54" spans="4:28">
      <c r="G54" t="s">
        <v>2</v>
      </c>
      <c r="L54" t="s">
        <v>2</v>
      </c>
      <c r="X54">
        <f t="shared" ref="X54:AB54" si="16">IFERROR(MROUND(X36,IF(X36&lt;20,1,IF(X36&lt;100,5,10))),"-")</f>
        <v>1</v>
      </c>
      <c r="Y54">
        <f t="shared" si="16"/>
        <v>6</v>
      </c>
      <c r="Z54">
        <f t="shared" si="16"/>
        <v>7</v>
      </c>
      <c r="AA54">
        <f t="shared" si="16"/>
        <v>2</v>
      </c>
      <c r="AB54">
        <f t="shared" si="16"/>
        <v>9</v>
      </c>
    </row>
    <row r="55" spans="4:28">
      <c r="F55" t="s">
        <v>38</v>
      </c>
      <c r="G55" t="s">
        <v>5</v>
      </c>
      <c r="H55" t="s">
        <v>6</v>
      </c>
      <c r="I55" t="s">
        <v>7</v>
      </c>
      <c r="J55" t="s">
        <v>164</v>
      </c>
      <c r="K55" t="s">
        <v>9</v>
      </c>
      <c r="L55" t="s">
        <v>5</v>
      </c>
      <c r="M55" t="s">
        <v>6</v>
      </c>
      <c r="N55" t="s">
        <v>7</v>
      </c>
      <c r="O55" t="s">
        <v>164</v>
      </c>
      <c r="P55" t="s">
        <v>9</v>
      </c>
      <c r="X55">
        <f t="shared" ref="X55:AB55" si="17">IFERROR(MROUND(X37,IF(X37&lt;20,1,IF(X37&lt;100,5,10))),"-")</f>
        <v>1</v>
      </c>
      <c r="Y55">
        <f t="shared" si="17"/>
        <v>1</v>
      </c>
      <c r="Z55">
        <f t="shared" si="17"/>
        <v>1</v>
      </c>
      <c r="AA55">
        <f t="shared" si="17"/>
        <v>0</v>
      </c>
      <c r="AB55">
        <f t="shared" si="17"/>
        <v>2</v>
      </c>
    </row>
    <row r="56" spans="4:28">
      <c r="D56" t="s">
        <v>29</v>
      </c>
      <c r="F56" s="63">
        <v>197.09618742010252</v>
      </c>
      <c r="G56" s="63">
        <v>80.298030999999995</v>
      </c>
      <c r="H56" s="63">
        <v>99.219060999999883</v>
      </c>
      <c r="I56" s="63">
        <v>179.51709199999988</v>
      </c>
      <c r="J56" s="63">
        <v>53.387284000000363</v>
      </c>
      <c r="K56" s="63">
        <v>232.90437600000024</v>
      </c>
      <c r="L56" s="213">
        <v>0.88126099999999985</v>
      </c>
      <c r="M56" s="213">
        <v>1.4514680000000006</v>
      </c>
      <c r="N56" s="213">
        <v>2.3327290000000005</v>
      </c>
      <c r="O56" s="213">
        <v>1.0259159999999938</v>
      </c>
      <c r="P56" s="213">
        <v>3.3586449999999943</v>
      </c>
      <c r="X56">
        <f t="shared" ref="X56:AB56" si="18">IFERROR(MROUND(X38,IF(X38&lt;20,1,IF(X38&lt;100,5,10))),"-")</f>
        <v>10</v>
      </c>
      <c r="Y56">
        <f t="shared" si="18"/>
        <v>6</v>
      </c>
      <c r="Z56">
        <f t="shared" si="18"/>
        <v>16</v>
      </c>
      <c r="AA56">
        <f t="shared" si="18"/>
        <v>5</v>
      </c>
      <c r="AB56">
        <f t="shared" si="18"/>
        <v>20</v>
      </c>
    </row>
    <row r="57" spans="4:28">
      <c r="D57" t="s">
        <v>60</v>
      </c>
      <c r="E57" t="s">
        <v>167</v>
      </c>
      <c r="F57" s="63">
        <v>38.068182821270476</v>
      </c>
      <c r="G57" s="63">
        <v>15.060508000000002</v>
      </c>
      <c r="H57" s="63">
        <v>17.853725999999991</v>
      </c>
      <c r="I57" s="63">
        <v>32.914233999999993</v>
      </c>
      <c r="J57" s="63">
        <v>7.8043560000000198</v>
      </c>
      <c r="K57" s="63">
        <v>40.718590000000013</v>
      </c>
      <c r="L57" s="213">
        <v>8.1080000000000013E-2</v>
      </c>
      <c r="M57" s="213">
        <v>0.1946979999999999</v>
      </c>
      <c r="N57" s="213">
        <v>0.27577799999999991</v>
      </c>
      <c r="O57" s="213">
        <v>9.429000000000004E-2</v>
      </c>
      <c r="P57" s="213">
        <v>0.37006799999999995</v>
      </c>
      <c r="X57">
        <f t="shared" ref="X57:AB57" si="19">IFERROR(MROUND(X39,IF(X39&lt;20,1,IF(X39&lt;100,5,10))),"-")</f>
        <v>2</v>
      </c>
      <c r="Y57">
        <f t="shared" si="19"/>
        <v>5</v>
      </c>
      <c r="Z57">
        <f t="shared" si="19"/>
        <v>7</v>
      </c>
      <c r="AA57">
        <f t="shared" si="19"/>
        <v>2</v>
      </c>
      <c r="AB57">
        <f t="shared" si="19"/>
        <v>9</v>
      </c>
    </row>
    <row r="58" spans="4:28">
      <c r="D58" t="s">
        <v>65</v>
      </c>
      <c r="E58" t="s">
        <v>168</v>
      </c>
      <c r="F58" s="63">
        <v>28.953781357331671</v>
      </c>
      <c r="G58" s="63">
        <v>15.527674999999995</v>
      </c>
      <c r="H58" s="63">
        <v>10.461087999999997</v>
      </c>
      <c r="I58" s="63">
        <v>25.988762999999992</v>
      </c>
      <c r="J58" s="63">
        <v>4.3689670000000085</v>
      </c>
      <c r="K58" s="63">
        <v>30.35773</v>
      </c>
      <c r="L58" s="213">
        <v>0.214868</v>
      </c>
      <c r="M58" s="213">
        <v>0.13768099999999994</v>
      </c>
      <c r="N58" s="213">
        <v>0.35254899999999995</v>
      </c>
      <c r="O58" s="213">
        <v>5.5236999999999981E-2</v>
      </c>
      <c r="P58" s="213">
        <v>0.40778599999999993</v>
      </c>
      <c r="X58">
        <f t="shared" ref="X58:AB58" si="20">IFERROR(MROUND(X40,IF(X40&lt;20,1,IF(X40&lt;100,5,10))),"-")</f>
        <v>0</v>
      </c>
      <c r="Y58">
        <f t="shared" si="20"/>
        <v>4</v>
      </c>
      <c r="Z58">
        <f t="shared" si="20"/>
        <v>4</v>
      </c>
      <c r="AA58">
        <f t="shared" si="20"/>
        <v>2</v>
      </c>
      <c r="AB58">
        <f t="shared" si="20"/>
        <v>6</v>
      </c>
    </row>
    <row r="59" spans="4:28">
      <c r="D59" t="s">
        <v>64</v>
      </c>
      <c r="E59" t="s">
        <v>169</v>
      </c>
      <c r="F59" s="63">
        <v>25.513003294639923</v>
      </c>
      <c r="G59" s="63">
        <v>7.7391150000000017</v>
      </c>
      <c r="H59" s="63">
        <v>11.259375999999993</v>
      </c>
      <c r="I59" s="63">
        <v>18.998490999999994</v>
      </c>
      <c r="J59" s="63">
        <v>7.9674900000000157</v>
      </c>
      <c r="K59" s="63">
        <v>26.96598100000001</v>
      </c>
      <c r="L59" s="213">
        <v>3.1678000000000012E-2</v>
      </c>
      <c r="M59" s="213">
        <v>8.9633000000000018E-2</v>
      </c>
      <c r="N59" s="213">
        <v>0.12131100000000003</v>
      </c>
      <c r="O59" s="213">
        <v>8.9211999999999986E-2</v>
      </c>
      <c r="P59" s="213">
        <v>0.21052300000000002</v>
      </c>
      <c r="X59">
        <f t="shared" ref="X59:AB59" si="21">IFERROR(MROUND(X41,IF(X41&lt;20,1,IF(X41&lt;100,5,10))),"-")</f>
        <v>3</v>
      </c>
      <c r="Y59">
        <f t="shared" si="21"/>
        <v>10</v>
      </c>
      <c r="Z59">
        <f t="shared" si="21"/>
        <v>13</v>
      </c>
      <c r="AA59">
        <f t="shared" si="21"/>
        <v>6</v>
      </c>
      <c r="AB59">
        <f t="shared" si="21"/>
        <v>19</v>
      </c>
    </row>
    <row r="60" spans="4:28">
      <c r="D60" t="s">
        <v>72</v>
      </c>
      <c r="E60" t="s">
        <v>170</v>
      </c>
      <c r="F60" s="63">
        <v>18.832769289945823</v>
      </c>
      <c r="G60" s="63">
        <v>7.017347</v>
      </c>
      <c r="H60" s="63">
        <v>8.6763860000000044</v>
      </c>
      <c r="I60" s="63">
        <v>15.693733000000005</v>
      </c>
      <c r="J60" s="63">
        <v>4.1569830000000003</v>
      </c>
      <c r="K60" s="63">
        <v>19.850716000000006</v>
      </c>
      <c r="L60" s="213">
        <v>6.6377000000000005E-2</v>
      </c>
      <c r="M60" s="213">
        <v>0.10587000000000003</v>
      </c>
      <c r="N60" s="213">
        <v>0.17224700000000004</v>
      </c>
      <c r="O60" s="213">
        <v>5.7525999999999938E-2</v>
      </c>
      <c r="P60" s="213">
        <v>0.22977299999999998</v>
      </c>
      <c r="X60">
        <f t="shared" ref="X60:AB60" si="22">IFERROR(MROUND(X42,IF(X42&lt;20,1,IF(X42&lt;100,5,10))),"-")</f>
        <v>4</v>
      </c>
      <c r="Y60">
        <f t="shared" si="22"/>
        <v>8</v>
      </c>
      <c r="Z60">
        <f t="shared" si="22"/>
        <v>12</v>
      </c>
      <c r="AA60">
        <f t="shared" si="22"/>
        <v>2</v>
      </c>
      <c r="AB60">
        <f t="shared" si="22"/>
        <v>15</v>
      </c>
    </row>
    <row r="61" spans="4:28">
      <c r="D61" t="s">
        <v>61</v>
      </c>
      <c r="E61" t="s">
        <v>171</v>
      </c>
      <c r="F61" s="63">
        <v>12.976125778981135</v>
      </c>
      <c r="G61" s="63">
        <v>5.1765450000000017</v>
      </c>
      <c r="H61" s="63">
        <v>5.0146599999999983</v>
      </c>
      <c r="I61" s="63">
        <v>10.191205</v>
      </c>
      <c r="J61" s="63">
        <v>2.2487880000000011</v>
      </c>
      <c r="K61" s="63">
        <v>12.439993000000001</v>
      </c>
      <c r="L61" s="213">
        <v>8.9489999999999986E-2</v>
      </c>
      <c r="M61" s="213">
        <v>8.2192000000000015E-2</v>
      </c>
      <c r="N61" s="213">
        <v>0.171682</v>
      </c>
      <c r="O61" s="213">
        <v>3.6479000000000095E-2</v>
      </c>
      <c r="P61" s="213">
        <v>0.2081610000000001</v>
      </c>
      <c r="X61">
        <f t="shared" ref="X61:AB61" si="23">IFERROR(MROUND(X43,IF(X43&lt;20,1,IF(X43&lt;100,5,10))),"-")</f>
        <v>4</v>
      </c>
      <c r="Y61">
        <f t="shared" si="23"/>
        <v>5</v>
      </c>
      <c r="Z61">
        <f t="shared" si="23"/>
        <v>9</v>
      </c>
      <c r="AA61">
        <f t="shared" si="23"/>
        <v>2</v>
      </c>
      <c r="AB61">
        <f t="shared" si="23"/>
        <v>11</v>
      </c>
    </row>
    <row r="62" spans="4:28">
      <c r="D62" t="s">
        <v>88</v>
      </c>
      <c r="E62" t="s">
        <v>88</v>
      </c>
      <c r="F62" s="63">
        <v>9.614083858395027</v>
      </c>
      <c r="G62" s="63">
        <v>5.4529249999999987</v>
      </c>
      <c r="H62" s="63">
        <v>5.712572999999999</v>
      </c>
      <c r="I62" s="63">
        <v>11.165497999999998</v>
      </c>
      <c r="J62" s="63">
        <v>3.2213590000000067</v>
      </c>
      <c r="K62" s="63">
        <v>14.386857000000004</v>
      </c>
      <c r="L62" s="213">
        <v>4.5863000000000008E-2</v>
      </c>
      <c r="M62" s="213">
        <v>3.8891000000000002E-2</v>
      </c>
      <c r="N62" s="213">
        <v>8.475400000000001E-2</v>
      </c>
      <c r="O62" s="213">
        <v>2.3923999999999987E-2</v>
      </c>
      <c r="P62" s="213">
        <v>0.108678</v>
      </c>
      <c r="X62">
        <f>SUM(X47:X61)</f>
        <v>83</v>
      </c>
      <c r="Y62">
        <f t="shared" ref="Y62:AB62" si="24">SUM(Y47:Y61)</f>
        <v>99</v>
      </c>
      <c r="Z62">
        <f t="shared" si="24"/>
        <v>180</v>
      </c>
      <c r="AA62">
        <f t="shared" si="24"/>
        <v>54</v>
      </c>
      <c r="AB62">
        <f t="shared" si="24"/>
        <v>232</v>
      </c>
    </row>
    <row r="63" spans="4:28">
      <c r="D63" t="s">
        <v>78</v>
      </c>
      <c r="E63" t="s">
        <v>172</v>
      </c>
      <c r="F63" s="63">
        <v>8.3274149921529155</v>
      </c>
      <c r="G63" s="63">
        <v>3.4953000000000003</v>
      </c>
      <c r="H63" s="63">
        <v>4.2101179999999996</v>
      </c>
      <c r="I63" s="63">
        <v>7.7054179999999999</v>
      </c>
      <c r="J63" s="63">
        <v>1.640053</v>
      </c>
      <c r="K63" s="63">
        <v>9.3454709999999999</v>
      </c>
      <c r="L63" s="213">
        <v>2.6991999999999999E-2</v>
      </c>
      <c r="M63" s="213">
        <v>4.2707000000000023E-2</v>
      </c>
      <c r="N63" s="213">
        <v>6.9699000000000025E-2</v>
      </c>
      <c r="O63" s="213">
        <v>1.7259999999999984E-2</v>
      </c>
      <c r="P63" s="213">
        <v>8.6959000000000009E-2</v>
      </c>
    </row>
    <row r="64" spans="4:28">
      <c r="D64" t="s">
        <v>55</v>
      </c>
      <c r="E64" t="s">
        <v>173</v>
      </c>
      <c r="F64" s="63">
        <v>7.5770325423105636</v>
      </c>
      <c r="G64" s="63">
        <v>1.8630419999999996</v>
      </c>
      <c r="H64" s="63">
        <v>3.9257129999999996</v>
      </c>
      <c r="I64" s="63">
        <v>5.7887549999999992</v>
      </c>
      <c r="J64" s="63">
        <v>2.0417210000000008</v>
      </c>
      <c r="K64" s="63">
        <v>7.830476</v>
      </c>
      <c r="L64" s="213">
        <v>9.382999999999999E-3</v>
      </c>
      <c r="M64" s="213">
        <v>2.9083000000000001E-2</v>
      </c>
      <c r="N64" s="213">
        <v>3.8466E-2</v>
      </c>
      <c r="O64" s="213">
        <v>1.4242000000000039E-2</v>
      </c>
      <c r="P64" s="213">
        <v>5.270800000000004E-2</v>
      </c>
    </row>
    <row r="65" spans="4:34">
      <c r="D65" t="s">
        <v>80</v>
      </c>
      <c r="E65" t="s">
        <v>174</v>
      </c>
      <c r="F65" s="63">
        <v>5.0879590501505705</v>
      </c>
      <c r="G65" s="63">
        <v>2.3955449999999998</v>
      </c>
      <c r="H65" s="63">
        <v>2.1350780000000005</v>
      </c>
      <c r="I65" s="63">
        <v>4.5306230000000003</v>
      </c>
      <c r="J65" s="63">
        <v>0.96719500000000114</v>
      </c>
      <c r="K65" s="63">
        <v>5.4978180000000014</v>
      </c>
      <c r="L65" s="213">
        <v>6.2151999999999985E-2</v>
      </c>
      <c r="M65" s="213">
        <v>5.5719000000000019E-2</v>
      </c>
      <c r="N65" s="213">
        <v>0.117871</v>
      </c>
      <c r="O65" s="213">
        <v>2.7467000000000047E-2</v>
      </c>
      <c r="P65" s="213">
        <v>0.14533800000000005</v>
      </c>
    </row>
    <row r="66" spans="4:34">
      <c r="D66" t="s">
        <v>51</v>
      </c>
      <c r="E66" t="s">
        <v>175</v>
      </c>
      <c r="F66" s="63">
        <v>4.9049389404329258</v>
      </c>
      <c r="G66" s="63">
        <v>1.8953760000000004</v>
      </c>
      <c r="H66" s="63">
        <v>2.2795109999999985</v>
      </c>
      <c r="I66" s="63">
        <v>4.1748869999999991</v>
      </c>
      <c r="J66" s="63">
        <v>0.96184900000000173</v>
      </c>
      <c r="K66" s="63">
        <v>5.1367360000000009</v>
      </c>
      <c r="L66" s="213">
        <v>1.5145E-2</v>
      </c>
      <c r="M66" s="213">
        <v>2.0750999999999992E-2</v>
      </c>
      <c r="N66" s="213">
        <v>3.589599999999999E-2</v>
      </c>
      <c r="O66" s="213">
        <v>9.1820000000000096E-3</v>
      </c>
      <c r="P66" s="213">
        <v>4.5078E-2</v>
      </c>
    </row>
    <row r="67" spans="4:34" ht="15.75" thickBot="1">
      <c r="D67" t="s">
        <v>86</v>
      </c>
      <c r="E67" t="s">
        <v>176</v>
      </c>
      <c r="F67" s="63">
        <v>4.7768248636305737</v>
      </c>
      <c r="G67" s="63">
        <v>2.19373</v>
      </c>
      <c r="H67" s="63">
        <v>1.997399000000001</v>
      </c>
      <c r="I67" s="63">
        <v>4.191129000000001</v>
      </c>
      <c r="J67" s="63">
        <v>1.1407760000000016</v>
      </c>
      <c r="K67" s="63">
        <v>5.3319050000000026</v>
      </c>
      <c r="L67" s="213">
        <v>1.7077000000000002E-2</v>
      </c>
      <c r="M67" s="213">
        <v>1.7232999999999991E-2</v>
      </c>
      <c r="N67" s="213">
        <v>3.4309999999999993E-2</v>
      </c>
      <c r="O67" s="213">
        <v>9.7680000000000058E-3</v>
      </c>
      <c r="P67" s="213">
        <v>4.4077999999999999E-2</v>
      </c>
    </row>
    <row r="68" spans="4:34" ht="15.75" thickBot="1">
      <c r="D68" t="s">
        <v>79</v>
      </c>
      <c r="E68" t="s">
        <v>177</v>
      </c>
      <c r="F68" s="63">
        <v>4.2277645344776351</v>
      </c>
      <c r="G68" s="63">
        <v>1.9189970000000003</v>
      </c>
      <c r="H68" s="63">
        <v>2.9742730000000002</v>
      </c>
      <c r="I68" s="63">
        <v>4.8932700000000002</v>
      </c>
      <c r="J68" s="63">
        <v>0.85787000000000013</v>
      </c>
      <c r="K68" s="63">
        <v>5.7511400000000004</v>
      </c>
      <c r="L68" s="213">
        <v>1.1012000000000001E-2</v>
      </c>
      <c r="M68" s="213">
        <v>1.2559000000000001E-2</v>
      </c>
      <c r="N68" s="213">
        <v>2.3571000000000002E-2</v>
      </c>
      <c r="O68" s="213">
        <v>5.3330000000000044E-3</v>
      </c>
      <c r="P68" s="213">
        <v>2.8904000000000006E-2</v>
      </c>
      <c r="X68" s="321">
        <v>197</v>
      </c>
      <c r="Y68" s="322">
        <v>80</v>
      </c>
      <c r="Z68" s="322">
        <v>100</v>
      </c>
      <c r="AA68" s="323">
        <v>180</v>
      </c>
      <c r="AB68" s="322">
        <v>55</v>
      </c>
      <c r="AC68" s="324">
        <v>230</v>
      </c>
      <c r="AD68" s="322">
        <v>0.9</v>
      </c>
      <c r="AE68" s="322">
        <v>1.5</v>
      </c>
      <c r="AF68" s="325">
        <v>2.2999999999999998</v>
      </c>
      <c r="AG68" s="326">
        <v>1</v>
      </c>
      <c r="AH68" s="327">
        <v>3.4</v>
      </c>
    </row>
    <row r="69" spans="4:34">
      <c r="D69" t="s">
        <v>50</v>
      </c>
      <c r="E69" t="s">
        <v>178</v>
      </c>
      <c r="F69" s="63">
        <v>3.9532343699011649</v>
      </c>
      <c r="G69" s="63">
        <v>0.90372999999999992</v>
      </c>
      <c r="H69" s="63">
        <v>2.2587430000000022</v>
      </c>
      <c r="I69" s="63">
        <v>3.1624730000000021</v>
      </c>
      <c r="J69" s="63">
        <v>1.0867989999999992</v>
      </c>
      <c r="K69" s="63">
        <v>4.2492720000000013</v>
      </c>
      <c r="L69" s="213">
        <v>4.1190000000000029E-3</v>
      </c>
      <c r="M69" s="213">
        <v>1.7007000000000001E-2</v>
      </c>
      <c r="N69" s="213">
        <v>2.1126000000000002E-2</v>
      </c>
      <c r="O69" s="213">
        <v>1.0877999999999974E-2</v>
      </c>
      <c r="P69" s="213">
        <v>3.2003999999999977E-2</v>
      </c>
      <c r="X69" s="291">
        <v>0</v>
      </c>
      <c r="Y69" s="291">
        <v>0</v>
      </c>
      <c r="Z69" s="291">
        <v>1</v>
      </c>
      <c r="AA69" s="292">
        <v>1</v>
      </c>
      <c r="AB69" s="291">
        <v>0</v>
      </c>
      <c r="AC69" s="293">
        <v>1</v>
      </c>
      <c r="AD69" s="291">
        <v>0</v>
      </c>
      <c r="AE69" s="291">
        <v>0.1</v>
      </c>
      <c r="AF69" s="288">
        <v>0.1</v>
      </c>
      <c r="AG69" s="291">
        <v>0.1</v>
      </c>
      <c r="AH69" s="289">
        <v>0.1</v>
      </c>
    </row>
    <row r="70" spans="4:34">
      <c r="D70" t="s">
        <v>59</v>
      </c>
      <c r="E70" t="s">
        <v>179</v>
      </c>
      <c r="F70" s="63">
        <v>3.2211539310305786</v>
      </c>
      <c r="G70" s="63">
        <v>1.4917130000000001</v>
      </c>
      <c r="H70" s="63">
        <v>1.2175039999999993</v>
      </c>
      <c r="I70" s="63">
        <v>2.7092169999999993</v>
      </c>
      <c r="J70" s="63">
        <v>0.62604500000000041</v>
      </c>
      <c r="K70" s="63">
        <v>3.3352619999999997</v>
      </c>
      <c r="L70" s="213">
        <v>1.0500999999999996E-2</v>
      </c>
      <c r="M70" s="213">
        <v>1.1122000000000003E-2</v>
      </c>
      <c r="N70" s="213">
        <v>2.1623E-2</v>
      </c>
      <c r="O70" s="213">
        <v>5.8340000000000024E-3</v>
      </c>
      <c r="P70" s="213">
        <v>2.7457000000000002E-2</v>
      </c>
      <c r="X70" s="285">
        <v>0</v>
      </c>
      <c r="Y70" s="285">
        <v>0</v>
      </c>
      <c r="Z70" s="285">
        <v>6</v>
      </c>
      <c r="AA70" s="292">
        <v>6</v>
      </c>
      <c r="AB70" s="285">
        <v>1</v>
      </c>
      <c r="AC70" s="293">
        <v>7</v>
      </c>
      <c r="AD70" s="285">
        <v>0</v>
      </c>
      <c r="AE70" s="285">
        <v>0</v>
      </c>
      <c r="AF70" s="288">
        <v>0</v>
      </c>
      <c r="AG70" s="291">
        <v>0</v>
      </c>
      <c r="AH70" s="289">
        <v>0.1</v>
      </c>
    </row>
    <row r="71" spans="4:34">
      <c r="D71" t="s">
        <v>73</v>
      </c>
      <c r="E71" t="s">
        <v>180</v>
      </c>
      <c r="F71" s="63">
        <v>3.2046946194650086</v>
      </c>
      <c r="G71" s="63">
        <v>1.1913179999999994</v>
      </c>
      <c r="H71" s="63">
        <v>1.8151700000000011</v>
      </c>
      <c r="I71" s="63">
        <v>3.0064880000000005</v>
      </c>
      <c r="J71" s="63">
        <v>1.4368450000000004</v>
      </c>
      <c r="K71" s="63">
        <v>4.4433330000000009</v>
      </c>
      <c r="L71" s="213">
        <v>1.3698999999999996E-2</v>
      </c>
      <c r="M71" s="213">
        <v>2.4945000000000009E-2</v>
      </c>
      <c r="N71" s="213">
        <v>3.8644000000000005E-2</v>
      </c>
      <c r="O71" s="213">
        <v>1.9622999999999995E-2</v>
      </c>
      <c r="P71" s="213">
        <v>5.8266999999999999E-2</v>
      </c>
      <c r="X71" s="291">
        <v>63</v>
      </c>
      <c r="Y71" s="291">
        <v>19</v>
      </c>
      <c r="Z71" s="291">
        <v>20</v>
      </c>
      <c r="AA71" s="292">
        <v>40</v>
      </c>
      <c r="AB71" s="291">
        <v>17</v>
      </c>
      <c r="AC71" s="293">
        <v>55</v>
      </c>
      <c r="AD71" s="291">
        <v>0.3</v>
      </c>
      <c r="AE71" s="291">
        <v>0.3</v>
      </c>
      <c r="AF71" s="288">
        <v>0.6</v>
      </c>
      <c r="AG71" s="291">
        <v>0.3</v>
      </c>
      <c r="AH71" s="289">
        <v>0.9</v>
      </c>
    </row>
    <row r="72" spans="4:34">
      <c r="D72" t="s">
        <v>63</v>
      </c>
      <c r="E72" t="s">
        <v>181</v>
      </c>
      <c r="F72" s="63">
        <v>2.4158654482729336</v>
      </c>
      <c r="G72" s="63">
        <v>1.0679079999999999</v>
      </c>
      <c r="H72" s="63">
        <v>0.82163900000000001</v>
      </c>
      <c r="I72" s="63">
        <v>1.8895469999999999</v>
      </c>
      <c r="J72" s="63">
        <v>0.35940699999999959</v>
      </c>
      <c r="K72" s="63">
        <v>2.2489539999999995</v>
      </c>
      <c r="L72" s="213">
        <v>1.0155999999999997E-2</v>
      </c>
      <c r="M72" s="213">
        <v>9.1740000000000068E-3</v>
      </c>
      <c r="N72" s="213">
        <v>1.9330000000000003E-2</v>
      </c>
      <c r="O72" s="213">
        <v>3.8169999999999975E-3</v>
      </c>
      <c r="P72" s="213">
        <v>2.3147000000000001E-2</v>
      </c>
      <c r="X72" s="285">
        <v>70</v>
      </c>
      <c r="Y72" s="285">
        <v>25</v>
      </c>
      <c r="Z72" s="285">
        <v>12</v>
      </c>
      <c r="AA72" s="292">
        <v>35</v>
      </c>
      <c r="AB72" s="285">
        <v>1</v>
      </c>
      <c r="AC72" s="293">
        <v>35</v>
      </c>
      <c r="AD72" s="285">
        <v>0.1</v>
      </c>
      <c r="AE72" s="285">
        <v>0.1</v>
      </c>
      <c r="AF72" s="288">
        <v>0.1</v>
      </c>
      <c r="AG72" s="291">
        <v>0</v>
      </c>
      <c r="AH72" s="289">
        <v>0.1</v>
      </c>
    </row>
    <row r="73" spans="4:34">
      <c r="D73" t="s">
        <v>82</v>
      </c>
      <c r="E73" t="s">
        <v>182</v>
      </c>
      <c r="F73" s="63">
        <v>2.0132212068941118</v>
      </c>
      <c r="G73" s="63">
        <v>0.87812099999999993</v>
      </c>
      <c r="H73" s="63">
        <v>0.86563400000000001</v>
      </c>
      <c r="I73" s="63">
        <v>1.7437549999999999</v>
      </c>
      <c r="J73" s="63">
        <v>0.372749</v>
      </c>
      <c r="K73" s="63">
        <v>2.1165039999999999</v>
      </c>
      <c r="L73" s="213">
        <v>1.9379999999999994E-2</v>
      </c>
      <c r="M73" s="213">
        <v>2.367000000000001E-2</v>
      </c>
      <c r="N73" s="213">
        <v>4.3050000000000005E-2</v>
      </c>
      <c r="O73" s="213">
        <v>1.2299999999999991E-2</v>
      </c>
      <c r="P73" s="213">
        <v>5.5349999999999996E-2</v>
      </c>
      <c r="X73" s="291">
        <v>16</v>
      </c>
      <c r="Y73" s="291">
        <v>8</v>
      </c>
      <c r="Z73" s="291">
        <v>2</v>
      </c>
      <c r="AA73" s="292">
        <v>10</v>
      </c>
      <c r="AB73" s="291">
        <v>0</v>
      </c>
      <c r="AC73" s="293">
        <v>10</v>
      </c>
      <c r="AD73" s="291">
        <v>0.1</v>
      </c>
      <c r="AE73" s="291">
        <v>0</v>
      </c>
      <c r="AF73" s="288">
        <v>0.1</v>
      </c>
      <c r="AG73" s="291">
        <v>0</v>
      </c>
      <c r="AH73" s="289">
        <v>0.1</v>
      </c>
    </row>
    <row r="74" spans="4:34">
      <c r="D74" t="s">
        <v>81</v>
      </c>
      <c r="E74" t="s">
        <v>183</v>
      </c>
      <c r="F74" s="63">
        <v>1.9949191959223469</v>
      </c>
      <c r="G74" s="63">
        <v>0.81061599999999967</v>
      </c>
      <c r="H74" s="63">
        <v>0.71964899999999965</v>
      </c>
      <c r="I74" s="63">
        <v>1.5302649999999993</v>
      </c>
      <c r="J74" s="63">
        <v>0.30110100000000095</v>
      </c>
      <c r="K74" s="63">
        <v>1.8313660000000003</v>
      </c>
      <c r="L74" s="213">
        <v>1.5427E-2</v>
      </c>
      <c r="M74" s="213">
        <v>1.6979999999999992E-2</v>
      </c>
      <c r="N74" s="213">
        <v>3.2406999999999991E-2</v>
      </c>
      <c r="O74" s="213">
        <v>7.3160000000000031E-3</v>
      </c>
      <c r="P74" s="213">
        <v>3.9722999999999994E-2</v>
      </c>
      <c r="X74" s="285">
        <v>5</v>
      </c>
      <c r="Y74" s="285">
        <v>2</v>
      </c>
      <c r="Z74" s="285">
        <v>3</v>
      </c>
      <c r="AA74" s="292">
        <v>5</v>
      </c>
      <c r="AB74" s="285">
        <v>8</v>
      </c>
      <c r="AC74" s="293">
        <v>13</v>
      </c>
      <c r="AD74" s="285">
        <v>0</v>
      </c>
      <c r="AE74" s="285">
        <v>0.1</v>
      </c>
      <c r="AF74" s="288">
        <v>0.1</v>
      </c>
      <c r="AG74" s="291">
        <v>0.2</v>
      </c>
      <c r="AH74" s="289">
        <v>0.3</v>
      </c>
    </row>
    <row r="75" spans="4:34">
      <c r="D75" t="s">
        <v>66</v>
      </c>
      <c r="E75" t="s">
        <v>184</v>
      </c>
      <c r="F75" s="63">
        <v>1.9217111520352883</v>
      </c>
      <c r="G75" s="63">
        <v>0.9069569999999999</v>
      </c>
      <c r="H75" s="63">
        <v>0.69636700000000029</v>
      </c>
      <c r="I75" s="63">
        <v>1.6033240000000002</v>
      </c>
      <c r="J75" s="63">
        <v>0.1139979999999996</v>
      </c>
      <c r="K75" s="63">
        <v>1.7173219999999998</v>
      </c>
      <c r="L75" s="213">
        <v>3.0255999999999998E-2</v>
      </c>
      <c r="M75" s="213">
        <v>1.3830000000000009E-2</v>
      </c>
      <c r="N75" s="213">
        <v>4.4086000000000007E-2</v>
      </c>
      <c r="O75" s="213">
        <v>3.3459999999999879E-3</v>
      </c>
      <c r="P75" s="213">
        <v>4.7431999999999995E-2</v>
      </c>
      <c r="X75" s="291">
        <v>0</v>
      </c>
      <c r="Y75" s="291">
        <v>4</v>
      </c>
      <c r="Z75" s="291">
        <v>10</v>
      </c>
      <c r="AA75" s="292">
        <v>14</v>
      </c>
      <c r="AB75" s="291">
        <v>6</v>
      </c>
      <c r="AC75" s="293">
        <v>20</v>
      </c>
      <c r="AD75" s="291">
        <v>0.1</v>
      </c>
      <c r="AE75" s="291">
        <v>0.2</v>
      </c>
      <c r="AF75" s="288">
        <v>0.3</v>
      </c>
      <c r="AG75" s="291">
        <v>0.1</v>
      </c>
      <c r="AH75" s="289">
        <v>0.4</v>
      </c>
    </row>
    <row r="76" spans="4:34">
      <c r="D76" t="s">
        <v>58</v>
      </c>
      <c r="E76" t="s">
        <v>185</v>
      </c>
      <c r="F76" s="63">
        <v>1.8118990862047006</v>
      </c>
      <c r="G76" s="63">
        <v>0.64942000000000011</v>
      </c>
      <c r="H76" s="63">
        <v>0.92618900000000037</v>
      </c>
      <c r="I76" s="63">
        <v>1.5756090000000005</v>
      </c>
      <c r="J76" s="63">
        <v>0.63979199999999992</v>
      </c>
      <c r="K76" s="63">
        <v>2.2154010000000004</v>
      </c>
      <c r="L76" s="213">
        <v>1.0013000000000003E-2</v>
      </c>
      <c r="M76" s="213">
        <v>2.2102999999999991E-2</v>
      </c>
      <c r="N76" s="213">
        <v>3.2115999999999992E-2</v>
      </c>
      <c r="O76" s="213">
        <v>1.6383000000000002E-2</v>
      </c>
      <c r="P76" s="213">
        <v>4.8498999999999994E-2</v>
      </c>
      <c r="X76" s="285">
        <v>2</v>
      </c>
      <c r="Y76" s="285">
        <v>1</v>
      </c>
      <c r="Z76" s="285">
        <v>6</v>
      </c>
      <c r="AA76" s="292">
        <v>7</v>
      </c>
      <c r="AB76" s="285">
        <v>2</v>
      </c>
      <c r="AC76" s="293">
        <v>9</v>
      </c>
      <c r="AD76" s="285">
        <v>0</v>
      </c>
      <c r="AE76" s="285">
        <v>0.1</v>
      </c>
      <c r="AF76" s="288">
        <v>0.1</v>
      </c>
      <c r="AG76" s="291">
        <v>0</v>
      </c>
      <c r="AH76" s="289">
        <v>0.2</v>
      </c>
    </row>
    <row r="77" spans="4:34">
      <c r="D77" t="s">
        <v>56</v>
      </c>
      <c r="E77" t="s">
        <v>186</v>
      </c>
      <c r="F77" s="63">
        <v>1.6023473097325043</v>
      </c>
      <c r="G77" s="63">
        <v>0.29170999999999997</v>
      </c>
      <c r="H77" s="63">
        <v>3.4276229999999992</v>
      </c>
      <c r="I77" s="63">
        <v>3.7193329999999993</v>
      </c>
      <c r="J77" s="63">
        <v>6.0451230000000038</v>
      </c>
      <c r="K77" s="63">
        <v>9.7644560000000027</v>
      </c>
      <c r="L77" s="213">
        <v>1.3952000000000001E-2</v>
      </c>
      <c r="M77" s="213">
        <v>0.15298400000000004</v>
      </c>
      <c r="N77" s="213">
        <v>0.16693600000000003</v>
      </c>
      <c r="O77" s="213">
        <v>0.28148799999999985</v>
      </c>
      <c r="P77" s="213">
        <v>0.44842399999999988</v>
      </c>
      <c r="X77" s="291">
        <v>1</v>
      </c>
      <c r="Y77" s="291">
        <v>1</v>
      </c>
      <c r="Z77" s="291">
        <v>1</v>
      </c>
      <c r="AA77" s="292">
        <v>1</v>
      </c>
      <c r="AB77" s="291">
        <v>0</v>
      </c>
      <c r="AC77" s="293">
        <v>2</v>
      </c>
      <c r="AD77" s="291">
        <v>0</v>
      </c>
      <c r="AE77" s="291">
        <v>0</v>
      </c>
      <c r="AF77" s="288">
        <v>0</v>
      </c>
      <c r="AG77" s="291">
        <v>0</v>
      </c>
      <c r="AH77" s="289">
        <v>0.1</v>
      </c>
    </row>
    <row r="78" spans="4:34">
      <c r="D78" t="s">
        <v>68</v>
      </c>
      <c r="E78" t="s">
        <v>187</v>
      </c>
      <c r="F78" s="63">
        <v>1.1713287021929371</v>
      </c>
      <c r="G78" s="63">
        <v>0.43339899999999987</v>
      </c>
      <c r="H78" s="63">
        <v>0.42020199999999985</v>
      </c>
      <c r="I78" s="63">
        <v>0.85360099999999972</v>
      </c>
      <c r="J78" s="63">
        <v>0.25780900000000007</v>
      </c>
      <c r="K78" s="63">
        <v>1.1114099999999998</v>
      </c>
      <c r="L78" s="213">
        <v>1.5086999999999998E-2</v>
      </c>
      <c r="M78" s="213">
        <v>1.2326000000000016E-2</v>
      </c>
      <c r="N78" s="213">
        <v>2.7413000000000014E-2</v>
      </c>
      <c r="O78" s="213">
        <v>7.7949999999999825E-3</v>
      </c>
      <c r="P78" s="213">
        <v>3.5207999999999996E-2</v>
      </c>
      <c r="X78" s="285">
        <v>20</v>
      </c>
      <c r="Y78" s="285">
        <v>10</v>
      </c>
      <c r="Z78" s="285">
        <v>6</v>
      </c>
      <c r="AA78" s="292">
        <v>16</v>
      </c>
      <c r="AB78" s="285">
        <v>5</v>
      </c>
      <c r="AC78" s="293">
        <v>20</v>
      </c>
      <c r="AD78" s="285">
        <v>0.1</v>
      </c>
      <c r="AE78" s="285">
        <v>0.1</v>
      </c>
      <c r="AF78" s="288">
        <v>0.2</v>
      </c>
      <c r="AG78" s="291">
        <v>0</v>
      </c>
      <c r="AH78" s="289">
        <v>0.2</v>
      </c>
    </row>
    <row r="79" spans="4:34">
      <c r="D79" t="s">
        <v>84</v>
      </c>
      <c r="E79" t="s">
        <v>188</v>
      </c>
      <c r="F79" s="63">
        <v>0.89679853761646777</v>
      </c>
      <c r="G79" s="63">
        <v>0.25000199999999995</v>
      </c>
      <c r="H79" s="63">
        <v>0.30448200000000036</v>
      </c>
      <c r="I79" s="63">
        <v>0.55448400000000031</v>
      </c>
      <c r="J79" s="63">
        <v>0.17893499999999962</v>
      </c>
      <c r="K79" s="63">
        <v>0.73341899999999993</v>
      </c>
      <c r="L79" s="213">
        <v>5.8990000000000015E-3</v>
      </c>
      <c r="M79" s="213">
        <v>8.4849999999999978E-3</v>
      </c>
      <c r="N79" s="213">
        <v>1.4383999999999999E-2</v>
      </c>
      <c r="O79" s="213">
        <v>4.8540000000000024E-3</v>
      </c>
      <c r="P79" s="213">
        <v>1.9238000000000002E-2</v>
      </c>
      <c r="X79" s="291">
        <v>3</v>
      </c>
      <c r="Y79" s="291">
        <v>2</v>
      </c>
      <c r="Z79" s="291">
        <v>5</v>
      </c>
      <c r="AA79" s="292">
        <v>7</v>
      </c>
      <c r="AB79" s="291">
        <v>2</v>
      </c>
      <c r="AC79" s="293">
        <v>9</v>
      </c>
      <c r="AD79" s="291">
        <v>0</v>
      </c>
      <c r="AE79" s="291">
        <v>0</v>
      </c>
      <c r="AF79" s="288">
        <v>0.1</v>
      </c>
      <c r="AG79" s="291">
        <v>0</v>
      </c>
      <c r="AH79" s="289">
        <v>0.1</v>
      </c>
    </row>
    <row r="80" spans="4:34">
      <c r="D80" t="s">
        <v>54</v>
      </c>
      <c r="E80" t="s">
        <v>189</v>
      </c>
      <c r="F80" s="63">
        <v>0.80117365486625225</v>
      </c>
      <c r="G80" s="63">
        <v>0.4138659999999999</v>
      </c>
      <c r="H80" s="63">
        <v>0.7075640000000003</v>
      </c>
      <c r="I80" s="63">
        <v>1.1214300000000001</v>
      </c>
      <c r="J80" s="63">
        <v>0.40105499999999972</v>
      </c>
      <c r="K80" s="63">
        <v>1.5224849999999999</v>
      </c>
      <c r="L80" s="213">
        <v>4.8420000000000026E-3</v>
      </c>
      <c r="M80" s="213">
        <v>6.6460000000000009E-3</v>
      </c>
      <c r="N80" s="213">
        <v>1.1488000000000003E-2</v>
      </c>
      <c r="O80" s="213">
        <v>4.2830000000000003E-3</v>
      </c>
      <c r="P80" s="213">
        <v>1.5771000000000004E-2</v>
      </c>
      <c r="X80" s="285">
        <v>0</v>
      </c>
      <c r="Y80" s="285">
        <v>0</v>
      </c>
      <c r="Z80" s="285">
        <v>4</v>
      </c>
      <c r="AA80" s="292">
        <v>4</v>
      </c>
      <c r="AB80" s="285">
        <v>2</v>
      </c>
      <c r="AC80" s="293">
        <v>6</v>
      </c>
      <c r="AD80" s="285">
        <v>0</v>
      </c>
      <c r="AE80" s="285">
        <v>0</v>
      </c>
      <c r="AF80" s="288">
        <v>0</v>
      </c>
      <c r="AG80" s="291">
        <v>0</v>
      </c>
      <c r="AH80" s="289">
        <v>0</v>
      </c>
    </row>
    <row r="81" spans="4:34">
      <c r="D81" t="s">
        <v>87</v>
      </c>
      <c r="E81" t="s">
        <v>190</v>
      </c>
      <c r="F81" s="63">
        <v>0.80117365486625225</v>
      </c>
      <c r="G81" s="63">
        <v>0.29931799999999992</v>
      </c>
      <c r="H81" s="63">
        <v>0.67118000000000033</v>
      </c>
      <c r="I81" s="63">
        <v>0.97049800000000019</v>
      </c>
      <c r="J81" s="63">
        <v>0.50268900000000005</v>
      </c>
      <c r="K81" s="63">
        <v>1.4731870000000002</v>
      </c>
      <c r="L81" s="213">
        <v>1.2329000000000001E-2</v>
      </c>
      <c r="M81" s="213">
        <v>2.5560000000000006E-2</v>
      </c>
      <c r="N81" s="213">
        <v>3.7889000000000006E-2</v>
      </c>
      <c r="O81" s="213">
        <v>2.1587999999999996E-2</v>
      </c>
      <c r="P81" s="213">
        <v>5.9477000000000002E-2</v>
      </c>
      <c r="X81" s="291">
        <v>5</v>
      </c>
      <c r="Y81" s="291">
        <v>3</v>
      </c>
      <c r="Z81" s="291">
        <v>10</v>
      </c>
      <c r="AA81" s="292">
        <v>13</v>
      </c>
      <c r="AB81" s="291">
        <v>6</v>
      </c>
      <c r="AC81" s="293">
        <v>19</v>
      </c>
      <c r="AD81" s="291">
        <v>0.1</v>
      </c>
      <c r="AE81" s="291">
        <v>0.1</v>
      </c>
      <c r="AF81" s="288">
        <v>0.2</v>
      </c>
      <c r="AG81" s="291">
        <v>0.1</v>
      </c>
      <c r="AH81" s="289">
        <v>0.3</v>
      </c>
    </row>
    <row r="82" spans="4:34">
      <c r="D82" t="s">
        <v>125</v>
      </c>
      <c r="E82" t="s">
        <v>159</v>
      </c>
      <c r="F82" s="63">
        <v>0</v>
      </c>
      <c r="G82" s="63">
        <v>0.17660300000000001</v>
      </c>
      <c r="H82" s="63">
        <v>0.10374399999999989</v>
      </c>
      <c r="I82" s="63">
        <v>0.2803469999999999</v>
      </c>
      <c r="J82" s="63">
        <v>2.831200000000017E-2</v>
      </c>
      <c r="K82" s="63">
        <v>0.30865900000000007</v>
      </c>
      <c r="L82" s="213">
        <v>6.9200000000000012E-4</v>
      </c>
      <c r="M82" s="213">
        <v>7.2899999999999961E-4</v>
      </c>
      <c r="N82" s="213">
        <v>1.4209999999999997E-3</v>
      </c>
      <c r="O82" s="213">
        <v>2.4300000000000059E-4</v>
      </c>
      <c r="P82" s="213">
        <v>1.6640000000000003E-3</v>
      </c>
      <c r="X82" s="285">
        <v>9</v>
      </c>
      <c r="Y82" s="285">
        <v>4</v>
      </c>
      <c r="Z82" s="285">
        <v>8</v>
      </c>
      <c r="AA82" s="292">
        <v>12</v>
      </c>
      <c r="AB82" s="285">
        <v>2</v>
      </c>
      <c r="AC82" s="293">
        <v>15</v>
      </c>
      <c r="AD82" s="285">
        <v>0.1</v>
      </c>
      <c r="AE82" s="285">
        <v>0.2</v>
      </c>
      <c r="AF82" s="288">
        <v>0.3</v>
      </c>
      <c r="AG82" s="291">
        <v>0</v>
      </c>
      <c r="AH82" s="289">
        <v>0.3</v>
      </c>
    </row>
    <row r="83" spans="4:34" ht="15.75" thickBot="1">
      <c r="D83" t="s">
        <v>70</v>
      </c>
      <c r="E83" t="s">
        <v>191</v>
      </c>
      <c r="F83" s="63">
        <v>0.80117365486625214</v>
      </c>
      <c r="G83" s="63">
        <v>0</v>
      </c>
      <c r="H83" s="63">
        <v>0.37207899999999999</v>
      </c>
      <c r="I83" s="63">
        <v>0.37207899999999999</v>
      </c>
      <c r="J83" s="63">
        <v>0.30861900000000003</v>
      </c>
      <c r="K83" s="63">
        <v>0.68069800000000003</v>
      </c>
      <c r="L83" s="213">
        <v>0</v>
      </c>
      <c r="M83" s="213">
        <v>5.1088999999999989E-2</v>
      </c>
      <c r="N83" s="213">
        <v>5.1088999999999989E-2</v>
      </c>
      <c r="O83" s="213">
        <v>5.0571000000000026E-2</v>
      </c>
      <c r="P83" s="213">
        <v>0.10166000000000001</v>
      </c>
      <c r="X83" s="328">
        <v>4</v>
      </c>
      <c r="Y83" s="328">
        <v>4</v>
      </c>
      <c r="Z83" s="328">
        <v>5</v>
      </c>
      <c r="AA83" s="300">
        <v>9</v>
      </c>
      <c r="AB83" s="328">
        <v>2</v>
      </c>
      <c r="AC83" s="301">
        <v>11</v>
      </c>
      <c r="AD83" s="328">
        <v>0.1</v>
      </c>
      <c r="AE83" s="328">
        <v>0.1</v>
      </c>
      <c r="AF83" s="302">
        <v>0.2</v>
      </c>
      <c r="AG83" s="328">
        <v>0.1</v>
      </c>
      <c r="AH83" s="303">
        <v>0.2</v>
      </c>
    </row>
    <row r="84" spans="4:34">
      <c r="D84" t="s">
        <v>52</v>
      </c>
      <c r="E84" t="s">
        <v>192</v>
      </c>
      <c r="F84" s="63">
        <v>0.5673623401247041</v>
      </c>
      <c r="G84" s="63">
        <v>0.23443100000000003</v>
      </c>
      <c r="H84" s="63">
        <v>0.19823900000000003</v>
      </c>
      <c r="I84" s="63">
        <v>0.43267000000000005</v>
      </c>
      <c r="J84" s="63">
        <v>6.1396999999999813E-2</v>
      </c>
      <c r="K84" s="63">
        <v>0.49406699999999987</v>
      </c>
      <c r="L84" s="213">
        <v>1.0829999999999999E-2</v>
      </c>
      <c r="M84" s="213">
        <v>9.3640000000000112E-3</v>
      </c>
      <c r="N84" s="213">
        <v>2.0194000000000011E-2</v>
      </c>
      <c r="O84" s="213">
        <v>3.6859999999999879E-3</v>
      </c>
      <c r="P84" s="213">
        <v>2.3879999999999998E-2</v>
      </c>
    </row>
    <row r="85" spans="4:34">
      <c r="D85" t="s">
        <v>126</v>
      </c>
      <c r="E85" t="s">
        <v>160</v>
      </c>
      <c r="F85" s="63">
        <v>0</v>
      </c>
      <c r="G85" s="63">
        <v>0.15533</v>
      </c>
      <c r="H85" s="63">
        <v>0.12218999999999999</v>
      </c>
      <c r="I85" s="63">
        <v>0.27751999999999999</v>
      </c>
      <c r="J85" s="63">
        <v>6.9394000000000067E-2</v>
      </c>
      <c r="K85" s="63">
        <v>0.34691400000000006</v>
      </c>
      <c r="L85" s="213">
        <v>2.3925999999999992E-2</v>
      </c>
      <c r="M85" s="213">
        <v>2.2886E-2</v>
      </c>
      <c r="N85" s="213">
        <v>4.6811999999999993E-2</v>
      </c>
      <c r="O85" s="213">
        <v>1.4441000000000002E-2</v>
      </c>
      <c r="P85" s="213">
        <v>6.1252999999999995E-2</v>
      </c>
      <c r="X85">
        <f>SUM(X69:X83)-X68</f>
        <v>1</v>
      </c>
      <c r="Y85">
        <f t="shared" ref="Y85:AH85" si="25">SUM(Y69:Y83)-Y68</f>
        <v>3</v>
      </c>
      <c r="Z85">
        <f t="shared" si="25"/>
        <v>-1</v>
      </c>
      <c r="AA85">
        <f t="shared" si="25"/>
        <v>0</v>
      </c>
      <c r="AB85">
        <f t="shared" si="25"/>
        <v>-1</v>
      </c>
      <c r="AC85">
        <f t="shared" si="25"/>
        <v>2</v>
      </c>
      <c r="AD85">
        <f t="shared" si="25"/>
        <v>9.9999999999999867E-2</v>
      </c>
      <c r="AE85">
        <f t="shared" si="25"/>
        <v>-9.9999999999999867E-2</v>
      </c>
      <c r="AF85">
        <f t="shared" si="25"/>
        <v>0.10000000000000009</v>
      </c>
      <c r="AG85">
        <f t="shared" si="25"/>
        <v>-9.9999999999999978E-2</v>
      </c>
      <c r="AH85">
        <f t="shared" si="25"/>
        <v>0</v>
      </c>
    </row>
    <row r="86" spans="4:34">
      <c r="D86" t="s">
        <v>53</v>
      </c>
      <c r="E86" t="s">
        <v>193</v>
      </c>
      <c r="F86" s="63">
        <v>0.16023473097325047</v>
      </c>
      <c r="G86" s="63">
        <v>0</v>
      </c>
      <c r="H86" s="63">
        <v>0.35646699999999992</v>
      </c>
      <c r="I86" s="63">
        <v>0.35646699999999992</v>
      </c>
      <c r="J86" s="63">
        <v>0.26286699999999991</v>
      </c>
      <c r="K86" s="63">
        <v>0.61933399999999983</v>
      </c>
      <c r="L86" s="213">
        <v>0</v>
      </c>
      <c r="M86" s="213">
        <v>1.6701999999999998E-2</v>
      </c>
      <c r="N86" s="213">
        <v>1.6701999999999998E-2</v>
      </c>
      <c r="O86" s="213">
        <v>1.4194000000000005E-2</v>
      </c>
      <c r="P86" s="213">
        <v>3.0896000000000003E-2</v>
      </c>
    </row>
    <row r="87" spans="4:34" ht="15.75" thickBot="1">
      <c r="D87" t="s">
        <v>71</v>
      </c>
      <c r="E87" t="s">
        <v>194</v>
      </c>
      <c r="F87" s="63">
        <v>0.16023473097325042</v>
      </c>
      <c r="G87" s="63">
        <v>0</v>
      </c>
      <c r="H87" s="63">
        <v>0.34618100000000002</v>
      </c>
      <c r="I87" s="63">
        <v>0.34618100000000002</v>
      </c>
      <c r="J87" s="63">
        <v>0.15566699999999994</v>
      </c>
      <c r="K87" s="63">
        <v>0.50184799999999996</v>
      </c>
      <c r="L87" s="213">
        <v>0</v>
      </c>
      <c r="M87" s="213">
        <v>1.4780000000000001E-3</v>
      </c>
      <c r="N87" s="213">
        <v>1.4780000000000001E-3</v>
      </c>
      <c r="O87" s="213">
        <v>6.0700000000000033E-4</v>
      </c>
      <c r="P87" s="213">
        <v>2.0850000000000005E-3</v>
      </c>
    </row>
    <row r="88" spans="4:34" ht="15.75" thickBot="1">
      <c r="D88" t="s">
        <v>74</v>
      </c>
      <c r="E88" t="s">
        <v>195</v>
      </c>
      <c r="F88" s="63">
        <v>0.16023473097325044</v>
      </c>
      <c r="G88" s="63">
        <v>5.2962000000000009E-2</v>
      </c>
      <c r="H88" s="63">
        <v>0.45034599999999997</v>
      </c>
      <c r="I88" s="63">
        <v>0.50330799999999998</v>
      </c>
      <c r="J88" s="63">
        <v>0.55881999999999998</v>
      </c>
      <c r="K88" s="63">
        <v>1.062128</v>
      </c>
      <c r="L88" s="213">
        <v>6.5300000000000015E-4</v>
      </c>
      <c r="M88" s="213">
        <v>5.7640000000000009E-3</v>
      </c>
      <c r="N88" s="213">
        <v>6.4170000000000008E-3</v>
      </c>
      <c r="O88" s="213">
        <v>7.4010000000000031E-3</v>
      </c>
      <c r="P88" s="213">
        <v>1.3818000000000004E-2</v>
      </c>
      <c r="X88" s="329">
        <v>306</v>
      </c>
      <c r="Y88" s="330">
        <v>150</v>
      </c>
      <c r="Z88" s="330">
        <v>110</v>
      </c>
      <c r="AA88" s="331">
        <v>250</v>
      </c>
      <c r="AB88" s="330">
        <v>370</v>
      </c>
      <c r="AC88" s="332">
        <v>620</v>
      </c>
      <c r="AD88" s="330">
        <v>1.6</v>
      </c>
      <c r="AE88" s="330">
        <v>1.6</v>
      </c>
      <c r="AF88" s="333">
        <v>3.2</v>
      </c>
      <c r="AG88" s="330">
        <v>5.2</v>
      </c>
      <c r="AH88" s="334">
        <v>8.4</v>
      </c>
    </row>
    <row r="89" spans="4:34">
      <c r="D89" t="s">
        <v>75</v>
      </c>
      <c r="E89" t="s">
        <v>196</v>
      </c>
      <c r="F89" s="63">
        <v>0.16023473097325047</v>
      </c>
      <c r="G89" s="63">
        <v>7.4738000000000027E-2</v>
      </c>
      <c r="H89" s="63">
        <v>7.6799999999999924E-2</v>
      </c>
      <c r="I89" s="63">
        <v>0.15153799999999995</v>
      </c>
      <c r="J89" s="63">
        <v>3.4479000000000065E-2</v>
      </c>
      <c r="K89" s="63">
        <v>0.18601700000000002</v>
      </c>
      <c r="L89" s="213">
        <v>1.6589999999999997E-3</v>
      </c>
      <c r="M89" s="213">
        <v>1.8509999999999974E-3</v>
      </c>
      <c r="N89" s="213">
        <v>3.5099999999999971E-3</v>
      </c>
      <c r="O89" s="213">
        <v>9.0500000000000346E-4</v>
      </c>
      <c r="P89" s="213">
        <v>4.4150000000000005E-3</v>
      </c>
      <c r="X89" s="291">
        <v>230</v>
      </c>
      <c r="Y89" s="291">
        <v>100</v>
      </c>
      <c r="Z89" s="291">
        <v>50</v>
      </c>
      <c r="AA89" s="292">
        <v>150</v>
      </c>
      <c r="AB89" s="291">
        <v>200</v>
      </c>
      <c r="AC89" s="293">
        <v>350</v>
      </c>
      <c r="AD89" s="291">
        <v>1.1000000000000001</v>
      </c>
      <c r="AE89" s="291">
        <v>0.5</v>
      </c>
      <c r="AF89" s="288">
        <v>1.6</v>
      </c>
      <c r="AG89" s="291">
        <v>2.2000000000000002</v>
      </c>
      <c r="AH89" s="289">
        <v>3.8</v>
      </c>
    </row>
    <row r="90" spans="4:34">
      <c r="D90" t="s">
        <v>127</v>
      </c>
      <c r="E90" t="s">
        <v>161</v>
      </c>
      <c r="F90" s="63">
        <v>0</v>
      </c>
      <c r="G90" s="63">
        <v>6.5272999999999998E-2</v>
      </c>
      <c r="H90" s="63">
        <v>4.9563999999999997E-2</v>
      </c>
      <c r="I90" s="63">
        <v>0.11483699999999999</v>
      </c>
      <c r="J90" s="63">
        <v>1.7955000000000026E-2</v>
      </c>
      <c r="K90" s="63">
        <v>0.13279200000000002</v>
      </c>
      <c r="L90" s="213">
        <v>1.9849999999999994E-3</v>
      </c>
      <c r="M90" s="213">
        <v>1.5830000000000006E-3</v>
      </c>
      <c r="N90" s="213">
        <v>3.568E-3</v>
      </c>
      <c r="O90" s="213">
        <v>6.580000000000006E-4</v>
      </c>
      <c r="P90" s="213">
        <v>4.2260000000000006E-3</v>
      </c>
      <c r="X90" s="285">
        <v>77</v>
      </c>
      <c r="Y90" s="285">
        <v>40</v>
      </c>
      <c r="Z90" s="285">
        <v>16</v>
      </c>
      <c r="AA90" s="292">
        <v>55</v>
      </c>
      <c r="AB90" s="285">
        <v>65</v>
      </c>
      <c r="AC90" s="293">
        <v>120</v>
      </c>
      <c r="AD90" s="285">
        <v>0.3</v>
      </c>
      <c r="AE90" s="285">
        <v>0.2</v>
      </c>
      <c r="AF90" s="288">
        <v>0.5</v>
      </c>
      <c r="AG90" s="285">
        <v>0.5</v>
      </c>
      <c r="AH90" s="289">
        <v>1</v>
      </c>
    </row>
    <row r="91" spans="4:34">
      <c r="D91" t="s">
        <v>128</v>
      </c>
      <c r="E91" t="s">
        <v>162</v>
      </c>
      <c r="F91" s="63">
        <v>0</v>
      </c>
      <c r="G91" s="63">
        <v>4.9473000000000017E-2</v>
      </c>
      <c r="H91" s="63">
        <v>5.6883999999999976E-2</v>
      </c>
      <c r="I91" s="63">
        <v>0.10635699999999999</v>
      </c>
      <c r="J91" s="63">
        <v>1.7028999999999989E-2</v>
      </c>
      <c r="K91" s="63">
        <v>0.12338599999999998</v>
      </c>
      <c r="L91" s="213">
        <v>2.2800000000000003E-3</v>
      </c>
      <c r="M91" s="213">
        <v>2.8029999999999978E-3</v>
      </c>
      <c r="N91" s="213">
        <v>5.0829999999999981E-3</v>
      </c>
      <c r="O91" s="213">
        <v>9.9800000000000149E-4</v>
      </c>
      <c r="P91" s="213">
        <v>6.0809999999999996E-3</v>
      </c>
      <c r="X91" s="335"/>
      <c r="Y91" s="291">
        <v>2</v>
      </c>
      <c r="Z91" s="291">
        <v>8</v>
      </c>
      <c r="AA91" s="292">
        <v>10</v>
      </c>
      <c r="AB91" s="291">
        <v>20</v>
      </c>
      <c r="AC91" s="293">
        <v>30</v>
      </c>
      <c r="AD91" s="291">
        <v>0</v>
      </c>
      <c r="AE91" s="291">
        <v>0.1</v>
      </c>
      <c r="AF91" s="288">
        <v>0.1</v>
      </c>
      <c r="AG91" s="291">
        <v>0.3</v>
      </c>
      <c r="AH91" s="289">
        <v>0.4</v>
      </c>
    </row>
    <row r="92" spans="4:34">
      <c r="D92" t="s">
        <v>49</v>
      </c>
      <c r="E92" t="s">
        <v>197</v>
      </c>
      <c r="F92" s="63">
        <v>0.16023473097325047</v>
      </c>
      <c r="G92" s="63">
        <v>8.1504999999999966E-2</v>
      </c>
      <c r="H92" s="63">
        <v>0.26322099999999993</v>
      </c>
      <c r="I92" s="63">
        <v>0.34472599999999992</v>
      </c>
      <c r="J92" s="63">
        <v>0.21300700000000011</v>
      </c>
      <c r="K92" s="63">
        <v>0.55773300000000003</v>
      </c>
      <c r="L92" s="213">
        <v>7.9900000000000012E-4</v>
      </c>
      <c r="M92" s="213">
        <v>1.6269999999999987E-3</v>
      </c>
      <c r="N92" s="213">
        <v>2.4259999999999989E-3</v>
      </c>
      <c r="O92" s="213">
        <v>1.4440000000000013E-3</v>
      </c>
      <c r="P92" s="213">
        <v>3.8700000000000002E-3</v>
      </c>
      <c r="X92" s="336"/>
      <c r="Y92" s="285">
        <v>1</v>
      </c>
      <c r="Z92" s="285">
        <v>3</v>
      </c>
      <c r="AA92" s="292">
        <v>4</v>
      </c>
      <c r="AB92" s="285">
        <v>13</v>
      </c>
      <c r="AC92" s="293">
        <v>17</v>
      </c>
      <c r="AD92" s="285">
        <v>0</v>
      </c>
      <c r="AE92" s="285">
        <v>0.2</v>
      </c>
      <c r="AF92" s="288">
        <v>0.2</v>
      </c>
      <c r="AG92" s="285">
        <v>0.6</v>
      </c>
      <c r="AH92" s="289">
        <v>0.9</v>
      </c>
    </row>
    <row r="93" spans="4:34">
      <c r="D93" t="s">
        <v>85</v>
      </c>
      <c r="E93" t="s">
        <v>198</v>
      </c>
      <c r="F93" s="63">
        <v>0.16023473097325044</v>
      </c>
      <c r="G93" s="63">
        <v>6.2521000000000007E-2</v>
      </c>
      <c r="H93" s="63">
        <v>0.12654799999999994</v>
      </c>
      <c r="I93" s="63">
        <v>0.18906899999999996</v>
      </c>
      <c r="J93" s="63">
        <v>6.9848000000000049E-2</v>
      </c>
      <c r="K93" s="63">
        <v>0.25891700000000001</v>
      </c>
      <c r="L93" s="213">
        <v>1.291E-3</v>
      </c>
      <c r="M93" s="213">
        <v>2.5919999999999997E-3</v>
      </c>
      <c r="N93" s="213">
        <v>3.8829999999999997E-3</v>
      </c>
      <c r="O93" s="213">
        <v>1.5270000000000001E-3</v>
      </c>
      <c r="P93" s="213">
        <v>5.4099999999999999E-3</v>
      </c>
      <c r="X93" s="335"/>
      <c r="Y93" s="291">
        <v>1</v>
      </c>
      <c r="Z93" s="291">
        <v>4</v>
      </c>
      <c r="AA93" s="292">
        <v>4</v>
      </c>
      <c r="AB93" s="291">
        <v>9</v>
      </c>
      <c r="AC93" s="293">
        <v>13</v>
      </c>
      <c r="AD93" s="291">
        <v>0</v>
      </c>
      <c r="AE93" s="291">
        <v>0</v>
      </c>
      <c r="AF93" s="288">
        <v>0</v>
      </c>
      <c r="AG93" s="291">
        <v>0.1</v>
      </c>
      <c r="AH93" s="289">
        <v>0.1</v>
      </c>
    </row>
    <row r="94" spans="4:34">
      <c r="D94" t="s">
        <v>62</v>
      </c>
      <c r="E94" t="s">
        <v>199</v>
      </c>
      <c r="F94" s="63">
        <v>4.8070419291975142E-2</v>
      </c>
      <c r="G94" s="63">
        <v>2.0695000000000005E-2</v>
      </c>
      <c r="H94" s="63">
        <v>3.7095000000000017E-2</v>
      </c>
      <c r="I94" s="63">
        <v>5.7790000000000022E-2</v>
      </c>
      <c r="J94" s="63">
        <v>2.0689999999999986E-2</v>
      </c>
      <c r="K94" s="63">
        <v>7.8480000000000008E-2</v>
      </c>
      <c r="L94" s="213">
        <v>3.5700000000000022E-4</v>
      </c>
      <c r="M94" s="213">
        <v>7.9899999999999947E-4</v>
      </c>
      <c r="N94" s="213">
        <v>1.1559999999999997E-3</v>
      </c>
      <c r="O94" s="213">
        <v>4.5800000000000072E-4</v>
      </c>
      <c r="P94" s="213">
        <v>1.6140000000000004E-3</v>
      </c>
      <c r="X94" s="336"/>
      <c r="Y94" s="285">
        <v>1</v>
      </c>
      <c r="Z94" s="285">
        <v>4</v>
      </c>
      <c r="AA94" s="292">
        <v>5</v>
      </c>
      <c r="AB94" s="285">
        <v>8</v>
      </c>
      <c r="AC94" s="293">
        <v>13</v>
      </c>
      <c r="AD94" s="285">
        <v>0</v>
      </c>
      <c r="AE94" s="285">
        <v>0.1</v>
      </c>
      <c r="AF94" s="288">
        <v>0.1</v>
      </c>
      <c r="AG94" s="285">
        <v>0.1</v>
      </c>
      <c r="AH94" s="289">
        <v>0.2</v>
      </c>
    </row>
    <row r="95" spans="4:34">
      <c r="D95" t="s">
        <v>67</v>
      </c>
      <c r="E95" t="s">
        <v>200</v>
      </c>
      <c r="F95" s="63">
        <v>4.8070419291975156E-2</v>
      </c>
      <c r="G95" s="63">
        <v>0</v>
      </c>
      <c r="H95" s="63">
        <v>2.4681999999999999E-2</v>
      </c>
      <c r="I95" s="63">
        <v>2.4681999999999999E-2</v>
      </c>
      <c r="J95" s="63">
        <v>1.7865000000000009E-2</v>
      </c>
      <c r="K95" s="63">
        <v>4.2547000000000008E-2</v>
      </c>
      <c r="L95" s="213">
        <v>0</v>
      </c>
      <c r="M95" s="213">
        <v>8.4900000000000025E-4</v>
      </c>
      <c r="N95" s="213">
        <v>8.4900000000000025E-4</v>
      </c>
      <c r="O95" s="213">
        <v>6.3899999999999992E-4</v>
      </c>
      <c r="P95" s="213">
        <v>1.4880000000000002E-3</v>
      </c>
      <c r="X95" s="335"/>
      <c r="Y95" s="291">
        <v>1</v>
      </c>
      <c r="Z95" s="291">
        <v>3</v>
      </c>
      <c r="AA95" s="292">
        <v>4</v>
      </c>
      <c r="AB95" s="291">
        <v>8</v>
      </c>
      <c r="AC95" s="293">
        <v>12</v>
      </c>
      <c r="AD95" s="291">
        <v>0</v>
      </c>
      <c r="AE95" s="291">
        <v>0</v>
      </c>
      <c r="AF95" s="288">
        <v>0.1</v>
      </c>
      <c r="AG95" s="291">
        <v>0.1</v>
      </c>
      <c r="AH95" s="289">
        <v>0.2</v>
      </c>
    </row>
    <row r="96" spans="4:34">
      <c r="D96" t="s">
        <v>201</v>
      </c>
      <c r="E96" t="s">
        <v>202</v>
      </c>
      <c r="F96" s="63">
        <v>7.0000796827685008E-4</v>
      </c>
      <c r="G96" s="63">
        <v>3.1699999998124895E-4</v>
      </c>
      <c r="H96" s="63">
        <v>5.283173999999903</v>
      </c>
      <c r="I96" s="63">
        <v>5.2834909999998843</v>
      </c>
      <c r="J96" s="63">
        <v>1.8515810000002944</v>
      </c>
      <c r="K96" s="63">
        <v>7.1350720000001786</v>
      </c>
      <c r="L96" s="213">
        <v>1.2000000000012001E-5</v>
      </c>
      <c r="M96" s="213">
        <v>0.15950300000000028</v>
      </c>
      <c r="N96" s="213">
        <v>0.1595150000000003</v>
      </c>
      <c r="O96" s="213">
        <v>8.8718999999995329E-2</v>
      </c>
      <c r="P96" s="213">
        <v>0.24823399999999562</v>
      </c>
      <c r="X96" s="336"/>
      <c r="Y96" s="285">
        <v>1</v>
      </c>
      <c r="Z96" s="285">
        <v>2</v>
      </c>
      <c r="AA96" s="292">
        <v>4</v>
      </c>
      <c r="AB96" s="285">
        <v>6</v>
      </c>
      <c r="AC96" s="293">
        <v>10</v>
      </c>
      <c r="AD96" s="285">
        <v>0</v>
      </c>
      <c r="AE96" s="285">
        <v>0</v>
      </c>
      <c r="AF96" s="288">
        <v>0.1</v>
      </c>
      <c r="AG96" s="285">
        <v>0.1</v>
      </c>
      <c r="AH96" s="289">
        <v>0.2</v>
      </c>
    </row>
    <row r="97" spans="6:34">
      <c r="X97" s="335"/>
      <c r="Y97" s="291">
        <v>1</v>
      </c>
      <c r="Z97" s="291">
        <v>2</v>
      </c>
      <c r="AA97" s="292">
        <v>3</v>
      </c>
      <c r="AB97" s="291">
        <v>5</v>
      </c>
      <c r="AC97" s="293">
        <v>8</v>
      </c>
      <c r="AD97" s="291">
        <v>0</v>
      </c>
      <c r="AE97" s="291">
        <v>0</v>
      </c>
      <c r="AF97" s="288">
        <v>0</v>
      </c>
      <c r="AG97" s="291">
        <v>0.1</v>
      </c>
      <c r="AH97" s="289">
        <v>0.1</v>
      </c>
    </row>
    <row r="98" spans="6:34">
      <c r="F98" s="74" t="s">
        <v>624</v>
      </c>
      <c r="X98" s="336"/>
      <c r="Y98" s="285">
        <v>1</v>
      </c>
      <c r="Z98" s="285">
        <v>2</v>
      </c>
      <c r="AA98" s="292">
        <v>2</v>
      </c>
      <c r="AB98" s="285">
        <v>4</v>
      </c>
      <c r="AC98" s="293">
        <v>7</v>
      </c>
      <c r="AD98" s="285">
        <v>0</v>
      </c>
      <c r="AE98" s="285">
        <v>0</v>
      </c>
      <c r="AF98" s="288">
        <v>0</v>
      </c>
      <c r="AG98" s="285">
        <v>0</v>
      </c>
      <c r="AH98" s="289">
        <v>0.1</v>
      </c>
    </row>
    <row r="99" spans="6:34">
      <c r="G99">
        <f>IFERROR(MROUND(G56,IF(G56&lt;20,1,IF(G56&lt;100,5,10))),"-")</f>
        <v>80</v>
      </c>
      <c r="H99">
        <f t="shared" ref="H99:K99" si="26">IFERROR(MROUND(H56,IF(H56&lt;20,1,IF(H56&lt;100,5,10))),"-")</f>
        <v>100</v>
      </c>
      <c r="I99">
        <f t="shared" si="26"/>
        <v>180</v>
      </c>
      <c r="J99">
        <f t="shared" si="26"/>
        <v>55</v>
      </c>
      <c r="K99">
        <f t="shared" si="26"/>
        <v>230</v>
      </c>
      <c r="L99" s="114"/>
      <c r="M99" s="114"/>
      <c r="N99" s="114"/>
      <c r="O99" s="114"/>
      <c r="P99" s="114"/>
      <c r="X99" s="335"/>
      <c r="Y99" s="291">
        <v>0</v>
      </c>
      <c r="Z99" s="291">
        <v>2</v>
      </c>
      <c r="AA99" s="292">
        <v>2</v>
      </c>
      <c r="AB99" s="291">
        <v>3</v>
      </c>
      <c r="AC99" s="293">
        <v>5</v>
      </c>
      <c r="AD99" s="291">
        <v>0</v>
      </c>
      <c r="AE99" s="291">
        <v>0</v>
      </c>
      <c r="AF99" s="288">
        <v>0</v>
      </c>
      <c r="AG99" s="291">
        <v>0</v>
      </c>
      <c r="AH99" s="289">
        <v>0.1</v>
      </c>
    </row>
    <row r="100" spans="6:34">
      <c r="G100">
        <f t="shared" ref="G100:K100" si="27">IFERROR(MROUND(G57,IF(G57&lt;20,1,IF(G57&lt;100,5,10))),"-")</f>
        <v>15</v>
      </c>
      <c r="H100">
        <f t="shared" si="27"/>
        <v>18</v>
      </c>
      <c r="I100">
        <f t="shared" si="27"/>
        <v>35</v>
      </c>
      <c r="J100">
        <f t="shared" si="27"/>
        <v>8</v>
      </c>
      <c r="K100">
        <f t="shared" si="27"/>
        <v>40</v>
      </c>
      <c r="L100" s="114"/>
      <c r="M100" s="114"/>
      <c r="N100" s="114"/>
      <c r="O100" s="114"/>
      <c r="P100" s="114"/>
      <c r="X100" s="336"/>
      <c r="Y100" s="285">
        <v>0</v>
      </c>
      <c r="Z100" s="285">
        <v>1</v>
      </c>
      <c r="AA100" s="292">
        <v>1</v>
      </c>
      <c r="AB100" s="285">
        <v>2</v>
      </c>
      <c r="AC100" s="293">
        <v>3</v>
      </c>
      <c r="AD100" s="285">
        <v>0</v>
      </c>
      <c r="AE100" s="285">
        <v>0</v>
      </c>
      <c r="AF100" s="288">
        <v>0.1</v>
      </c>
      <c r="AG100" s="285">
        <v>0.1</v>
      </c>
      <c r="AH100" s="289">
        <v>0.2</v>
      </c>
    </row>
    <row r="101" spans="6:34">
      <c r="G101">
        <f t="shared" ref="G101:K101" si="28">IFERROR(MROUND(G58,IF(G58&lt;20,1,IF(G58&lt;100,5,10))),"-")</f>
        <v>16</v>
      </c>
      <c r="H101">
        <f t="shared" si="28"/>
        <v>10</v>
      </c>
      <c r="I101">
        <f t="shared" si="28"/>
        <v>25</v>
      </c>
      <c r="J101">
        <f t="shared" si="28"/>
        <v>4</v>
      </c>
      <c r="K101">
        <f t="shared" si="28"/>
        <v>30</v>
      </c>
      <c r="L101" s="114"/>
      <c r="M101" s="114"/>
      <c r="N101" s="114"/>
      <c r="O101" s="114"/>
      <c r="P101" s="114"/>
      <c r="X101" s="335"/>
      <c r="Y101" s="291">
        <v>0</v>
      </c>
      <c r="Z101" s="291">
        <v>1</v>
      </c>
      <c r="AA101" s="292">
        <v>1</v>
      </c>
      <c r="AB101" s="291">
        <v>2</v>
      </c>
      <c r="AC101" s="293">
        <v>3</v>
      </c>
      <c r="AD101" s="291">
        <v>0</v>
      </c>
      <c r="AE101" s="291">
        <v>0</v>
      </c>
      <c r="AF101" s="288">
        <v>0</v>
      </c>
      <c r="AG101" s="291">
        <v>0.1</v>
      </c>
      <c r="AH101" s="289">
        <v>0.1</v>
      </c>
    </row>
    <row r="102" spans="6:34">
      <c r="G102">
        <f t="shared" ref="G102:K102" si="29">IFERROR(MROUND(G59,IF(G59&lt;20,1,IF(G59&lt;100,5,10))),"-")</f>
        <v>8</v>
      </c>
      <c r="H102">
        <f t="shared" si="29"/>
        <v>11</v>
      </c>
      <c r="I102">
        <f t="shared" si="29"/>
        <v>19</v>
      </c>
      <c r="J102">
        <f t="shared" si="29"/>
        <v>8</v>
      </c>
      <c r="K102">
        <f t="shared" si="29"/>
        <v>25</v>
      </c>
      <c r="L102" s="114"/>
      <c r="M102" s="114"/>
      <c r="N102" s="114"/>
      <c r="O102" s="114"/>
      <c r="P102" s="114"/>
      <c r="X102" s="336"/>
      <c r="Y102" s="285">
        <v>0</v>
      </c>
      <c r="Z102" s="285">
        <v>1</v>
      </c>
      <c r="AA102" s="292">
        <v>1</v>
      </c>
      <c r="AB102" s="285">
        <v>2</v>
      </c>
      <c r="AC102" s="293">
        <v>3</v>
      </c>
      <c r="AD102" s="285">
        <v>0</v>
      </c>
      <c r="AE102" s="285">
        <v>0</v>
      </c>
      <c r="AF102" s="288">
        <v>0</v>
      </c>
      <c r="AG102" s="285">
        <v>0</v>
      </c>
      <c r="AH102" s="289">
        <v>0</v>
      </c>
    </row>
    <row r="103" spans="6:34">
      <c r="G103">
        <f t="shared" ref="G103:K103" si="30">IFERROR(MROUND(G60,IF(G60&lt;20,1,IF(G60&lt;100,5,10))),"-")</f>
        <v>7</v>
      </c>
      <c r="H103">
        <f t="shared" si="30"/>
        <v>9</v>
      </c>
      <c r="I103">
        <f t="shared" si="30"/>
        <v>16</v>
      </c>
      <c r="J103">
        <f t="shared" si="30"/>
        <v>4</v>
      </c>
      <c r="K103">
        <f t="shared" si="30"/>
        <v>20</v>
      </c>
      <c r="L103" s="114"/>
      <c r="M103" s="114"/>
      <c r="N103" s="114"/>
      <c r="O103" s="114"/>
      <c r="P103" s="114"/>
      <c r="X103" s="335"/>
      <c r="Y103" s="291">
        <v>0</v>
      </c>
      <c r="Z103" s="291">
        <v>1</v>
      </c>
      <c r="AA103" s="292">
        <v>1</v>
      </c>
      <c r="AB103" s="291">
        <v>2</v>
      </c>
      <c r="AC103" s="293">
        <v>3</v>
      </c>
      <c r="AD103" s="291">
        <v>0</v>
      </c>
      <c r="AE103" s="291">
        <v>0</v>
      </c>
      <c r="AF103" s="288">
        <v>0</v>
      </c>
      <c r="AG103" s="291">
        <v>0</v>
      </c>
      <c r="AH103" s="289">
        <v>0</v>
      </c>
    </row>
    <row r="104" spans="6:34">
      <c r="G104">
        <f t="shared" ref="G104:K104" si="31">IFERROR(MROUND(G61,IF(G61&lt;20,1,IF(G61&lt;100,5,10))),"-")</f>
        <v>5</v>
      </c>
      <c r="H104">
        <f t="shared" si="31"/>
        <v>5</v>
      </c>
      <c r="I104">
        <f t="shared" si="31"/>
        <v>10</v>
      </c>
      <c r="J104">
        <f t="shared" si="31"/>
        <v>2</v>
      </c>
      <c r="K104">
        <f t="shared" si="31"/>
        <v>12</v>
      </c>
      <c r="L104" s="114"/>
      <c r="M104" s="114"/>
      <c r="N104" s="114"/>
      <c r="O104" s="114"/>
      <c r="P104" s="114"/>
      <c r="X104" s="336"/>
      <c r="Y104" s="285">
        <v>0</v>
      </c>
      <c r="Z104" s="285">
        <v>1</v>
      </c>
      <c r="AA104" s="292">
        <v>1</v>
      </c>
      <c r="AB104" s="285">
        <v>2</v>
      </c>
      <c r="AC104" s="293">
        <v>3</v>
      </c>
      <c r="AD104" s="285">
        <v>0</v>
      </c>
      <c r="AE104" s="285">
        <v>0</v>
      </c>
      <c r="AF104" s="288">
        <v>0</v>
      </c>
      <c r="AG104" s="285">
        <v>0</v>
      </c>
      <c r="AH104" s="289">
        <v>0</v>
      </c>
    </row>
    <row r="105" spans="6:34">
      <c r="G105">
        <f t="shared" ref="G105:K105" si="32">IFERROR(MROUND(G62,IF(G62&lt;20,1,IF(G62&lt;100,5,10))),"-")</f>
        <v>5</v>
      </c>
      <c r="H105">
        <f t="shared" si="32"/>
        <v>6</v>
      </c>
      <c r="I105">
        <f t="shared" si="32"/>
        <v>11</v>
      </c>
      <c r="J105">
        <f t="shared" si="32"/>
        <v>3</v>
      </c>
      <c r="K105">
        <f t="shared" si="32"/>
        <v>14</v>
      </c>
      <c r="L105" s="114"/>
      <c r="M105" s="114"/>
      <c r="N105" s="114"/>
      <c r="O105" s="114"/>
      <c r="P105" s="114"/>
      <c r="X105" s="335"/>
      <c r="Y105" s="291">
        <v>0</v>
      </c>
      <c r="Z105" s="291">
        <v>1</v>
      </c>
      <c r="AA105" s="292">
        <v>1</v>
      </c>
      <c r="AB105" s="291">
        <v>2</v>
      </c>
      <c r="AC105" s="293">
        <v>2</v>
      </c>
      <c r="AD105" s="291">
        <v>0</v>
      </c>
      <c r="AE105" s="291">
        <v>0</v>
      </c>
      <c r="AF105" s="288">
        <v>0</v>
      </c>
      <c r="AG105" s="291">
        <v>0.1</v>
      </c>
      <c r="AH105" s="289">
        <v>0.2</v>
      </c>
    </row>
    <row r="106" spans="6:34">
      <c r="G106">
        <f t="shared" ref="G106:K106" si="33">IFERROR(MROUND(G63,IF(G63&lt;20,1,IF(G63&lt;100,5,10))),"-")</f>
        <v>3</v>
      </c>
      <c r="H106">
        <f t="shared" si="33"/>
        <v>4</v>
      </c>
      <c r="I106">
        <f t="shared" si="33"/>
        <v>8</v>
      </c>
      <c r="J106">
        <f t="shared" si="33"/>
        <v>2</v>
      </c>
      <c r="K106">
        <f t="shared" si="33"/>
        <v>9</v>
      </c>
      <c r="L106" s="114"/>
      <c r="M106" s="114"/>
      <c r="N106" s="114"/>
      <c r="O106" s="114"/>
      <c r="P106" s="114"/>
      <c r="X106" s="336"/>
      <c r="Y106" s="285">
        <v>0</v>
      </c>
      <c r="Z106" s="285">
        <v>1</v>
      </c>
      <c r="AA106" s="292">
        <v>1</v>
      </c>
      <c r="AB106" s="285">
        <v>2</v>
      </c>
      <c r="AC106" s="293">
        <v>2</v>
      </c>
      <c r="AD106" s="285">
        <v>0</v>
      </c>
      <c r="AE106" s="285">
        <v>0</v>
      </c>
      <c r="AF106" s="288">
        <v>0</v>
      </c>
      <c r="AG106" s="285">
        <v>0</v>
      </c>
      <c r="AH106" s="289">
        <v>0</v>
      </c>
    </row>
    <row r="107" spans="6:34">
      <c r="G107">
        <f t="shared" ref="G107:K107" si="34">IFERROR(MROUND(G64,IF(G64&lt;20,1,IF(G64&lt;100,5,10))),"-")</f>
        <v>2</v>
      </c>
      <c r="H107">
        <f t="shared" si="34"/>
        <v>4</v>
      </c>
      <c r="I107">
        <f t="shared" si="34"/>
        <v>6</v>
      </c>
      <c r="J107">
        <f t="shared" si="34"/>
        <v>2</v>
      </c>
      <c r="K107">
        <f t="shared" si="34"/>
        <v>8</v>
      </c>
      <c r="L107" s="114"/>
      <c r="M107" s="114"/>
      <c r="N107" s="114"/>
      <c r="O107" s="114"/>
      <c r="P107" s="114"/>
      <c r="X107" s="335"/>
      <c r="Y107" s="291">
        <v>0</v>
      </c>
      <c r="Z107" s="291">
        <v>1</v>
      </c>
      <c r="AA107" s="292">
        <v>1</v>
      </c>
      <c r="AB107" s="291">
        <v>2</v>
      </c>
      <c r="AC107" s="293">
        <v>2</v>
      </c>
      <c r="AD107" s="291">
        <v>0</v>
      </c>
      <c r="AE107" s="291">
        <v>0.1</v>
      </c>
      <c r="AF107" s="288">
        <v>0.2</v>
      </c>
      <c r="AG107" s="291">
        <v>0.3</v>
      </c>
      <c r="AH107" s="289">
        <v>0.5</v>
      </c>
    </row>
    <row r="108" spans="6:34">
      <c r="G108">
        <f t="shared" ref="G108:K108" si="35">IFERROR(MROUND(G65,IF(G65&lt;20,1,IF(G65&lt;100,5,10))),"-")</f>
        <v>2</v>
      </c>
      <c r="H108">
        <f t="shared" si="35"/>
        <v>2</v>
      </c>
      <c r="I108">
        <f t="shared" si="35"/>
        <v>5</v>
      </c>
      <c r="J108">
        <f t="shared" si="35"/>
        <v>1</v>
      </c>
      <c r="K108">
        <f t="shared" si="35"/>
        <v>5</v>
      </c>
      <c r="L108" s="114"/>
      <c r="M108" s="114"/>
      <c r="N108" s="114"/>
      <c r="O108" s="114"/>
      <c r="P108" s="114"/>
      <c r="X108" s="336"/>
      <c r="Y108" s="285">
        <v>0</v>
      </c>
      <c r="Z108" s="285">
        <v>1</v>
      </c>
      <c r="AA108" s="292">
        <v>1</v>
      </c>
      <c r="AB108" s="285">
        <v>1</v>
      </c>
      <c r="AC108" s="293">
        <v>2</v>
      </c>
      <c r="AD108" s="285">
        <v>0</v>
      </c>
      <c r="AE108" s="285">
        <v>0</v>
      </c>
      <c r="AF108" s="288">
        <v>0</v>
      </c>
      <c r="AG108" s="285">
        <v>0</v>
      </c>
      <c r="AH108" s="289">
        <v>0</v>
      </c>
    </row>
    <row r="109" spans="6:34">
      <c r="G109">
        <f t="shared" ref="G109:K109" si="36">IFERROR(MROUND(G66,IF(G66&lt;20,1,IF(G66&lt;100,5,10))),"-")</f>
        <v>2</v>
      </c>
      <c r="H109">
        <f t="shared" si="36"/>
        <v>2</v>
      </c>
      <c r="I109">
        <f t="shared" si="36"/>
        <v>4</v>
      </c>
      <c r="J109">
        <f t="shared" si="36"/>
        <v>1</v>
      </c>
      <c r="K109">
        <f t="shared" si="36"/>
        <v>5</v>
      </c>
      <c r="L109" s="114"/>
      <c r="M109" s="114"/>
      <c r="N109" s="114"/>
      <c r="O109" s="114"/>
      <c r="P109" s="114"/>
      <c r="X109" s="335"/>
      <c r="Y109" s="291">
        <v>0</v>
      </c>
      <c r="Z109" s="291">
        <v>0</v>
      </c>
      <c r="AA109" s="292">
        <v>0</v>
      </c>
      <c r="AB109" s="291">
        <v>1</v>
      </c>
      <c r="AC109" s="293">
        <v>2</v>
      </c>
      <c r="AD109" s="291">
        <v>0</v>
      </c>
      <c r="AE109" s="291">
        <v>0</v>
      </c>
      <c r="AF109" s="288">
        <v>0</v>
      </c>
      <c r="AG109" s="291">
        <v>0</v>
      </c>
      <c r="AH109" s="289">
        <v>0</v>
      </c>
    </row>
    <row r="110" spans="6:34">
      <c r="G110">
        <f t="shared" ref="G110:K110" si="37">IFERROR(MROUND(G67,IF(G67&lt;20,1,IF(G67&lt;100,5,10))),"-")</f>
        <v>2</v>
      </c>
      <c r="H110">
        <f t="shared" si="37"/>
        <v>2</v>
      </c>
      <c r="I110">
        <f t="shared" si="37"/>
        <v>4</v>
      </c>
      <c r="J110">
        <f t="shared" si="37"/>
        <v>1</v>
      </c>
      <c r="K110">
        <f t="shared" si="37"/>
        <v>5</v>
      </c>
      <c r="L110" s="114"/>
      <c r="M110" s="114"/>
      <c r="N110" s="114"/>
      <c r="O110" s="114"/>
      <c r="P110" s="114"/>
      <c r="X110" s="336"/>
      <c r="Y110" s="285">
        <v>0</v>
      </c>
      <c r="Z110" s="285">
        <v>0</v>
      </c>
      <c r="AA110" s="292">
        <v>0</v>
      </c>
      <c r="AB110" s="285">
        <v>1</v>
      </c>
      <c r="AC110" s="293">
        <v>2</v>
      </c>
      <c r="AD110" s="285">
        <v>0</v>
      </c>
      <c r="AE110" s="285">
        <v>0</v>
      </c>
      <c r="AF110" s="288">
        <v>0</v>
      </c>
      <c r="AG110" s="285">
        <v>0</v>
      </c>
      <c r="AH110" s="289">
        <v>0</v>
      </c>
    </row>
    <row r="111" spans="6:34">
      <c r="G111">
        <f t="shared" ref="G111:K111" si="38">IFERROR(MROUND(G68,IF(G68&lt;20,1,IF(G68&lt;100,5,10))),"-")</f>
        <v>2</v>
      </c>
      <c r="H111">
        <f t="shared" si="38"/>
        <v>3</v>
      </c>
      <c r="I111">
        <f t="shared" si="38"/>
        <v>5</v>
      </c>
      <c r="J111">
        <f t="shared" si="38"/>
        <v>1</v>
      </c>
      <c r="K111">
        <f t="shared" si="38"/>
        <v>6</v>
      </c>
      <c r="L111" s="114"/>
      <c r="M111" s="114"/>
      <c r="N111" s="114"/>
      <c r="O111" s="114"/>
      <c r="P111" s="114"/>
      <c r="X111" s="335"/>
      <c r="Y111" s="291">
        <v>0</v>
      </c>
      <c r="Z111" s="291">
        <v>0</v>
      </c>
      <c r="AA111" s="292">
        <v>0</v>
      </c>
      <c r="AB111" s="291">
        <v>1</v>
      </c>
      <c r="AC111" s="293">
        <v>1</v>
      </c>
      <c r="AD111" s="291">
        <v>0</v>
      </c>
      <c r="AE111" s="291">
        <v>0</v>
      </c>
      <c r="AF111" s="288">
        <v>0</v>
      </c>
      <c r="AG111" s="291">
        <v>0</v>
      </c>
      <c r="AH111" s="289">
        <v>0</v>
      </c>
    </row>
    <row r="112" spans="6:34">
      <c r="G112">
        <f t="shared" ref="G112:K112" si="39">IFERROR(MROUND(G69,IF(G69&lt;20,1,IF(G69&lt;100,5,10))),"-")</f>
        <v>1</v>
      </c>
      <c r="H112">
        <f t="shared" si="39"/>
        <v>2</v>
      </c>
      <c r="I112">
        <f t="shared" si="39"/>
        <v>3</v>
      </c>
      <c r="J112">
        <f t="shared" si="39"/>
        <v>1</v>
      </c>
      <c r="K112">
        <f t="shared" si="39"/>
        <v>4</v>
      </c>
      <c r="L112" s="114"/>
      <c r="M112" s="114"/>
      <c r="N112" s="114"/>
      <c r="O112" s="114"/>
      <c r="P112" s="114"/>
      <c r="X112" s="336"/>
      <c r="Y112" s="285">
        <v>0</v>
      </c>
      <c r="Z112" s="285">
        <v>0</v>
      </c>
      <c r="AA112" s="292">
        <v>0</v>
      </c>
      <c r="AB112" s="285">
        <v>1</v>
      </c>
      <c r="AC112" s="293">
        <v>1</v>
      </c>
      <c r="AD112" s="285">
        <v>0</v>
      </c>
      <c r="AE112" s="285">
        <v>0</v>
      </c>
      <c r="AF112" s="288">
        <v>0</v>
      </c>
      <c r="AG112" s="285">
        <v>0</v>
      </c>
      <c r="AH112" s="289">
        <v>0</v>
      </c>
    </row>
    <row r="113" spans="7:34">
      <c r="G113">
        <f t="shared" ref="G113:K113" si="40">IFERROR(MROUND(G70,IF(G70&lt;20,1,IF(G70&lt;100,5,10))),"-")</f>
        <v>1</v>
      </c>
      <c r="H113">
        <f t="shared" si="40"/>
        <v>1</v>
      </c>
      <c r="I113">
        <f t="shared" si="40"/>
        <v>3</v>
      </c>
      <c r="J113">
        <f t="shared" si="40"/>
        <v>1</v>
      </c>
      <c r="K113">
        <f t="shared" si="40"/>
        <v>3</v>
      </c>
      <c r="L113" s="114"/>
      <c r="M113" s="114"/>
      <c r="N113" s="114"/>
      <c r="O113" s="114"/>
      <c r="P113" s="114"/>
      <c r="X113" s="335"/>
      <c r="Y113" s="291">
        <v>0</v>
      </c>
      <c r="Z113" s="291">
        <v>0</v>
      </c>
      <c r="AA113" s="292">
        <v>0</v>
      </c>
      <c r="AB113" s="291">
        <v>1</v>
      </c>
      <c r="AC113" s="293">
        <v>1</v>
      </c>
      <c r="AD113" s="291">
        <v>0</v>
      </c>
      <c r="AE113" s="291">
        <v>0</v>
      </c>
      <c r="AF113" s="288">
        <v>0</v>
      </c>
      <c r="AG113" s="291">
        <v>0</v>
      </c>
      <c r="AH113" s="289">
        <v>0</v>
      </c>
    </row>
    <row r="114" spans="7:34">
      <c r="G114">
        <f t="shared" ref="G114:K114" si="41">IFERROR(MROUND(G71,IF(G71&lt;20,1,IF(G71&lt;100,5,10))),"-")</f>
        <v>1</v>
      </c>
      <c r="H114">
        <f t="shared" si="41"/>
        <v>2</v>
      </c>
      <c r="I114">
        <f t="shared" si="41"/>
        <v>3</v>
      </c>
      <c r="J114">
        <f t="shared" si="41"/>
        <v>1</v>
      </c>
      <c r="K114">
        <f t="shared" si="41"/>
        <v>4</v>
      </c>
      <c r="L114" s="114"/>
      <c r="M114" s="114"/>
      <c r="N114" s="114"/>
      <c r="O114" s="114"/>
      <c r="P114" s="114"/>
      <c r="X114" s="336"/>
      <c r="Y114" s="285">
        <v>0</v>
      </c>
      <c r="Z114" s="285">
        <v>0</v>
      </c>
      <c r="AA114" s="292">
        <v>0</v>
      </c>
      <c r="AB114" s="285">
        <v>1</v>
      </c>
      <c r="AC114" s="293">
        <v>1</v>
      </c>
      <c r="AD114" s="285">
        <v>0</v>
      </c>
      <c r="AE114" s="285">
        <v>0</v>
      </c>
      <c r="AF114" s="288">
        <v>0</v>
      </c>
      <c r="AG114" s="285">
        <v>0</v>
      </c>
      <c r="AH114" s="289">
        <v>0</v>
      </c>
    </row>
    <row r="115" spans="7:34">
      <c r="G115">
        <f t="shared" ref="G115:K115" si="42">IFERROR(MROUND(G72,IF(G72&lt;20,1,IF(G72&lt;100,5,10))),"-")</f>
        <v>1</v>
      </c>
      <c r="H115">
        <f t="shared" si="42"/>
        <v>1</v>
      </c>
      <c r="I115">
        <f t="shared" si="42"/>
        <v>2</v>
      </c>
      <c r="J115">
        <f t="shared" si="42"/>
        <v>0</v>
      </c>
      <c r="K115">
        <f t="shared" si="42"/>
        <v>2</v>
      </c>
      <c r="L115" s="114"/>
      <c r="M115" s="114"/>
      <c r="N115" s="114"/>
      <c r="O115" s="114"/>
      <c r="P115" s="114"/>
      <c r="X115" s="335"/>
      <c r="Y115" s="291">
        <v>0</v>
      </c>
      <c r="Z115" s="291">
        <v>0</v>
      </c>
      <c r="AA115" s="292">
        <v>0</v>
      </c>
      <c r="AB115" s="291">
        <v>1</v>
      </c>
      <c r="AC115" s="293">
        <v>1</v>
      </c>
      <c r="AD115" s="291">
        <v>0</v>
      </c>
      <c r="AE115" s="291">
        <v>0</v>
      </c>
      <c r="AF115" s="288">
        <v>0</v>
      </c>
      <c r="AG115" s="291">
        <v>0</v>
      </c>
      <c r="AH115" s="289">
        <v>0</v>
      </c>
    </row>
    <row r="116" spans="7:34">
      <c r="G116">
        <f t="shared" ref="G116:K116" si="43">IFERROR(MROUND(G73,IF(G73&lt;20,1,IF(G73&lt;100,5,10))),"-")</f>
        <v>1</v>
      </c>
      <c r="H116">
        <f t="shared" si="43"/>
        <v>1</v>
      </c>
      <c r="I116">
        <f t="shared" si="43"/>
        <v>2</v>
      </c>
      <c r="J116">
        <f t="shared" si="43"/>
        <v>0</v>
      </c>
      <c r="K116">
        <f t="shared" si="43"/>
        <v>2</v>
      </c>
      <c r="L116" s="114"/>
      <c r="M116" s="114"/>
      <c r="N116" s="114"/>
      <c r="O116" s="114"/>
      <c r="P116" s="114"/>
      <c r="X116" s="336"/>
      <c r="Y116" s="285">
        <v>0</v>
      </c>
      <c r="Z116" s="285">
        <v>0</v>
      </c>
      <c r="AA116" s="292">
        <v>0</v>
      </c>
      <c r="AB116" s="285">
        <v>0</v>
      </c>
      <c r="AC116" s="293">
        <v>1</v>
      </c>
      <c r="AD116" s="285">
        <v>0</v>
      </c>
      <c r="AE116" s="285">
        <v>0</v>
      </c>
      <c r="AF116" s="288">
        <v>0</v>
      </c>
      <c r="AG116" s="285">
        <v>0</v>
      </c>
      <c r="AH116" s="289">
        <v>0</v>
      </c>
    </row>
    <row r="117" spans="7:34">
      <c r="G117">
        <f t="shared" ref="G117:K117" si="44">IFERROR(MROUND(G74,IF(G74&lt;20,1,IF(G74&lt;100,5,10))),"-")</f>
        <v>1</v>
      </c>
      <c r="H117">
        <f t="shared" si="44"/>
        <v>1</v>
      </c>
      <c r="I117">
        <f t="shared" si="44"/>
        <v>2</v>
      </c>
      <c r="J117">
        <f t="shared" si="44"/>
        <v>0</v>
      </c>
      <c r="K117">
        <f t="shared" si="44"/>
        <v>2</v>
      </c>
      <c r="L117" s="114"/>
      <c r="M117" s="114"/>
      <c r="N117" s="114"/>
      <c r="O117" s="114"/>
      <c r="P117" s="114"/>
      <c r="X117" s="335"/>
      <c r="Y117" s="291">
        <v>0</v>
      </c>
      <c r="Z117" s="291">
        <v>0</v>
      </c>
      <c r="AA117" s="292">
        <v>0</v>
      </c>
      <c r="AB117" s="291">
        <v>0</v>
      </c>
      <c r="AC117" s="293">
        <v>1</v>
      </c>
      <c r="AD117" s="291">
        <v>0</v>
      </c>
      <c r="AE117" s="291">
        <v>0</v>
      </c>
      <c r="AF117" s="288">
        <v>0</v>
      </c>
      <c r="AG117" s="291">
        <v>0</v>
      </c>
      <c r="AH117" s="289">
        <v>0</v>
      </c>
    </row>
    <row r="118" spans="7:34">
      <c r="G118">
        <f t="shared" ref="G118:K118" si="45">IFERROR(MROUND(G75,IF(G75&lt;20,1,IF(G75&lt;100,5,10))),"-")</f>
        <v>1</v>
      </c>
      <c r="H118">
        <f t="shared" si="45"/>
        <v>1</v>
      </c>
      <c r="I118">
        <f t="shared" si="45"/>
        <v>2</v>
      </c>
      <c r="J118">
        <f t="shared" si="45"/>
        <v>0</v>
      </c>
      <c r="K118">
        <f t="shared" si="45"/>
        <v>2</v>
      </c>
      <c r="L118" s="114"/>
      <c r="M118" s="114"/>
      <c r="N118" s="114"/>
      <c r="O118" s="114"/>
      <c r="P118" s="114"/>
      <c r="X118" s="336"/>
      <c r="Y118" s="285">
        <v>0</v>
      </c>
      <c r="Z118" s="285">
        <v>0</v>
      </c>
      <c r="AA118" s="292">
        <v>0</v>
      </c>
      <c r="AB118" s="285">
        <v>0</v>
      </c>
      <c r="AC118" s="293">
        <v>0</v>
      </c>
      <c r="AD118" s="285">
        <v>0</v>
      </c>
      <c r="AE118" s="285">
        <v>0</v>
      </c>
      <c r="AF118" s="288">
        <v>0</v>
      </c>
      <c r="AG118" s="285">
        <v>0</v>
      </c>
      <c r="AH118" s="289">
        <v>0</v>
      </c>
    </row>
    <row r="119" spans="7:34">
      <c r="G119">
        <f t="shared" ref="G119:K119" si="46">IFERROR(MROUND(G76,IF(G76&lt;20,1,IF(G76&lt;100,5,10))),"-")</f>
        <v>1</v>
      </c>
      <c r="H119">
        <f t="shared" si="46"/>
        <v>1</v>
      </c>
      <c r="I119">
        <f t="shared" si="46"/>
        <v>2</v>
      </c>
      <c r="J119">
        <f t="shared" si="46"/>
        <v>1</v>
      </c>
      <c r="K119">
        <f t="shared" si="46"/>
        <v>2</v>
      </c>
      <c r="L119" s="114"/>
      <c r="M119" s="114"/>
      <c r="N119" s="114"/>
      <c r="O119" s="114"/>
      <c r="P119" s="114"/>
      <c r="X119" s="335"/>
      <c r="Y119" s="291">
        <v>0</v>
      </c>
      <c r="Z119" s="291">
        <v>0</v>
      </c>
      <c r="AA119" s="292">
        <v>0</v>
      </c>
      <c r="AB119" s="291">
        <v>0</v>
      </c>
      <c r="AC119" s="293">
        <v>0</v>
      </c>
      <c r="AD119" s="291">
        <v>0</v>
      </c>
      <c r="AE119" s="291">
        <v>0</v>
      </c>
      <c r="AF119" s="288">
        <v>0</v>
      </c>
      <c r="AG119" s="291">
        <v>0</v>
      </c>
      <c r="AH119" s="289">
        <v>0</v>
      </c>
    </row>
    <row r="120" spans="7:34">
      <c r="G120">
        <f t="shared" ref="G120:K120" si="47">IFERROR(MROUND(G77,IF(G77&lt;20,1,IF(G77&lt;100,5,10))),"-")</f>
        <v>0</v>
      </c>
      <c r="H120">
        <f t="shared" si="47"/>
        <v>3</v>
      </c>
      <c r="I120">
        <f t="shared" si="47"/>
        <v>4</v>
      </c>
      <c r="J120">
        <f t="shared" si="47"/>
        <v>6</v>
      </c>
      <c r="K120">
        <f t="shared" si="47"/>
        <v>10</v>
      </c>
      <c r="L120" s="114"/>
      <c r="M120" s="114"/>
      <c r="N120" s="114"/>
      <c r="O120" s="114"/>
      <c r="P120" s="114"/>
      <c r="X120" s="336"/>
      <c r="Y120" s="285">
        <v>0</v>
      </c>
      <c r="Z120" s="285">
        <v>0</v>
      </c>
      <c r="AA120" s="292">
        <v>0</v>
      </c>
      <c r="AB120" s="285">
        <v>0</v>
      </c>
      <c r="AC120" s="293">
        <v>0</v>
      </c>
      <c r="AD120" s="285">
        <v>0</v>
      </c>
      <c r="AE120" s="285">
        <v>0</v>
      </c>
      <c r="AF120" s="288">
        <v>0</v>
      </c>
      <c r="AG120" s="285">
        <v>0</v>
      </c>
      <c r="AH120" s="289">
        <v>0</v>
      </c>
    </row>
    <row r="121" spans="7:34">
      <c r="G121">
        <f t="shared" ref="G121:K121" si="48">IFERROR(MROUND(G78,IF(G78&lt;20,1,IF(G78&lt;100,5,10))),"-")</f>
        <v>0</v>
      </c>
      <c r="H121">
        <f t="shared" si="48"/>
        <v>0</v>
      </c>
      <c r="I121">
        <f t="shared" si="48"/>
        <v>1</v>
      </c>
      <c r="J121">
        <f t="shared" si="48"/>
        <v>0</v>
      </c>
      <c r="K121">
        <f t="shared" si="48"/>
        <v>1</v>
      </c>
      <c r="L121" s="114"/>
      <c r="M121" s="114"/>
      <c r="N121" s="114"/>
      <c r="O121" s="114"/>
      <c r="P121" s="114"/>
      <c r="X121" s="335"/>
      <c r="Y121" s="291">
        <v>0</v>
      </c>
      <c r="Z121" s="291">
        <v>0</v>
      </c>
      <c r="AA121" s="292">
        <v>0</v>
      </c>
      <c r="AB121" s="291">
        <v>0</v>
      </c>
      <c r="AC121" s="293">
        <v>0</v>
      </c>
      <c r="AD121" s="291">
        <v>0</v>
      </c>
      <c r="AE121" s="291">
        <v>0</v>
      </c>
      <c r="AF121" s="288">
        <v>0</v>
      </c>
      <c r="AG121" s="291">
        <v>0</v>
      </c>
      <c r="AH121" s="289">
        <v>0</v>
      </c>
    </row>
    <row r="122" spans="7:34">
      <c r="G122">
        <f t="shared" ref="G122:K122" si="49">IFERROR(MROUND(G79,IF(G79&lt;20,1,IF(G79&lt;100,5,10))),"-")</f>
        <v>0</v>
      </c>
      <c r="H122">
        <f t="shared" si="49"/>
        <v>0</v>
      </c>
      <c r="I122">
        <f t="shared" si="49"/>
        <v>1</v>
      </c>
      <c r="J122">
        <f t="shared" si="49"/>
        <v>0</v>
      </c>
      <c r="K122">
        <f t="shared" si="49"/>
        <v>1</v>
      </c>
      <c r="L122" s="114"/>
      <c r="M122" s="114"/>
      <c r="N122" s="114"/>
      <c r="O122" s="114"/>
      <c r="P122" s="114"/>
      <c r="X122" s="336"/>
      <c r="Y122" s="285">
        <v>0</v>
      </c>
      <c r="Z122" s="285">
        <v>0</v>
      </c>
      <c r="AA122" s="292">
        <v>0</v>
      </c>
      <c r="AB122" s="285">
        <v>0</v>
      </c>
      <c r="AC122" s="293">
        <v>0</v>
      </c>
      <c r="AD122" s="285">
        <v>0</v>
      </c>
      <c r="AE122" s="285">
        <v>0</v>
      </c>
      <c r="AF122" s="288">
        <v>0</v>
      </c>
      <c r="AG122" s="285">
        <v>0</v>
      </c>
      <c r="AH122" s="289">
        <v>0</v>
      </c>
    </row>
    <row r="123" spans="7:34" ht="15.75" thickBot="1">
      <c r="G123">
        <f t="shared" ref="G123:K123" si="50">IFERROR(MROUND(G80,IF(G80&lt;20,1,IF(G80&lt;100,5,10))),"-")</f>
        <v>0</v>
      </c>
      <c r="H123">
        <f t="shared" si="50"/>
        <v>1</v>
      </c>
      <c r="I123">
        <f t="shared" si="50"/>
        <v>1</v>
      </c>
      <c r="J123">
        <f t="shared" si="50"/>
        <v>0</v>
      </c>
      <c r="K123">
        <f t="shared" si="50"/>
        <v>2</v>
      </c>
      <c r="L123" s="114"/>
      <c r="M123" s="114"/>
      <c r="N123" s="114"/>
      <c r="O123" s="114"/>
      <c r="P123" s="114"/>
      <c r="X123" s="335"/>
      <c r="Y123" s="291">
        <v>0</v>
      </c>
      <c r="Z123" s="291">
        <v>0</v>
      </c>
      <c r="AA123" s="292">
        <v>0</v>
      </c>
      <c r="AB123" s="291">
        <v>0</v>
      </c>
      <c r="AC123" s="293">
        <v>0</v>
      </c>
      <c r="AD123" s="291" t="s">
        <v>632</v>
      </c>
      <c r="AE123" s="291">
        <v>0</v>
      </c>
      <c r="AF123" s="288">
        <v>0</v>
      </c>
      <c r="AG123" s="291">
        <v>0</v>
      </c>
      <c r="AH123" s="289">
        <v>0</v>
      </c>
    </row>
    <row r="124" spans="7:34" ht="15.75" thickBot="1">
      <c r="G124">
        <f t="shared" ref="G124:K124" si="51">IFERROR(MROUND(G81,IF(G81&lt;20,1,IF(G81&lt;100,5,10))),"-")</f>
        <v>0</v>
      </c>
      <c r="H124">
        <f t="shared" si="51"/>
        <v>1</v>
      </c>
      <c r="I124">
        <f t="shared" si="51"/>
        <v>1</v>
      </c>
      <c r="J124">
        <f t="shared" si="51"/>
        <v>1</v>
      </c>
      <c r="K124">
        <f t="shared" si="51"/>
        <v>1</v>
      </c>
      <c r="L124" s="114"/>
      <c r="M124" s="114"/>
      <c r="N124" s="114"/>
      <c r="O124" s="114"/>
      <c r="P124" s="114"/>
      <c r="X124" s="337"/>
      <c r="Y124" s="330">
        <v>0</v>
      </c>
      <c r="Z124" s="330">
        <v>3</v>
      </c>
      <c r="AA124" s="331">
        <v>3</v>
      </c>
      <c r="AB124" s="330">
        <v>6</v>
      </c>
      <c r="AC124" s="332">
        <v>9</v>
      </c>
      <c r="AD124" s="330">
        <v>0</v>
      </c>
      <c r="AE124" s="330">
        <v>0.1</v>
      </c>
      <c r="AF124" s="333">
        <v>0.1</v>
      </c>
      <c r="AG124" s="330">
        <v>0.2</v>
      </c>
      <c r="AH124" s="334">
        <v>0.3</v>
      </c>
    </row>
    <row r="125" spans="7:34">
      <c r="G125">
        <f t="shared" ref="G125:K125" si="52">IFERROR(MROUND(G82,IF(G82&lt;20,1,IF(G82&lt;100,5,10))),"-")</f>
        <v>0</v>
      </c>
      <c r="H125">
        <f t="shared" si="52"/>
        <v>0</v>
      </c>
      <c r="I125">
        <f t="shared" si="52"/>
        <v>0</v>
      </c>
      <c r="J125">
        <f t="shared" si="52"/>
        <v>0</v>
      </c>
      <c r="K125">
        <f t="shared" si="52"/>
        <v>0</v>
      </c>
      <c r="L125" s="114"/>
      <c r="M125" s="114"/>
      <c r="N125" s="114"/>
      <c r="O125" s="114"/>
      <c r="P125" s="114"/>
    </row>
    <row r="126" spans="7:34">
      <c r="G126">
        <f t="shared" ref="G126:K126" si="53">IFERROR(MROUND(G83,IF(G83&lt;20,1,IF(G83&lt;100,5,10))),"-")</f>
        <v>0</v>
      </c>
      <c r="H126">
        <f t="shared" si="53"/>
        <v>0</v>
      </c>
      <c r="I126">
        <f t="shared" si="53"/>
        <v>0</v>
      </c>
      <c r="J126">
        <f t="shared" si="53"/>
        <v>0</v>
      </c>
      <c r="K126">
        <f t="shared" si="53"/>
        <v>1</v>
      </c>
      <c r="L126" s="114"/>
      <c r="M126" s="114"/>
      <c r="N126" s="114"/>
      <c r="O126" s="114"/>
      <c r="P126" s="114"/>
      <c r="X126">
        <f>SUM(X89:X124)-X88</f>
        <v>1</v>
      </c>
      <c r="Y126">
        <f t="shared" ref="Y126:AH126" si="54">SUM(Y89:Y124)-Y88</f>
        <v>-1</v>
      </c>
      <c r="Z126">
        <f t="shared" si="54"/>
        <v>-2</v>
      </c>
      <c r="AA126">
        <f t="shared" si="54"/>
        <v>5</v>
      </c>
      <c r="AB126">
        <f t="shared" si="54"/>
        <v>1</v>
      </c>
      <c r="AC126">
        <f t="shared" si="54"/>
        <v>8</v>
      </c>
      <c r="AD126">
        <f t="shared" si="54"/>
        <v>-0.19999999999999996</v>
      </c>
      <c r="AE126">
        <f t="shared" si="54"/>
        <v>-0.29999999999999982</v>
      </c>
      <c r="AF126">
        <f t="shared" si="54"/>
        <v>-9.9999999999999201E-2</v>
      </c>
      <c r="AG126">
        <f t="shared" si="54"/>
        <v>-0.3000000000000016</v>
      </c>
      <c r="AH126">
        <f t="shared" si="54"/>
        <v>0</v>
      </c>
    </row>
    <row r="127" spans="7:34" ht="15.75" thickBot="1">
      <c r="G127">
        <f t="shared" ref="G127:K127" si="55">IFERROR(MROUND(G84,IF(G84&lt;20,1,IF(G84&lt;100,5,10))),"-")</f>
        <v>0</v>
      </c>
      <c r="H127">
        <f t="shared" si="55"/>
        <v>0</v>
      </c>
      <c r="I127">
        <f t="shared" si="55"/>
        <v>0</v>
      </c>
      <c r="J127">
        <f t="shared" si="55"/>
        <v>0</v>
      </c>
      <c r="K127">
        <f t="shared" si="55"/>
        <v>0</v>
      </c>
      <c r="L127" s="114"/>
      <c r="M127" s="114"/>
      <c r="N127" s="114"/>
      <c r="O127" s="114"/>
      <c r="P127" s="114"/>
    </row>
    <row r="128" spans="7:34" ht="15.75" thickBot="1">
      <c r="G128">
        <f t="shared" ref="G128:K128" si="56">IFERROR(MROUND(G85,IF(G85&lt;20,1,IF(G85&lt;100,5,10))),"-")</f>
        <v>0</v>
      </c>
      <c r="H128">
        <f t="shared" si="56"/>
        <v>0</v>
      </c>
      <c r="I128">
        <f t="shared" si="56"/>
        <v>0</v>
      </c>
      <c r="J128">
        <f t="shared" si="56"/>
        <v>0</v>
      </c>
      <c r="K128">
        <f t="shared" si="56"/>
        <v>0</v>
      </c>
      <c r="L128" s="114"/>
      <c r="M128" s="114"/>
      <c r="N128" s="114"/>
      <c r="O128" s="114"/>
      <c r="P128" s="114"/>
      <c r="W128" s="338"/>
      <c r="X128" s="330">
        <v>306</v>
      </c>
      <c r="Y128" s="330">
        <v>150</v>
      </c>
      <c r="Z128" s="330">
        <v>110</v>
      </c>
      <c r="AA128" s="331">
        <v>250</v>
      </c>
      <c r="AB128" s="330">
        <v>370</v>
      </c>
      <c r="AC128" s="332">
        <v>620</v>
      </c>
      <c r="AD128" s="330">
        <v>1.6</v>
      </c>
      <c r="AE128" s="330">
        <v>1.6</v>
      </c>
      <c r="AF128" s="330">
        <v>3.2</v>
      </c>
      <c r="AG128" s="333">
        <v>5.2</v>
      </c>
      <c r="AH128" s="334">
        <v>8.4</v>
      </c>
    </row>
    <row r="129" spans="4:34">
      <c r="G129">
        <f t="shared" ref="G129:K129" si="57">IFERROR(MROUND(G86,IF(G86&lt;20,1,IF(G86&lt;100,5,10))),"-")</f>
        <v>0</v>
      </c>
      <c r="H129">
        <f t="shared" si="57"/>
        <v>0</v>
      </c>
      <c r="I129">
        <f t="shared" si="57"/>
        <v>0</v>
      </c>
      <c r="J129">
        <f t="shared" si="57"/>
        <v>0</v>
      </c>
      <c r="K129">
        <f t="shared" si="57"/>
        <v>1</v>
      </c>
      <c r="L129" s="114"/>
      <c r="M129" s="114"/>
      <c r="N129" s="114"/>
      <c r="O129" s="114"/>
      <c r="P129" s="114"/>
      <c r="W129" s="294" t="s">
        <v>204</v>
      </c>
      <c r="X129" s="295"/>
      <c r="Y129" s="291">
        <v>2</v>
      </c>
      <c r="Z129" s="291">
        <v>6</v>
      </c>
      <c r="AA129" s="292">
        <v>8</v>
      </c>
      <c r="AB129" s="291">
        <v>8</v>
      </c>
      <c r="AC129" s="293">
        <v>16</v>
      </c>
      <c r="AD129" s="291">
        <v>0.1</v>
      </c>
      <c r="AE129" s="291">
        <v>0.2</v>
      </c>
      <c r="AF129" s="291">
        <v>0.3</v>
      </c>
      <c r="AG129" s="288">
        <v>0.4</v>
      </c>
      <c r="AH129" s="289">
        <v>0.7</v>
      </c>
    </row>
    <row r="130" spans="4:34">
      <c r="G130">
        <f t="shared" ref="G130:K130" si="58">IFERROR(MROUND(G87,IF(G87&lt;20,1,IF(G87&lt;100,5,10))),"-")</f>
        <v>0</v>
      </c>
      <c r="H130">
        <f t="shared" si="58"/>
        <v>0</v>
      </c>
      <c r="I130">
        <f t="shared" si="58"/>
        <v>0</v>
      </c>
      <c r="J130">
        <f t="shared" si="58"/>
        <v>0</v>
      </c>
      <c r="K130">
        <f t="shared" si="58"/>
        <v>1</v>
      </c>
      <c r="L130" s="114"/>
      <c r="M130" s="114"/>
      <c r="N130" s="114"/>
      <c r="O130" s="114"/>
      <c r="P130" s="114"/>
      <c r="W130" s="284" t="s">
        <v>205</v>
      </c>
      <c r="X130" s="285"/>
      <c r="Y130" s="285">
        <v>0</v>
      </c>
      <c r="Z130" s="285">
        <v>3</v>
      </c>
      <c r="AA130" s="292">
        <v>3</v>
      </c>
      <c r="AB130" s="285">
        <v>5</v>
      </c>
      <c r="AC130" s="293">
        <v>8</v>
      </c>
      <c r="AD130" s="285">
        <v>0</v>
      </c>
      <c r="AE130" s="285">
        <v>0</v>
      </c>
      <c r="AF130" s="285">
        <v>0</v>
      </c>
      <c r="AG130" s="288">
        <v>0.1</v>
      </c>
      <c r="AH130" s="289">
        <v>0.1</v>
      </c>
    </row>
    <row r="131" spans="4:34">
      <c r="G131">
        <f t="shared" ref="G131:K131" si="59">IFERROR(MROUND(G88,IF(G88&lt;20,1,IF(G88&lt;100,5,10))),"-")</f>
        <v>0</v>
      </c>
      <c r="H131">
        <f t="shared" si="59"/>
        <v>0</v>
      </c>
      <c r="I131">
        <f t="shared" si="59"/>
        <v>1</v>
      </c>
      <c r="J131">
        <f t="shared" si="59"/>
        <v>1</v>
      </c>
      <c r="K131">
        <f t="shared" si="59"/>
        <v>1</v>
      </c>
      <c r="L131" s="114"/>
      <c r="M131" s="114"/>
      <c r="N131" s="114"/>
      <c r="O131" s="114"/>
      <c r="P131" s="114"/>
      <c r="W131" s="294" t="s">
        <v>206</v>
      </c>
      <c r="X131" s="295"/>
      <c r="Y131" s="291">
        <v>13</v>
      </c>
      <c r="Z131" s="291">
        <v>19</v>
      </c>
      <c r="AA131" s="292">
        <v>30</v>
      </c>
      <c r="AB131" s="291">
        <v>60</v>
      </c>
      <c r="AC131" s="293">
        <v>95</v>
      </c>
      <c r="AD131" s="291">
        <v>0.2</v>
      </c>
      <c r="AE131" s="291">
        <v>0.3</v>
      </c>
      <c r="AF131" s="291">
        <v>0.5</v>
      </c>
      <c r="AG131" s="288">
        <v>1</v>
      </c>
      <c r="AH131" s="289">
        <v>1.6</v>
      </c>
    </row>
    <row r="132" spans="4:34">
      <c r="G132">
        <f t="shared" ref="G132:K132" si="60">IFERROR(MROUND(G89,IF(G89&lt;20,1,IF(G89&lt;100,5,10))),"-")</f>
        <v>0</v>
      </c>
      <c r="H132">
        <f t="shared" si="60"/>
        <v>0</v>
      </c>
      <c r="I132">
        <f t="shared" si="60"/>
        <v>0</v>
      </c>
      <c r="J132">
        <f t="shared" si="60"/>
        <v>0</v>
      </c>
      <c r="K132">
        <f t="shared" si="60"/>
        <v>0</v>
      </c>
      <c r="L132" s="114"/>
      <c r="M132" s="114"/>
      <c r="N132" s="114"/>
      <c r="O132" s="114"/>
      <c r="P132" s="114"/>
      <c r="W132" s="284" t="s">
        <v>216</v>
      </c>
      <c r="X132" s="285"/>
      <c r="Y132" s="285">
        <v>2</v>
      </c>
      <c r="Z132" s="285">
        <v>4</v>
      </c>
      <c r="AA132" s="292">
        <v>6</v>
      </c>
      <c r="AB132" s="285">
        <v>7</v>
      </c>
      <c r="AC132" s="293">
        <v>12</v>
      </c>
      <c r="AD132" s="285">
        <v>0</v>
      </c>
      <c r="AE132" s="285">
        <v>0</v>
      </c>
      <c r="AF132" s="285">
        <v>0</v>
      </c>
      <c r="AG132" s="288">
        <v>0</v>
      </c>
      <c r="AH132" s="289">
        <v>0.1</v>
      </c>
    </row>
    <row r="133" spans="4:34">
      <c r="G133">
        <f t="shared" ref="G133:K133" si="61">IFERROR(MROUND(G90,IF(G90&lt;20,1,IF(G90&lt;100,5,10))),"-")</f>
        <v>0</v>
      </c>
      <c r="H133">
        <f t="shared" si="61"/>
        <v>0</v>
      </c>
      <c r="I133">
        <f t="shared" si="61"/>
        <v>0</v>
      </c>
      <c r="J133">
        <f t="shared" si="61"/>
        <v>0</v>
      </c>
      <c r="K133">
        <f t="shared" si="61"/>
        <v>0</v>
      </c>
      <c r="L133" s="114"/>
      <c r="M133" s="114"/>
      <c r="N133" s="114"/>
      <c r="O133" s="114"/>
      <c r="P133" s="114"/>
      <c r="W133" s="294" t="s">
        <v>217</v>
      </c>
      <c r="X133" s="295"/>
      <c r="Y133" s="291">
        <v>1</v>
      </c>
      <c r="Z133" s="291">
        <v>1</v>
      </c>
      <c r="AA133" s="292">
        <v>2</v>
      </c>
      <c r="AB133" s="291">
        <v>2</v>
      </c>
      <c r="AC133" s="293">
        <v>4</v>
      </c>
      <c r="AD133" s="291">
        <v>0</v>
      </c>
      <c r="AE133" s="291">
        <v>0</v>
      </c>
      <c r="AF133" s="291">
        <v>0</v>
      </c>
      <c r="AG133" s="288">
        <v>0</v>
      </c>
      <c r="AH133" s="289">
        <v>0</v>
      </c>
    </row>
    <row r="134" spans="4:34">
      <c r="G134">
        <f t="shared" ref="G134:K134" si="62">IFERROR(MROUND(G91,IF(G91&lt;20,1,IF(G91&lt;100,5,10))),"-")</f>
        <v>0</v>
      </c>
      <c r="H134">
        <f t="shared" si="62"/>
        <v>0</v>
      </c>
      <c r="I134">
        <f t="shared" si="62"/>
        <v>0</v>
      </c>
      <c r="J134">
        <f t="shared" si="62"/>
        <v>0</v>
      </c>
      <c r="K134">
        <f t="shared" si="62"/>
        <v>0</v>
      </c>
      <c r="L134" s="114"/>
      <c r="M134" s="114"/>
      <c r="N134" s="114"/>
      <c r="O134" s="114"/>
      <c r="P134" s="114"/>
      <c r="W134" s="284" t="s">
        <v>218</v>
      </c>
      <c r="X134" s="285"/>
      <c r="Y134" s="285">
        <v>2</v>
      </c>
      <c r="Z134" s="285">
        <v>2</v>
      </c>
      <c r="AA134" s="292">
        <v>4</v>
      </c>
      <c r="AB134" s="285">
        <v>35</v>
      </c>
      <c r="AC134" s="293">
        <v>40</v>
      </c>
      <c r="AD134" s="285">
        <v>0</v>
      </c>
      <c r="AE134" s="285">
        <v>0</v>
      </c>
      <c r="AF134" s="285">
        <v>0.1</v>
      </c>
      <c r="AG134" s="288">
        <v>0.6</v>
      </c>
      <c r="AH134" s="289">
        <v>0.7</v>
      </c>
    </row>
    <row r="135" spans="4:34">
      <c r="G135">
        <f t="shared" ref="G135:K135" si="63">IFERROR(MROUND(G92,IF(G92&lt;20,1,IF(G92&lt;100,5,10))),"-")</f>
        <v>0</v>
      </c>
      <c r="H135">
        <f t="shared" si="63"/>
        <v>0</v>
      </c>
      <c r="I135">
        <f t="shared" si="63"/>
        <v>0</v>
      </c>
      <c r="J135">
        <f t="shared" si="63"/>
        <v>0</v>
      </c>
      <c r="K135">
        <f t="shared" si="63"/>
        <v>1</v>
      </c>
      <c r="L135" s="114"/>
      <c r="M135" s="114"/>
      <c r="N135" s="114"/>
      <c r="O135" s="114"/>
      <c r="P135" s="114"/>
      <c r="W135" s="294" t="s">
        <v>232</v>
      </c>
      <c r="X135" s="295"/>
      <c r="Y135" s="291">
        <v>25</v>
      </c>
      <c r="Z135" s="291">
        <v>11</v>
      </c>
      <c r="AA135" s="292">
        <v>40</v>
      </c>
      <c r="AB135" s="291">
        <v>45</v>
      </c>
      <c r="AC135" s="293">
        <v>85</v>
      </c>
      <c r="AD135" s="291">
        <v>0.4</v>
      </c>
      <c r="AE135" s="291">
        <v>0.2</v>
      </c>
      <c r="AF135" s="291">
        <v>0.6</v>
      </c>
      <c r="AG135" s="288">
        <v>0.8</v>
      </c>
      <c r="AH135" s="289">
        <v>1.5</v>
      </c>
    </row>
    <row r="136" spans="4:34">
      <c r="G136">
        <f t="shared" ref="G136:K136" si="64">IFERROR(MROUND(G93,IF(G93&lt;20,1,IF(G93&lt;100,5,10))),"-")</f>
        <v>0</v>
      </c>
      <c r="H136">
        <f t="shared" si="64"/>
        <v>0</v>
      </c>
      <c r="I136">
        <f t="shared" si="64"/>
        <v>0</v>
      </c>
      <c r="J136">
        <f t="shared" si="64"/>
        <v>0</v>
      </c>
      <c r="K136">
        <f t="shared" si="64"/>
        <v>0</v>
      </c>
      <c r="L136" s="114"/>
      <c r="M136" s="114"/>
      <c r="N136" s="114"/>
      <c r="O136" s="114"/>
      <c r="P136" s="114"/>
      <c r="W136" s="284" t="s">
        <v>220</v>
      </c>
      <c r="X136" s="285"/>
      <c r="Y136" s="285">
        <v>5</v>
      </c>
      <c r="Z136" s="285">
        <v>8</v>
      </c>
      <c r="AA136" s="292">
        <v>13</v>
      </c>
      <c r="AB136" s="285">
        <v>17</v>
      </c>
      <c r="AC136" s="293">
        <v>30</v>
      </c>
      <c r="AD136" s="285">
        <v>0.1</v>
      </c>
      <c r="AE136" s="285">
        <v>0.1</v>
      </c>
      <c r="AF136" s="285">
        <v>0.2</v>
      </c>
      <c r="AG136" s="288">
        <v>0.3</v>
      </c>
      <c r="AH136" s="289">
        <v>0.5</v>
      </c>
    </row>
    <row r="137" spans="4:34">
      <c r="G137">
        <f t="shared" ref="G137:K137" si="65">IFERROR(MROUND(G94,IF(G94&lt;20,1,IF(G94&lt;100,5,10))),"-")</f>
        <v>0</v>
      </c>
      <c r="H137">
        <f t="shared" si="65"/>
        <v>0</v>
      </c>
      <c r="I137">
        <f t="shared" si="65"/>
        <v>0</v>
      </c>
      <c r="J137">
        <f t="shared" si="65"/>
        <v>0</v>
      </c>
      <c r="K137">
        <f t="shared" si="65"/>
        <v>0</v>
      </c>
      <c r="L137" s="114"/>
      <c r="M137" s="114"/>
      <c r="N137" s="114"/>
      <c r="O137" s="114"/>
      <c r="P137" s="114"/>
      <c r="W137" s="294" t="s">
        <v>221</v>
      </c>
      <c r="X137" s="295"/>
      <c r="Y137" s="291">
        <v>10</v>
      </c>
      <c r="Z137" s="291">
        <v>1</v>
      </c>
      <c r="AA137" s="292">
        <v>11</v>
      </c>
      <c r="AB137" s="291">
        <v>11</v>
      </c>
      <c r="AC137" s="293">
        <v>20</v>
      </c>
      <c r="AD137" s="291">
        <v>0.2</v>
      </c>
      <c r="AE137" s="291">
        <v>0</v>
      </c>
      <c r="AF137" s="291">
        <v>0.2</v>
      </c>
      <c r="AG137" s="288">
        <v>0.2</v>
      </c>
      <c r="AH137" s="289">
        <v>0.4</v>
      </c>
    </row>
    <row r="138" spans="4:34">
      <c r="G138">
        <f t="shared" ref="G138:K138" si="66">IFERROR(MROUND(G95,IF(G95&lt;20,1,IF(G95&lt;100,5,10))),"-")</f>
        <v>0</v>
      </c>
      <c r="H138">
        <f t="shared" si="66"/>
        <v>0</v>
      </c>
      <c r="I138">
        <f t="shared" si="66"/>
        <v>0</v>
      </c>
      <c r="J138">
        <f t="shared" si="66"/>
        <v>0</v>
      </c>
      <c r="K138">
        <f t="shared" si="66"/>
        <v>0</v>
      </c>
      <c r="L138" s="114"/>
      <c r="M138" s="114"/>
      <c r="N138" s="114"/>
      <c r="O138" s="114"/>
      <c r="P138" s="114"/>
      <c r="W138" s="284" t="s">
        <v>222</v>
      </c>
      <c r="X138" s="285"/>
      <c r="Y138" s="285">
        <v>4</v>
      </c>
      <c r="Z138" s="285">
        <v>6</v>
      </c>
      <c r="AA138" s="292">
        <v>10</v>
      </c>
      <c r="AB138" s="285">
        <v>20</v>
      </c>
      <c r="AC138" s="293">
        <v>30</v>
      </c>
      <c r="AD138" s="285">
        <v>0</v>
      </c>
      <c r="AE138" s="285">
        <v>0</v>
      </c>
      <c r="AF138" s="285">
        <v>0.1</v>
      </c>
      <c r="AG138" s="288">
        <v>0.2</v>
      </c>
      <c r="AH138" s="289">
        <v>0.2</v>
      </c>
    </row>
    <row r="139" spans="4:34">
      <c r="G139">
        <f t="shared" ref="G139:K139" si="67">IFERROR(MROUND(G96,IF(G96&lt;20,1,IF(G96&lt;100,5,10))),"-")</f>
        <v>0</v>
      </c>
      <c r="H139">
        <f t="shared" si="67"/>
        <v>5</v>
      </c>
      <c r="I139">
        <f t="shared" si="67"/>
        <v>5</v>
      </c>
      <c r="J139">
        <f t="shared" si="67"/>
        <v>2</v>
      </c>
      <c r="K139">
        <f t="shared" si="67"/>
        <v>7</v>
      </c>
      <c r="L139" s="114"/>
      <c r="M139" s="114"/>
      <c r="N139" s="114"/>
      <c r="O139" s="114"/>
      <c r="P139" s="114"/>
      <c r="W139" s="294" t="s">
        <v>223</v>
      </c>
      <c r="X139" s="295"/>
      <c r="Y139" s="291">
        <v>6</v>
      </c>
      <c r="Z139" s="291">
        <v>10</v>
      </c>
      <c r="AA139" s="292">
        <v>16</v>
      </c>
      <c r="AB139" s="291">
        <v>18</v>
      </c>
      <c r="AC139" s="293">
        <v>35</v>
      </c>
      <c r="AD139" s="291">
        <v>0</v>
      </c>
      <c r="AE139" s="291">
        <v>0.1</v>
      </c>
      <c r="AF139" s="291">
        <v>0.1</v>
      </c>
      <c r="AG139" s="288">
        <v>0.1</v>
      </c>
      <c r="AH139" s="289">
        <v>0.2</v>
      </c>
    </row>
    <row r="140" spans="4:34">
      <c r="G140" s="267">
        <f>SUM(G100:G139)</f>
        <v>77</v>
      </c>
      <c r="H140" s="267">
        <f t="shared" ref="H140" si="68">SUM(H100:H139)</f>
        <v>96</v>
      </c>
      <c r="I140" s="267">
        <f t="shared" ref="I140" si="69">SUM(I100:I139)</f>
        <v>181</v>
      </c>
      <c r="J140" s="267">
        <f t="shared" ref="J140" si="70">SUM(J100:J139)</f>
        <v>51</v>
      </c>
      <c r="K140" s="267">
        <f t="shared" ref="K140" si="71">SUM(K100:K139)</f>
        <v>227</v>
      </c>
      <c r="L140" s="267">
        <f t="shared" ref="L140" si="72">SUM(L100:L139)</f>
        <v>0</v>
      </c>
      <c r="M140" s="267">
        <f t="shared" ref="M140" si="73">SUM(M100:M139)</f>
        <v>0</v>
      </c>
      <c r="N140" s="267">
        <f t="shared" ref="N140" si="74">SUM(N100:N139)</f>
        <v>0</v>
      </c>
      <c r="O140" s="267">
        <f t="shared" ref="O140" si="75">SUM(O100:O139)</f>
        <v>0</v>
      </c>
      <c r="P140" s="267">
        <f t="shared" ref="P140" si="76">SUM(P100:P139)</f>
        <v>0</v>
      </c>
      <c r="Q140" s="267">
        <f t="shared" ref="Q140" si="77">SUM(Q100:Q139)</f>
        <v>0</v>
      </c>
      <c r="W140" s="284" t="s">
        <v>224</v>
      </c>
      <c r="X140" s="285"/>
      <c r="Y140" s="285">
        <v>50</v>
      </c>
      <c r="Z140" s="285">
        <v>5</v>
      </c>
      <c r="AA140" s="292">
        <v>55</v>
      </c>
      <c r="AB140" s="285">
        <v>50</v>
      </c>
      <c r="AC140" s="293">
        <v>110</v>
      </c>
      <c r="AD140" s="285">
        <v>0.1</v>
      </c>
      <c r="AE140" s="285">
        <v>0</v>
      </c>
      <c r="AF140" s="285">
        <v>0.1</v>
      </c>
      <c r="AG140" s="288">
        <v>0.1</v>
      </c>
      <c r="AH140" s="289">
        <v>0.1</v>
      </c>
    </row>
    <row r="141" spans="4:34">
      <c r="W141" s="294" t="s">
        <v>225</v>
      </c>
      <c r="X141" s="295"/>
      <c r="Y141" s="291">
        <v>1</v>
      </c>
      <c r="Z141" s="291">
        <v>12</v>
      </c>
      <c r="AA141" s="292">
        <v>13</v>
      </c>
      <c r="AB141" s="291">
        <v>30</v>
      </c>
      <c r="AC141" s="293">
        <v>45</v>
      </c>
      <c r="AD141" s="291">
        <v>0</v>
      </c>
      <c r="AE141" s="291">
        <v>0.1</v>
      </c>
      <c r="AF141" s="291">
        <v>0.1</v>
      </c>
      <c r="AG141" s="288">
        <v>0.3</v>
      </c>
      <c r="AH141" s="289">
        <v>0.5</v>
      </c>
    </row>
    <row r="142" spans="4:34">
      <c r="D142" t="s">
        <v>651</v>
      </c>
      <c r="W142" s="284" t="s">
        <v>226</v>
      </c>
      <c r="X142" s="285"/>
      <c r="Y142" s="285">
        <v>1</v>
      </c>
      <c r="Z142" s="285">
        <v>10</v>
      </c>
      <c r="AA142" s="292">
        <v>11</v>
      </c>
      <c r="AB142" s="285">
        <v>17</v>
      </c>
      <c r="AC142" s="293">
        <v>30</v>
      </c>
      <c r="AD142" s="285">
        <v>0</v>
      </c>
      <c r="AE142" s="285">
        <v>0.2</v>
      </c>
      <c r="AF142" s="285">
        <v>0.2</v>
      </c>
      <c r="AG142" s="288">
        <v>0.3</v>
      </c>
      <c r="AH142" s="289">
        <v>0.5</v>
      </c>
    </row>
    <row r="143" spans="4:34" ht="15.75" thickBot="1">
      <c r="W143" s="298" t="s">
        <v>227</v>
      </c>
      <c r="X143" s="299"/>
      <c r="Y143" s="328">
        <v>25</v>
      </c>
      <c r="Z143" s="328">
        <v>6</v>
      </c>
      <c r="AA143" s="300">
        <v>35</v>
      </c>
      <c r="AB143" s="328">
        <v>35</v>
      </c>
      <c r="AC143" s="301">
        <v>65</v>
      </c>
      <c r="AD143" s="328">
        <v>0.5</v>
      </c>
      <c r="AE143" s="328">
        <v>0.1</v>
      </c>
      <c r="AF143" s="328">
        <v>0.6</v>
      </c>
      <c r="AG143" s="302">
        <v>0.7</v>
      </c>
      <c r="AH143" s="303">
        <v>1.3</v>
      </c>
    </row>
    <row r="144" spans="4:34">
      <c r="D144" s="511"/>
      <c r="E144" s="511"/>
      <c r="F144" s="511"/>
      <c r="G144" s="511"/>
      <c r="H144" s="513" t="s">
        <v>653</v>
      </c>
      <c r="I144" s="513"/>
      <c r="J144" s="513"/>
      <c r="K144" s="519"/>
      <c r="L144" s="519"/>
      <c r="M144" s="503" t="s">
        <v>655</v>
      </c>
      <c r="N144" s="503"/>
      <c r="O144" s="503"/>
      <c r="P144" s="503"/>
      <c r="Q144" s="503"/>
    </row>
    <row r="145" spans="4:35">
      <c r="D145" s="512"/>
      <c r="E145" s="512"/>
      <c r="F145" s="512"/>
      <c r="G145" s="512"/>
      <c r="H145" s="514" t="s">
        <v>654</v>
      </c>
      <c r="I145" s="514"/>
      <c r="J145" s="514"/>
      <c r="K145" s="520"/>
      <c r="L145" s="520"/>
      <c r="M145" s="521" t="s">
        <v>628</v>
      </c>
      <c r="N145" s="521"/>
      <c r="O145" s="521"/>
      <c r="P145" s="521"/>
      <c r="Q145" s="521"/>
      <c r="X145">
        <f>SUM(X129:X143)-X128</f>
        <v>-306</v>
      </c>
      <c r="Y145">
        <f t="shared" ref="Y145:AI145" si="78">SUM(Y129:Y143)-Y128</f>
        <v>-3</v>
      </c>
      <c r="Z145">
        <f t="shared" si="78"/>
        <v>-6</v>
      </c>
      <c r="AA145">
        <f t="shared" si="78"/>
        <v>7</v>
      </c>
      <c r="AB145">
        <f t="shared" si="78"/>
        <v>-10</v>
      </c>
      <c r="AC145">
        <f t="shared" si="78"/>
        <v>5</v>
      </c>
      <c r="AD145">
        <f t="shared" si="78"/>
        <v>0</v>
      </c>
      <c r="AE145">
        <f t="shared" si="78"/>
        <v>-0.30000000000000004</v>
      </c>
      <c r="AF145">
        <f t="shared" si="78"/>
        <v>-9.9999999999999645E-2</v>
      </c>
      <c r="AG145">
        <f t="shared" si="78"/>
        <v>-9.9999999999999645E-2</v>
      </c>
      <c r="AH145">
        <f t="shared" si="78"/>
        <v>0</v>
      </c>
      <c r="AI145">
        <f t="shared" si="78"/>
        <v>0</v>
      </c>
    </row>
    <row r="146" spans="4:35" ht="15.75" thickBot="1">
      <c r="D146" s="269"/>
      <c r="E146" s="499"/>
      <c r="F146" s="499"/>
      <c r="G146" s="269"/>
      <c r="H146" s="500" t="s">
        <v>2</v>
      </c>
      <c r="I146" s="500"/>
      <c r="J146" s="500"/>
      <c r="K146" s="269"/>
      <c r="L146" s="271"/>
      <c r="M146" s="501" t="s">
        <v>2</v>
      </c>
      <c r="N146" s="501"/>
      <c r="O146" s="501"/>
      <c r="P146" s="269"/>
      <c r="Q146" s="272"/>
    </row>
    <row r="147" spans="4:35" ht="15.75" thickBot="1">
      <c r="D147" s="396"/>
      <c r="E147" s="396"/>
      <c r="F147" s="518" t="s">
        <v>38</v>
      </c>
      <c r="G147" s="518"/>
      <c r="H147" s="398" t="s">
        <v>385</v>
      </c>
      <c r="I147" s="398" t="s">
        <v>593</v>
      </c>
      <c r="J147" s="399" t="s">
        <v>629</v>
      </c>
      <c r="K147" s="398" t="s">
        <v>164</v>
      </c>
      <c r="L147" s="400" t="s">
        <v>9</v>
      </c>
      <c r="M147" s="398" t="s">
        <v>385</v>
      </c>
      <c r="N147" s="398" t="s">
        <v>593</v>
      </c>
      <c r="O147" s="401" t="s">
        <v>629</v>
      </c>
      <c r="P147" s="398" t="s">
        <v>164</v>
      </c>
      <c r="Q147" s="402" t="s">
        <v>9</v>
      </c>
      <c r="R147" s="428" t="s">
        <v>643</v>
      </c>
      <c r="S147" s="428" t="s">
        <v>643</v>
      </c>
      <c r="T147" s="428" t="s">
        <v>158</v>
      </c>
      <c r="U147" s="428" t="s">
        <v>643</v>
      </c>
      <c r="W147" s="338"/>
      <c r="X147" s="321">
        <v>644</v>
      </c>
      <c r="Y147" s="330">
        <v>210</v>
      </c>
      <c r="Z147" s="330">
        <v>290</v>
      </c>
      <c r="AA147" s="331">
        <v>500</v>
      </c>
      <c r="AB147" s="330">
        <v>120</v>
      </c>
      <c r="AC147" s="332">
        <v>620</v>
      </c>
      <c r="AD147" s="322">
        <v>3.5</v>
      </c>
      <c r="AE147" s="322">
        <v>5.2</v>
      </c>
      <c r="AF147" s="325">
        <v>8.6999999999999993</v>
      </c>
      <c r="AG147" s="326">
        <v>2.8</v>
      </c>
      <c r="AH147" s="327">
        <v>11.6</v>
      </c>
    </row>
    <row r="148" spans="4:35" ht="15.75" thickBot="1">
      <c r="D148" s="310" t="s">
        <v>29</v>
      </c>
      <c r="E148" s="526"/>
      <c r="F148" s="526"/>
      <c r="G148" s="311">
        <v>197</v>
      </c>
      <c r="H148" s="311">
        <v>80</v>
      </c>
      <c r="I148" s="311">
        <v>100</v>
      </c>
      <c r="J148" s="426">
        <v>180</v>
      </c>
      <c r="K148" s="311">
        <v>55</v>
      </c>
      <c r="L148" s="427">
        <v>230</v>
      </c>
      <c r="M148" s="311">
        <v>0.9</v>
      </c>
      <c r="N148" s="311">
        <v>1.5</v>
      </c>
      <c r="O148" s="406">
        <v>2.2999999999999998</v>
      </c>
      <c r="P148" s="311">
        <v>1</v>
      </c>
      <c r="Q148" s="407">
        <v>3.4</v>
      </c>
      <c r="R148" s="121">
        <f>J148-SUM(H148:I148)</f>
        <v>0</v>
      </c>
      <c r="S148" s="121">
        <f>L148-SUM(J148:K148)</f>
        <v>-5</v>
      </c>
      <c r="T148" s="121">
        <f>O148-SUM(M148:N148)</f>
        <v>-0.10000000000000009</v>
      </c>
      <c r="U148" s="121">
        <f>Q148-SUM(O148:P148)</f>
        <v>0.10000000000000009</v>
      </c>
      <c r="W148" s="294" t="s">
        <v>204</v>
      </c>
      <c r="X148" s="291" t="s">
        <v>21</v>
      </c>
      <c r="Y148" s="291">
        <v>0</v>
      </c>
      <c r="Z148" s="291">
        <v>5</v>
      </c>
      <c r="AA148" s="292">
        <v>6</v>
      </c>
      <c r="AB148" s="291">
        <v>2</v>
      </c>
      <c r="AC148" s="293">
        <v>7</v>
      </c>
      <c r="AD148" s="291">
        <v>0</v>
      </c>
      <c r="AE148" s="291">
        <v>0.3</v>
      </c>
      <c r="AF148" s="288">
        <v>0.3</v>
      </c>
      <c r="AG148" s="291">
        <v>0.2</v>
      </c>
      <c r="AH148" s="289">
        <v>0.5</v>
      </c>
    </row>
    <row r="149" spans="4:35">
      <c r="D149" s="294" t="s">
        <v>60</v>
      </c>
      <c r="E149" s="527" t="s">
        <v>167</v>
      </c>
      <c r="F149" s="527"/>
      <c r="G149" s="291">
        <v>38</v>
      </c>
      <c r="H149" s="291">
        <v>15</v>
      </c>
      <c r="I149" s="291">
        <v>18</v>
      </c>
      <c r="J149" s="292">
        <v>35</v>
      </c>
      <c r="K149" s="291">
        <v>8</v>
      </c>
      <c r="L149" s="293">
        <v>40</v>
      </c>
      <c r="M149" s="291">
        <v>0.1</v>
      </c>
      <c r="N149" s="291">
        <v>0.2</v>
      </c>
      <c r="O149" s="288">
        <v>0.3</v>
      </c>
      <c r="P149" s="291">
        <v>0.1</v>
      </c>
      <c r="Q149" s="289">
        <v>0.4</v>
      </c>
      <c r="R149" s="121">
        <f t="shared" ref="R149:R188" si="79">J149-SUM(H149:I149)</f>
        <v>2</v>
      </c>
      <c r="S149" s="121">
        <f t="shared" ref="S149:S188" si="80">L149-SUM(J149:K149)</f>
        <v>-3</v>
      </c>
      <c r="T149" s="121">
        <f t="shared" ref="T149:T188" si="81">O149-SUM(M149:N149)</f>
        <v>0</v>
      </c>
      <c r="U149" s="121">
        <f t="shared" ref="U149:U188" si="82">Q149-SUM(O149:P149)</f>
        <v>0</v>
      </c>
      <c r="W149" s="284" t="s">
        <v>205</v>
      </c>
      <c r="X149" s="285" t="s">
        <v>21</v>
      </c>
      <c r="Y149" s="285">
        <v>0</v>
      </c>
      <c r="Z149" s="285">
        <v>9</v>
      </c>
      <c r="AA149" s="292">
        <v>9</v>
      </c>
      <c r="AB149" s="285">
        <v>3</v>
      </c>
      <c r="AC149" s="293">
        <v>12</v>
      </c>
      <c r="AD149" s="285">
        <v>0</v>
      </c>
      <c r="AE149" s="285">
        <v>0.1</v>
      </c>
      <c r="AF149" s="288">
        <v>0.1</v>
      </c>
      <c r="AG149" s="291">
        <v>0.1</v>
      </c>
      <c r="AH149" s="289">
        <v>0.2</v>
      </c>
    </row>
    <row r="150" spans="4:35">
      <c r="D150" s="284" t="s">
        <v>65</v>
      </c>
      <c r="E150" s="524" t="s">
        <v>168</v>
      </c>
      <c r="F150" s="524"/>
      <c r="G150" s="285">
        <v>29</v>
      </c>
      <c r="H150" s="285">
        <v>16</v>
      </c>
      <c r="I150" s="285">
        <v>10</v>
      </c>
      <c r="J150" s="292">
        <v>25</v>
      </c>
      <c r="K150" s="285">
        <v>4</v>
      </c>
      <c r="L150" s="293">
        <v>30</v>
      </c>
      <c r="M150" s="285">
        <v>0.2</v>
      </c>
      <c r="N150" s="285">
        <v>0.1</v>
      </c>
      <c r="O150" s="288">
        <v>0.4</v>
      </c>
      <c r="P150" s="285">
        <v>0.1</v>
      </c>
      <c r="Q150" s="289">
        <v>0.4</v>
      </c>
      <c r="R150" s="121">
        <f t="shared" si="79"/>
        <v>-1</v>
      </c>
      <c r="S150" s="121">
        <f t="shared" si="80"/>
        <v>1</v>
      </c>
      <c r="T150" s="121">
        <f t="shared" si="81"/>
        <v>9.9999999999999978E-2</v>
      </c>
      <c r="U150" s="121">
        <f t="shared" si="82"/>
        <v>-9.9999999999999978E-2</v>
      </c>
      <c r="W150" s="294" t="s">
        <v>206</v>
      </c>
      <c r="X150" s="291">
        <v>526</v>
      </c>
      <c r="Y150" s="291">
        <v>110</v>
      </c>
      <c r="Z150" s="291">
        <v>90</v>
      </c>
      <c r="AA150" s="292">
        <v>200</v>
      </c>
      <c r="AB150" s="291">
        <v>35</v>
      </c>
      <c r="AC150" s="293">
        <v>240</v>
      </c>
      <c r="AD150" s="291">
        <v>1.8</v>
      </c>
      <c r="AE150" s="291">
        <v>1.7</v>
      </c>
      <c r="AF150" s="288">
        <v>3.4</v>
      </c>
      <c r="AG150" s="291">
        <v>0.8</v>
      </c>
      <c r="AH150" s="289">
        <v>4.2</v>
      </c>
    </row>
    <row r="151" spans="4:35">
      <c r="D151" s="294" t="s">
        <v>64</v>
      </c>
      <c r="E151" s="525" t="s">
        <v>169</v>
      </c>
      <c r="F151" s="525"/>
      <c r="G151" s="291">
        <v>26</v>
      </c>
      <c r="H151" s="291">
        <v>8</v>
      </c>
      <c r="I151" s="291">
        <v>11</v>
      </c>
      <c r="J151" s="292">
        <v>19</v>
      </c>
      <c r="K151" s="291">
        <v>8</v>
      </c>
      <c r="L151" s="293">
        <v>25</v>
      </c>
      <c r="M151" s="291">
        <v>0</v>
      </c>
      <c r="N151" s="291">
        <v>0.1</v>
      </c>
      <c r="O151" s="288">
        <v>0.1</v>
      </c>
      <c r="P151" s="291">
        <v>0.1</v>
      </c>
      <c r="Q151" s="289">
        <v>0.2</v>
      </c>
      <c r="R151" s="121">
        <f t="shared" si="79"/>
        <v>0</v>
      </c>
      <c r="S151" s="121">
        <f t="shared" si="80"/>
        <v>-2</v>
      </c>
      <c r="T151" s="121">
        <f t="shared" si="81"/>
        <v>0</v>
      </c>
      <c r="U151" s="121">
        <f t="shared" si="82"/>
        <v>0</v>
      </c>
      <c r="W151" s="284" t="s">
        <v>216</v>
      </c>
      <c r="X151" s="285" t="s">
        <v>21</v>
      </c>
      <c r="Y151" s="285">
        <v>1</v>
      </c>
      <c r="Z151" s="285">
        <v>7</v>
      </c>
      <c r="AA151" s="292">
        <v>8</v>
      </c>
      <c r="AB151" s="285">
        <v>2</v>
      </c>
      <c r="AC151" s="293">
        <v>10</v>
      </c>
      <c r="AD151" s="285">
        <v>0</v>
      </c>
      <c r="AE151" s="285">
        <v>0</v>
      </c>
      <c r="AF151" s="288">
        <v>0</v>
      </c>
      <c r="AG151" s="291">
        <v>0</v>
      </c>
      <c r="AH151" s="289">
        <v>0.1</v>
      </c>
    </row>
    <row r="152" spans="4:35">
      <c r="D152" s="284" t="s">
        <v>72</v>
      </c>
      <c r="E152" s="524" t="s">
        <v>170</v>
      </c>
      <c r="F152" s="524"/>
      <c r="G152" s="285">
        <v>19</v>
      </c>
      <c r="H152" s="285">
        <v>7</v>
      </c>
      <c r="I152" s="285">
        <v>9</v>
      </c>
      <c r="J152" s="292">
        <v>16</v>
      </c>
      <c r="K152" s="285">
        <v>4</v>
      </c>
      <c r="L152" s="293">
        <v>20</v>
      </c>
      <c r="M152" s="285">
        <v>0.1</v>
      </c>
      <c r="N152" s="285">
        <v>0.1</v>
      </c>
      <c r="O152" s="288">
        <v>0.2</v>
      </c>
      <c r="P152" s="285">
        <v>0.1</v>
      </c>
      <c r="Q152" s="289">
        <v>0.2</v>
      </c>
      <c r="R152" s="121">
        <f t="shared" si="79"/>
        <v>0</v>
      </c>
      <c r="S152" s="121">
        <f t="shared" si="80"/>
        <v>0</v>
      </c>
      <c r="T152" s="121">
        <f t="shared" si="81"/>
        <v>0</v>
      </c>
      <c r="U152" s="121">
        <f t="shared" si="82"/>
        <v>-0.10000000000000003</v>
      </c>
      <c r="W152" s="294" t="s">
        <v>217</v>
      </c>
      <c r="X152" s="291" t="s">
        <v>21</v>
      </c>
      <c r="Y152" s="291">
        <v>0</v>
      </c>
      <c r="Z152" s="291">
        <v>4</v>
      </c>
      <c r="AA152" s="292">
        <v>4</v>
      </c>
      <c r="AB152" s="291">
        <v>1</v>
      </c>
      <c r="AC152" s="293">
        <v>5</v>
      </c>
      <c r="AD152" s="291">
        <v>0</v>
      </c>
      <c r="AE152" s="291">
        <v>0</v>
      </c>
      <c r="AF152" s="288">
        <v>0.1</v>
      </c>
      <c r="AG152" s="291">
        <v>0</v>
      </c>
      <c r="AH152" s="289">
        <v>0.1</v>
      </c>
    </row>
    <row r="153" spans="4:35">
      <c r="D153" s="294" t="s">
        <v>61</v>
      </c>
      <c r="E153" s="525" t="s">
        <v>171</v>
      </c>
      <c r="F153" s="525"/>
      <c r="G153" s="291">
        <v>13</v>
      </c>
      <c r="H153" s="291">
        <v>5</v>
      </c>
      <c r="I153" s="291">
        <v>5</v>
      </c>
      <c r="J153" s="292">
        <v>10</v>
      </c>
      <c r="K153" s="291">
        <v>2</v>
      </c>
      <c r="L153" s="293">
        <v>12</v>
      </c>
      <c r="M153" s="291">
        <v>0.1</v>
      </c>
      <c r="N153" s="291">
        <v>0.1</v>
      </c>
      <c r="O153" s="288">
        <v>0.2</v>
      </c>
      <c r="P153" s="291">
        <v>0</v>
      </c>
      <c r="Q153" s="289">
        <v>0.2</v>
      </c>
      <c r="R153" s="121">
        <f t="shared" si="79"/>
        <v>0</v>
      </c>
      <c r="S153" s="121">
        <f t="shared" si="80"/>
        <v>0</v>
      </c>
      <c r="T153" s="121">
        <f t="shared" si="81"/>
        <v>0</v>
      </c>
      <c r="U153" s="121">
        <f t="shared" si="82"/>
        <v>0</v>
      </c>
      <c r="W153" s="284" t="s">
        <v>218</v>
      </c>
      <c r="X153" s="285">
        <v>54</v>
      </c>
      <c r="Y153" s="285">
        <v>20</v>
      </c>
      <c r="Z153" s="285">
        <v>8</v>
      </c>
      <c r="AA153" s="292">
        <v>30</v>
      </c>
      <c r="AB153" s="285">
        <v>15</v>
      </c>
      <c r="AC153" s="293">
        <v>45</v>
      </c>
      <c r="AD153" s="285">
        <v>0.4</v>
      </c>
      <c r="AE153" s="285">
        <v>0.2</v>
      </c>
      <c r="AF153" s="288">
        <v>0.5</v>
      </c>
      <c r="AG153" s="291">
        <v>0.6</v>
      </c>
      <c r="AH153" s="289">
        <v>1.1000000000000001</v>
      </c>
    </row>
    <row r="154" spans="4:35">
      <c r="D154" s="284" t="s">
        <v>88</v>
      </c>
      <c r="E154" s="524" t="s">
        <v>88</v>
      </c>
      <c r="F154" s="524"/>
      <c r="G154" s="285">
        <v>10</v>
      </c>
      <c r="H154" s="285">
        <v>5</v>
      </c>
      <c r="I154" s="285">
        <v>6</v>
      </c>
      <c r="J154" s="292">
        <v>11</v>
      </c>
      <c r="K154" s="285">
        <v>3</v>
      </c>
      <c r="L154" s="293">
        <v>14</v>
      </c>
      <c r="M154" s="285">
        <v>0</v>
      </c>
      <c r="N154" s="285">
        <v>0</v>
      </c>
      <c r="O154" s="288">
        <v>0.1</v>
      </c>
      <c r="P154" s="285">
        <v>0</v>
      </c>
      <c r="Q154" s="289">
        <v>0.1</v>
      </c>
      <c r="R154" s="121">
        <f t="shared" si="79"/>
        <v>0</v>
      </c>
      <c r="S154" s="121">
        <f t="shared" si="80"/>
        <v>0</v>
      </c>
      <c r="T154" s="121">
        <f t="shared" si="81"/>
        <v>0.1</v>
      </c>
      <c r="U154" s="121">
        <f t="shared" si="82"/>
        <v>0</v>
      </c>
      <c r="W154" s="294" t="s">
        <v>232</v>
      </c>
      <c r="X154" s="291" t="s">
        <v>21</v>
      </c>
      <c r="Y154" s="291">
        <v>50</v>
      </c>
      <c r="Z154" s="291">
        <v>40</v>
      </c>
      <c r="AA154" s="292">
        <v>85</v>
      </c>
      <c r="AB154" s="291">
        <v>14</v>
      </c>
      <c r="AC154" s="293">
        <v>100</v>
      </c>
      <c r="AD154" s="291">
        <v>0.8</v>
      </c>
      <c r="AE154" s="291">
        <v>0.9</v>
      </c>
      <c r="AF154" s="288">
        <v>1.7</v>
      </c>
      <c r="AG154" s="291">
        <v>0.4</v>
      </c>
      <c r="AH154" s="289">
        <v>2.1</v>
      </c>
    </row>
    <row r="155" spans="4:35">
      <c r="D155" s="294" t="s">
        <v>78</v>
      </c>
      <c r="E155" s="525" t="s">
        <v>172</v>
      </c>
      <c r="F155" s="525"/>
      <c r="G155" s="291">
        <v>8</v>
      </c>
      <c r="H155" s="291">
        <v>3</v>
      </c>
      <c r="I155" s="291">
        <v>4</v>
      </c>
      <c r="J155" s="292">
        <v>8</v>
      </c>
      <c r="K155" s="291">
        <v>2</v>
      </c>
      <c r="L155" s="293">
        <v>9</v>
      </c>
      <c r="M155" s="291">
        <v>0</v>
      </c>
      <c r="N155" s="291">
        <v>0</v>
      </c>
      <c r="O155" s="288">
        <v>0.1</v>
      </c>
      <c r="P155" s="291">
        <v>0</v>
      </c>
      <c r="Q155" s="289">
        <v>0.1</v>
      </c>
      <c r="R155" s="121">
        <f t="shared" si="79"/>
        <v>1</v>
      </c>
      <c r="S155" s="121">
        <f t="shared" si="80"/>
        <v>-1</v>
      </c>
      <c r="T155" s="121">
        <f t="shared" si="81"/>
        <v>0.1</v>
      </c>
      <c r="U155" s="121">
        <f t="shared" si="82"/>
        <v>0</v>
      </c>
      <c r="W155" s="284" t="s">
        <v>220</v>
      </c>
      <c r="X155" s="285" t="s">
        <v>21</v>
      </c>
      <c r="Y155" s="285">
        <v>2</v>
      </c>
      <c r="Z155" s="285">
        <v>20</v>
      </c>
      <c r="AA155" s="292">
        <v>25</v>
      </c>
      <c r="AB155" s="285">
        <v>5</v>
      </c>
      <c r="AC155" s="293">
        <v>30</v>
      </c>
      <c r="AD155" s="285">
        <v>0</v>
      </c>
      <c r="AE155" s="285">
        <v>0.4</v>
      </c>
      <c r="AF155" s="288">
        <v>0.4</v>
      </c>
      <c r="AG155" s="291">
        <v>0.1</v>
      </c>
      <c r="AH155" s="289">
        <v>0.6</v>
      </c>
    </row>
    <row r="156" spans="4:35">
      <c r="D156" s="284" t="s">
        <v>55</v>
      </c>
      <c r="E156" s="524" t="s">
        <v>173</v>
      </c>
      <c r="F156" s="524"/>
      <c r="G156" s="285">
        <v>8</v>
      </c>
      <c r="H156" s="285">
        <v>2</v>
      </c>
      <c r="I156" s="285">
        <v>4</v>
      </c>
      <c r="J156" s="292">
        <v>6</v>
      </c>
      <c r="K156" s="285">
        <v>2</v>
      </c>
      <c r="L156" s="293">
        <v>8</v>
      </c>
      <c r="M156" s="285">
        <v>0</v>
      </c>
      <c r="N156" s="285">
        <v>0</v>
      </c>
      <c r="O156" s="288">
        <v>0</v>
      </c>
      <c r="P156" s="285">
        <v>0</v>
      </c>
      <c r="Q156" s="289">
        <v>0.1</v>
      </c>
      <c r="R156" s="121">
        <f t="shared" si="79"/>
        <v>0</v>
      </c>
      <c r="S156" s="121">
        <f t="shared" si="80"/>
        <v>0</v>
      </c>
      <c r="T156" s="121">
        <f t="shared" si="81"/>
        <v>0</v>
      </c>
      <c r="U156" s="121">
        <f t="shared" si="82"/>
        <v>0.1</v>
      </c>
      <c r="W156" s="294" t="s">
        <v>221</v>
      </c>
      <c r="X156" s="291" t="s">
        <v>21</v>
      </c>
      <c r="Y156" s="291">
        <v>0</v>
      </c>
      <c r="Z156" s="291">
        <v>3</v>
      </c>
      <c r="AA156" s="292">
        <v>3</v>
      </c>
      <c r="AB156" s="291">
        <v>1</v>
      </c>
      <c r="AC156" s="293">
        <v>4</v>
      </c>
      <c r="AD156" s="291">
        <v>0</v>
      </c>
      <c r="AE156" s="291">
        <v>0.1</v>
      </c>
      <c r="AF156" s="288">
        <v>0.1</v>
      </c>
      <c r="AG156" s="291">
        <v>0</v>
      </c>
      <c r="AH156" s="289">
        <v>0.1</v>
      </c>
    </row>
    <row r="157" spans="4:35">
      <c r="D157" s="294" t="s">
        <v>80</v>
      </c>
      <c r="E157" s="525" t="s">
        <v>174</v>
      </c>
      <c r="F157" s="525"/>
      <c r="G157" s="291">
        <v>5</v>
      </c>
      <c r="H157" s="291">
        <v>2</v>
      </c>
      <c r="I157" s="291">
        <v>2</v>
      </c>
      <c r="J157" s="292">
        <v>5</v>
      </c>
      <c r="K157" s="291">
        <v>1</v>
      </c>
      <c r="L157" s="293">
        <v>5</v>
      </c>
      <c r="M157" s="291">
        <v>0.1</v>
      </c>
      <c r="N157" s="291">
        <v>0.1</v>
      </c>
      <c r="O157" s="288">
        <v>0.1</v>
      </c>
      <c r="P157" s="291">
        <v>0</v>
      </c>
      <c r="Q157" s="289">
        <v>0.1</v>
      </c>
      <c r="R157" s="121">
        <f t="shared" si="79"/>
        <v>1</v>
      </c>
      <c r="S157" s="121">
        <f t="shared" si="80"/>
        <v>-1</v>
      </c>
      <c r="T157" s="121">
        <f t="shared" si="81"/>
        <v>-0.1</v>
      </c>
      <c r="U157" s="121">
        <f t="shared" si="82"/>
        <v>0</v>
      </c>
      <c r="W157" s="284" t="s">
        <v>222</v>
      </c>
      <c r="X157" s="285" t="s">
        <v>21</v>
      </c>
      <c r="Y157" s="285">
        <v>1</v>
      </c>
      <c r="Z157" s="285">
        <v>11</v>
      </c>
      <c r="AA157" s="292">
        <v>12</v>
      </c>
      <c r="AB157" s="285">
        <v>10</v>
      </c>
      <c r="AC157" s="293">
        <v>20</v>
      </c>
      <c r="AD157" s="285">
        <v>0</v>
      </c>
      <c r="AE157" s="285">
        <v>0.1</v>
      </c>
      <c r="AF157" s="288">
        <v>0.1</v>
      </c>
      <c r="AG157" s="291">
        <v>0.1</v>
      </c>
      <c r="AH157" s="289">
        <v>0.2</v>
      </c>
    </row>
    <row r="158" spans="4:35">
      <c r="D158" s="284" t="s">
        <v>51</v>
      </c>
      <c r="E158" s="524" t="s">
        <v>175</v>
      </c>
      <c r="F158" s="524"/>
      <c r="G158" s="285">
        <v>5</v>
      </c>
      <c r="H158" s="285">
        <v>2</v>
      </c>
      <c r="I158" s="285">
        <v>2</v>
      </c>
      <c r="J158" s="292">
        <v>4</v>
      </c>
      <c r="K158" s="285">
        <v>1</v>
      </c>
      <c r="L158" s="293">
        <v>5</v>
      </c>
      <c r="M158" s="285">
        <v>0</v>
      </c>
      <c r="N158" s="285">
        <v>0</v>
      </c>
      <c r="O158" s="288">
        <v>0</v>
      </c>
      <c r="P158" s="285">
        <v>0</v>
      </c>
      <c r="Q158" s="289">
        <v>0</v>
      </c>
      <c r="R158" s="121">
        <f t="shared" si="79"/>
        <v>0</v>
      </c>
      <c r="S158" s="121">
        <f t="shared" si="80"/>
        <v>0</v>
      </c>
      <c r="T158" s="121">
        <f t="shared" si="81"/>
        <v>0</v>
      </c>
      <c r="U158" s="121">
        <f t="shared" si="82"/>
        <v>0</v>
      </c>
      <c r="W158" s="294" t="s">
        <v>223</v>
      </c>
      <c r="X158" s="291" t="s">
        <v>21</v>
      </c>
      <c r="Y158" s="291">
        <v>0</v>
      </c>
      <c r="Z158" s="291">
        <v>14</v>
      </c>
      <c r="AA158" s="292">
        <v>14</v>
      </c>
      <c r="AB158" s="291">
        <v>4</v>
      </c>
      <c r="AC158" s="293">
        <v>18</v>
      </c>
      <c r="AD158" s="291">
        <v>0</v>
      </c>
      <c r="AE158" s="291">
        <v>0.1</v>
      </c>
      <c r="AF158" s="288">
        <v>0.1</v>
      </c>
      <c r="AG158" s="291">
        <v>0.1</v>
      </c>
      <c r="AH158" s="289">
        <v>0.2</v>
      </c>
    </row>
    <row r="159" spans="4:35">
      <c r="D159" s="294" t="s">
        <v>86</v>
      </c>
      <c r="E159" s="525" t="s">
        <v>176</v>
      </c>
      <c r="F159" s="525"/>
      <c r="G159" s="291">
        <v>5</v>
      </c>
      <c r="H159" s="291">
        <v>2</v>
      </c>
      <c r="I159" s="291">
        <v>2</v>
      </c>
      <c r="J159" s="292">
        <v>4</v>
      </c>
      <c r="K159" s="291">
        <v>1</v>
      </c>
      <c r="L159" s="293">
        <v>5</v>
      </c>
      <c r="M159" s="291">
        <v>0</v>
      </c>
      <c r="N159" s="291">
        <v>0</v>
      </c>
      <c r="O159" s="288">
        <v>0</v>
      </c>
      <c r="P159" s="291">
        <v>0</v>
      </c>
      <c r="Q159" s="289">
        <v>0</v>
      </c>
      <c r="R159" s="121">
        <f t="shared" si="79"/>
        <v>0</v>
      </c>
      <c r="S159" s="121">
        <f t="shared" si="80"/>
        <v>0</v>
      </c>
      <c r="T159" s="121">
        <f t="shared" si="81"/>
        <v>0</v>
      </c>
      <c r="U159" s="121">
        <f t="shared" si="82"/>
        <v>0</v>
      </c>
      <c r="W159" s="284" t="s">
        <v>224</v>
      </c>
      <c r="X159" s="285" t="s">
        <v>21</v>
      </c>
      <c r="Y159" s="285">
        <v>0</v>
      </c>
      <c r="Z159" s="285">
        <v>13</v>
      </c>
      <c r="AA159" s="292">
        <v>14</v>
      </c>
      <c r="AB159" s="285">
        <v>4</v>
      </c>
      <c r="AC159" s="293">
        <v>18</v>
      </c>
      <c r="AD159" s="285">
        <v>0</v>
      </c>
      <c r="AE159" s="285">
        <v>0</v>
      </c>
      <c r="AF159" s="288">
        <v>0</v>
      </c>
      <c r="AG159" s="291">
        <v>0</v>
      </c>
      <c r="AH159" s="289">
        <v>0.1</v>
      </c>
    </row>
    <row r="160" spans="4:35">
      <c r="D160" s="284" t="s">
        <v>79</v>
      </c>
      <c r="E160" s="524" t="s">
        <v>177</v>
      </c>
      <c r="F160" s="524"/>
      <c r="G160" s="285">
        <v>4</v>
      </c>
      <c r="H160" s="285">
        <v>2</v>
      </c>
      <c r="I160" s="285">
        <v>3</v>
      </c>
      <c r="J160" s="292">
        <v>5</v>
      </c>
      <c r="K160" s="285">
        <v>1</v>
      </c>
      <c r="L160" s="293">
        <v>6</v>
      </c>
      <c r="M160" s="285">
        <v>0</v>
      </c>
      <c r="N160" s="285">
        <v>0</v>
      </c>
      <c r="O160" s="288">
        <v>0</v>
      </c>
      <c r="P160" s="285">
        <v>0</v>
      </c>
      <c r="Q160" s="289">
        <v>0</v>
      </c>
      <c r="R160" s="121">
        <f t="shared" si="79"/>
        <v>0</v>
      </c>
      <c r="S160" s="121">
        <f t="shared" si="80"/>
        <v>0</v>
      </c>
      <c r="T160" s="121">
        <f t="shared" si="81"/>
        <v>0</v>
      </c>
      <c r="U160" s="121">
        <f t="shared" si="82"/>
        <v>0</v>
      </c>
      <c r="W160" s="294" t="s">
        <v>225</v>
      </c>
      <c r="X160" s="291">
        <v>64</v>
      </c>
      <c r="Y160" s="291">
        <v>25</v>
      </c>
      <c r="Z160" s="291">
        <v>30</v>
      </c>
      <c r="AA160" s="292">
        <v>60</v>
      </c>
      <c r="AB160" s="291">
        <v>15</v>
      </c>
      <c r="AC160" s="293">
        <v>75</v>
      </c>
      <c r="AD160" s="291">
        <v>0.5</v>
      </c>
      <c r="AE160" s="291">
        <v>0.5</v>
      </c>
      <c r="AF160" s="288">
        <v>0.9</v>
      </c>
      <c r="AG160" s="291">
        <v>0.2</v>
      </c>
      <c r="AH160" s="289">
        <v>1.1000000000000001</v>
      </c>
    </row>
    <row r="161" spans="4:34">
      <c r="D161" s="294" t="s">
        <v>50</v>
      </c>
      <c r="E161" s="525" t="s">
        <v>178</v>
      </c>
      <c r="F161" s="525"/>
      <c r="G161" s="291">
        <v>4</v>
      </c>
      <c r="H161" s="291">
        <v>1</v>
      </c>
      <c r="I161" s="291">
        <v>2</v>
      </c>
      <c r="J161" s="292">
        <v>3</v>
      </c>
      <c r="K161" s="291">
        <v>1</v>
      </c>
      <c r="L161" s="293">
        <v>4</v>
      </c>
      <c r="M161" s="291">
        <v>0</v>
      </c>
      <c r="N161" s="291">
        <v>0</v>
      </c>
      <c r="O161" s="288">
        <v>0</v>
      </c>
      <c r="P161" s="291">
        <v>0</v>
      </c>
      <c r="Q161" s="289">
        <v>0</v>
      </c>
      <c r="R161" s="121">
        <f t="shared" si="79"/>
        <v>0</v>
      </c>
      <c r="S161" s="121">
        <f t="shared" si="80"/>
        <v>0</v>
      </c>
      <c r="T161" s="121">
        <f t="shared" si="81"/>
        <v>0</v>
      </c>
      <c r="U161" s="121">
        <f t="shared" si="82"/>
        <v>0</v>
      </c>
      <c r="W161" s="284" t="s">
        <v>226</v>
      </c>
      <c r="X161" s="285" t="s">
        <v>21</v>
      </c>
      <c r="Y161" s="285">
        <v>0</v>
      </c>
      <c r="Z161" s="285">
        <v>20</v>
      </c>
      <c r="AA161" s="292">
        <v>20</v>
      </c>
      <c r="AB161" s="285">
        <v>5</v>
      </c>
      <c r="AC161" s="293">
        <v>25</v>
      </c>
      <c r="AD161" s="285">
        <v>0</v>
      </c>
      <c r="AE161" s="285">
        <v>0.5</v>
      </c>
      <c r="AF161" s="288">
        <v>0.5</v>
      </c>
      <c r="AG161" s="291">
        <v>0.1</v>
      </c>
      <c r="AH161" s="289">
        <v>0.6</v>
      </c>
    </row>
    <row r="162" spans="4:34" ht="15.75" thickBot="1">
      <c r="D162" s="284" t="s">
        <v>59</v>
      </c>
      <c r="E162" s="524" t="s">
        <v>179</v>
      </c>
      <c r="F162" s="524"/>
      <c r="G162" s="285">
        <v>3</v>
      </c>
      <c r="H162" s="285">
        <v>1</v>
      </c>
      <c r="I162" s="285">
        <v>1</v>
      </c>
      <c r="J162" s="292">
        <v>3</v>
      </c>
      <c r="K162" s="285">
        <v>1</v>
      </c>
      <c r="L162" s="293">
        <v>3</v>
      </c>
      <c r="M162" s="285">
        <v>0</v>
      </c>
      <c r="N162" s="285">
        <v>0</v>
      </c>
      <c r="O162" s="288">
        <v>0</v>
      </c>
      <c r="P162" s="285">
        <v>0</v>
      </c>
      <c r="Q162" s="289">
        <v>0</v>
      </c>
      <c r="R162" s="121">
        <f t="shared" si="79"/>
        <v>1</v>
      </c>
      <c r="S162" s="121">
        <f t="shared" si="80"/>
        <v>-1</v>
      </c>
      <c r="T162" s="121">
        <f t="shared" si="81"/>
        <v>0</v>
      </c>
      <c r="U162" s="121">
        <f t="shared" si="82"/>
        <v>0</v>
      </c>
      <c r="W162" s="298" t="s">
        <v>227</v>
      </c>
      <c r="X162" s="328" t="s">
        <v>21</v>
      </c>
      <c r="Y162" s="328">
        <v>1</v>
      </c>
      <c r="Z162" s="328">
        <v>11</v>
      </c>
      <c r="AA162" s="300">
        <v>12</v>
      </c>
      <c r="AB162" s="328">
        <v>6</v>
      </c>
      <c r="AC162" s="301">
        <v>18</v>
      </c>
      <c r="AD162" s="328" t="s">
        <v>632</v>
      </c>
      <c r="AE162" s="328">
        <v>0.3</v>
      </c>
      <c r="AF162" s="302">
        <v>0.3</v>
      </c>
      <c r="AG162" s="328">
        <v>0.2</v>
      </c>
      <c r="AH162" s="303">
        <v>0.5</v>
      </c>
    </row>
    <row r="163" spans="4:34">
      <c r="D163" s="294" t="s">
        <v>73</v>
      </c>
      <c r="E163" s="525" t="s">
        <v>180</v>
      </c>
      <c r="F163" s="525"/>
      <c r="G163" s="291">
        <v>3</v>
      </c>
      <c r="H163" s="291">
        <v>1</v>
      </c>
      <c r="I163" s="291">
        <v>2</v>
      </c>
      <c r="J163" s="292">
        <v>3</v>
      </c>
      <c r="K163" s="291">
        <v>1</v>
      </c>
      <c r="L163" s="293">
        <v>4</v>
      </c>
      <c r="M163" s="291">
        <v>0</v>
      </c>
      <c r="N163" s="291">
        <v>0</v>
      </c>
      <c r="O163" s="288">
        <v>0</v>
      </c>
      <c r="P163" s="291">
        <v>0</v>
      </c>
      <c r="Q163" s="289">
        <v>0.1</v>
      </c>
      <c r="R163" s="121">
        <f t="shared" si="79"/>
        <v>0</v>
      </c>
      <c r="S163" s="121">
        <f t="shared" si="80"/>
        <v>0</v>
      </c>
      <c r="T163" s="121">
        <f t="shared" si="81"/>
        <v>0</v>
      </c>
      <c r="U163" s="121">
        <f t="shared" si="82"/>
        <v>0.1</v>
      </c>
    </row>
    <row r="164" spans="4:34">
      <c r="D164" s="284" t="s">
        <v>63</v>
      </c>
      <c r="E164" s="524" t="s">
        <v>181</v>
      </c>
      <c r="F164" s="524"/>
      <c r="G164" s="285">
        <v>2</v>
      </c>
      <c r="H164" s="285">
        <v>1</v>
      </c>
      <c r="I164" s="285">
        <v>1</v>
      </c>
      <c r="J164" s="292">
        <v>2</v>
      </c>
      <c r="K164" s="285">
        <v>0</v>
      </c>
      <c r="L164" s="293">
        <v>2</v>
      </c>
      <c r="M164" s="285">
        <v>0</v>
      </c>
      <c r="N164" s="285">
        <v>0</v>
      </c>
      <c r="O164" s="288">
        <v>0</v>
      </c>
      <c r="P164" s="285">
        <v>0</v>
      </c>
      <c r="Q164" s="289">
        <v>0</v>
      </c>
      <c r="R164" s="121">
        <f t="shared" si="79"/>
        <v>0</v>
      </c>
      <c r="S164" s="121">
        <f t="shared" si="80"/>
        <v>0</v>
      </c>
      <c r="T164" s="121">
        <f t="shared" si="81"/>
        <v>0</v>
      </c>
      <c r="U164" s="121">
        <f t="shared" si="82"/>
        <v>0</v>
      </c>
      <c r="X164">
        <f>SUM(X148:X162)-X147</f>
        <v>0</v>
      </c>
      <c r="Y164">
        <f t="shared" ref="Y164:AH164" si="83">SUM(Y148:Y162)-Y147</f>
        <v>0</v>
      </c>
      <c r="Z164">
        <f t="shared" si="83"/>
        <v>-5</v>
      </c>
      <c r="AA164">
        <f t="shared" si="83"/>
        <v>2</v>
      </c>
      <c r="AB164">
        <f t="shared" si="83"/>
        <v>2</v>
      </c>
      <c r="AC164">
        <f t="shared" si="83"/>
        <v>7</v>
      </c>
      <c r="AD164">
        <f t="shared" si="83"/>
        <v>0</v>
      </c>
      <c r="AE164">
        <f t="shared" si="83"/>
        <v>0</v>
      </c>
      <c r="AF164">
        <f t="shared" si="83"/>
        <v>-0.19999999999999929</v>
      </c>
      <c r="AG164">
        <f t="shared" si="83"/>
        <v>0.10000000000000098</v>
      </c>
      <c r="AH164">
        <f t="shared" si="83"/>
        <v>9.9999999999996092E-2</v>
      </c>
    </row>
    <row r="165" spans="4:34" ht="15.75" thickBot="1">
      <c r="D165" s="294" t="s">
        <v>82</v>
      </c>
      <c r="E165" s="525" t="s">
        <v>182</v>
      </c>
      <c r="F165" s="525"/>
      <c r="G165" s="291">
        <v>2</v>
      </c>
      <c r="H165" s="291">
        <v>1</v>
      </c>
      <c r="I165" s="291">
        <v>1</v>
      </c>
      <c r="J165" s="292">
        <v>2</v>
      </c>
      <c r="K165" s="291">
        <v>0</v>
      </c>
      <c r="L165" s="293">
        <v>2</v>
      </c>
      <c r="M165" s="291">
        <v>0</v>
      </c>
      <c r="N165" s="291">
        <v>0</v>
      </c>
      <c r="O165" s="288">
        <v>0</v>
      </c>
      <c r="P165" s="291">
        <v>0</v>
      </c>
      <c r="Q165" s="289">
        <v>0.1</v>
      </c>
      <c r="R165" s="121">
        <f t="shared" si="79"/>
        <v>0</v>
      </c>
      <c r="S165" s="121">
        <f t="shared" si="80"/>
        <v>0</v>
      </c>
      <c r="T165" s="121">
        <f t="shared" si="81"/>
        <v>0</v>
      </c>
      <c r="U165" s="121">
        <f t="shared" si="82"/>
        <v>0.1</v>
      </c>
    </row>
    <row r="166" spans="4:34" ht="15.75" thickBot="1">
      <c r="D166" s="284" t="s">
        <v>81</v>
      </c>
      <c r="E166" s="524" t="s">
        <v>183</v>
      </c>
      <c r="F166" s="524"/>
      <c r="G166" s="285">
        <v>2</v>
      </c>
      <c r="H166" s="285">
        <v>1</v>
      </c>
      <c r="I166" s="285">
        <v>1</v>
      </c>
      <c r="J166" s="292">
        <v>2</v>
      </c>
      <c r="K166" s="285">
        <v>0</v>
      </c>
      <c r="L166" s="293">
        <v>2</v>
      </c>
      <c r="M166" s="285">
        <v>0</v>
      </c>
      <c r="N166" s="285">
        <v>0</v>
      </c>
      <c r="O166" s="288">
        <v>0</v>
      </c>
      <c r="P166" s="285">
        <v>0</v>
      </c>
      <c r="Q166" s="289">
        <v>0</v>
      </c>
      <c r="R166" s="121">
        <f t="shared" si="79"/>
        <v>0</v>
      </c>
      <c r="S166" s="121">
        <f t="shared" si="80"/>
        <v>0</v>
      </c>
      <c r="T166" s="121">
        <f t="shared" si="81"/>
        <v>0</v>
      </c>
      <c r="U166" s="121">
        <f t="shared" si="82"/>
        <v>0</v>
      </c>
      <c r="W166" s="329">
        <v>113</v>
      </c>
      <c r="X166" s="330">
        <v>50</v>
      </c>
      <c r="Y166" s="330">
        <v>70</v>
      </c>
      <c r="Z166" s="331">
        <v>120</v>
      </c>
      <c r="AA166" s="330">
        <v>30</v>
      </c>
      <c r="AB166" s="332">
        <v>150</v>
      </c>
      <c r="AC166" s="330">
        <v>0.8</v>
      </c>
      <c r="AD166" s="330">
        <v>1</v>
      </c>
      <c r="AE166" s="330">
        <v>1.8</v>
      </c>
      <c r="AF166" s="333">
        <v>0.5</v>
      </c>
      <c r="AG166" s="334">
        <v>2.2999999999999998</v>
      </c>
    </row>
    <row r="167" spans="4:34">
      <c r="D167" s="294" t="s">
        <v>66</v>
      </c>
      <c r="E167" s="525" t="s">
        <v>184</v>
      </c>
      <c r="F167" s="525"/>
      <c r="G167" s="291">
        <v>2</v>
      </c>
      <c r="H167" s="291">
        <v>1</v>
      </c>
      <c r="I167" s="291">
        <v>1</v>
      </c>
      <c r="J167" s="292">
        <v>2</v>
      </c>
      <c r="K167" s="291">
        <v>0</v>
      </c>
      <c r="L167" s="293">
        <v>2</v>
      </c>
      <c r="M167" s="291">
        <v>0</v>
      </c>
      <c r="N167" s="291">
        <v>0</v>
      </c>
      <c r="O167" s="288">
        <v>0</v>
      </c>
      <c r="P167" s="291">
        <v>0</v>
      </c>
      <c r="Q167" s="289">
        <v>0</v>
      </c>
      <c r="R167" s="121">
        <f t="shared" si="79"/>
        <v>0</v>
      </c>
      <c r="S167" s="121">
        <f t="shared" si="80"/>
        <v>0</v>
      </c>
      <c r="T167" s="121">
        <f t="shared" si="81"/>
        <v>0</v>
      </c>
      <c r="U167" s="121">
        <f t="shared" si="82"/>
        <v>0</v>
      </c>
      <c r="W167" s="339"/>
      <c r="X167" s="291">
        <v>0</v>
      </c>
      <c r="Y167" s="291">
        <v>4</v>
      </c>
      <c r="Z167" s="292">
        <v>4</v>
      </c>
      <c r="AA167" s="291">
        <v>0</v>
      </c>
      <c r="AB167" s="293">
        <v>4</v>
      </c>
      <c r="AC167" s="291">
        <v>0</v>
      </c>
      <c r="AD167" s="291">
        <v>0.1</v>
      </c>
      <c r="AE167" s="291">
        <v>0.1</v>
      </c>
      <c r="AF167" s="288">
        <v>0</v>
      </c>
      <c r="AG167" s="289">
        <v>0.1</v>
      </c>
    </row>
    <row r="168" spans="4:34">
      <c r="D168" s="284" t="s">
        <v>58</v>
      </c>
      <c r="E168" s="524" t="s">
        <v>185</v>
      </c>
      <c r="F168" s="524"/>
      <c r="G168" s="285">
        <v>2</v>
      </c>
      <c r="H168" s="285">
        <v>1</v>
      </c>
      <c r="I168" s="285">
        <v>1</v>
      </c>
      <c r="J168" s="292">
        <v>2</v>
      </c>
      <c r="K168" s="285">
        <v>1</v>
      </c>
      <c r="L168" s="293">
        <v>2</v>
      </c>
      <c r="M168" s="285">
        <v>0</v>
      </c>
      <c r="N168" s="285">
        <v>0</v>
      </c>
      <c r="O168" s="288">
        <v>0</v>
      </c>
      <c r="P168" s="285">
        <v>0</v>
      </c>
      <c r="Q168" s="289">
        <v>0</v>
      </c>
      <c r="R168" s="121">
        <f t="shared" si="79"/>
        <v>0</v>
      </c>
      <c r="S168" s="121">
        <f t="shared" si="80"/>
        <v>-1</v>
      </c>
      <c r="T168" s="121">
        <f t="shared" si="81"/>
        <v>0</v>
      </c>
      <c r="U168" s="121">
        <f t="shared" si="82"/>
        <v>0</v>
      </c>
      <c r="W168" s="340"/>
      <c r="X168" s="285">
        <v>0</v>
      </c>
      <c r="Y168" s="285">
        <v>2</v>
      </c>
      <c r="Z168" s="292">
        <v>2</v>
      </c>
      <c r="AA168" s="285">
        <v>1</v>
      </c>
      <c r="AB168" s="293">
        <v>2</v>
      </c>
      <c r="AC168" s="285">
        <v>0</v>
      </c>
      <c r="AD168" s="285">
        <v>0</v>
      </c>
      <c r="AE168" s="285">
        <v>0</v>
      </c>
      <c r="AF168" s="288">
        <v>0</v>
      </c>
      <c r="AG168" s="289">
        <v>0</v>
      </c>
    </row>
    <row r="169" spans="4:34">
      <c r="D169" s="294" t="s">
        <v>56</v>
      </c>
      <c r="E169" s="525" t="s">
        <v>186</v>
      </c>
      <c r="F169" s="525"/>
      <c r="G169" s="291">
        <v>2</v>
      </c>
      <c r="H169" s="291">
        <v>0</v>
      </c>
      <c r="I169" s="291">
        <v>3</v>
      </c>
      <c r="J169" s="292">
        <v>4</v>
      </c>
      <c r="K169" s="291">
        <v>6</v>
      </c>
      <c r="L169" s="293">
        <v>10</v>
      </c>
      <c r="M169" s="291">
        <v>0</v>
      </c>
      <c r="N169" s="291">
        <v>0.2</v>
      </c>
      <c r="O169" s="288">
        <v>0.2</v>
      </c>
      <c r="P169" s="291">
        <v>0.3</v>
      </c>
      <c r="Q169" s="289">
        <v>0.4</v>
      </c>
      <c r="R169" s="121">
        <f t="shared" si="79"/>
        <v>1</v>
      </c>
      <c r="S169" s="121">
        <f t="shared" si="80"/>
        <v>0</v>
      </c>
      <c r="T169" s="121">
        <f t="shared" si="81"/>
        <v>0</v>
      </c>
      <c r="U169" s="121">
        <f t="shared" si="82"/>
        <v>-9.9999999999999978E-2</v>
      </c>
      <c r="W169" s="339"/>
      <c r="X169" s="291">
        <v>0</v>
      </c>
      <c r="Y169" s="291">
        <v>12</v>
      </c>
      <c r="Z169" s="292">
        <v>13</v>
      </c>
      <c r="AA169" s="291">
        <v>10</v>
      </c>
      <c r="AB169" s="293">
        <v>25</v>
      </c>
      <c r="AC169" s="291">
        <v>0</v>
      </c>
      <c r="AD169" s="291">
        <v>0.2</v>
      </c>
      <c r="AE169" s="291">
        <v>0.2</v>
      </c>
      <c r="AF169" s="288">
        <v>0.1</v>
      </c>
      <c r="AG169" s="289">
        <v>0.3</v>
      </c>
    </row>
    <row r="170" spans="4:34">
      <c r="D170" s="284" t="s">
        <v>68</v>
      </c>
      <c r="E170" s="524" t="s">
        <v>187</v>
      </c>
      <c r="F170" s="524"/>
      <c r="G170" s="285">
        <v>1</v>
      </c>
      <c r="H170" s="285">
        <v>0</v>
      </c>
      <c r="I170" s="285">
        <v>0</v>
      </c>
      <c r="J170" s="292">
        <v>1</v>
      </c>
      <c r="K170" s="285">
        <v>0</v>
      </c>
      <c r="L170" s="293">
        <v>1</v>
      </c>
      <c r="M170" s="285">
        <v>0</v>
      </c>
      <c r="N170" s="285">
        <v>0</v>
      </c>
      <c r="O170" s="288">
        <v>0</v>
      </c>
      <c r="P170" s="285">
        <v>0</v>
      </c>
      <c r="Q170" s="289">
        <v>0</v>
      </c>
      <c r="R170" s="121">
        <f t="shared" si="79"/>
        <v>1</v>
      </c>
      <c r="S170" s="121">
        <f t="shared" si="80"/>
        <v>0</v>
      </c>
      <c r="T170" s="121">
        <f t="shared" si="81"/>
        <v>0</v>
      </c>
      <c r="U170" s="121">
        <f t="shared" si="82"/>
        <v>0</v>
      </c>
      <c r="W170" s="340"/>
      <c r="X170" s="285">
        <v>0</v>
      </c>
      <c r="Y170" s="285">
        <v>2</v>
      </c>
      <c r="Z170" s="292">
        <v>2</v>
      </c>
      <c r="AA170" s="285">
        <v>0</v>
      </c>
      <c r="AB170" s="293">
        <v>2</v>
      </c>
      <c r="AC170" s="285">
        <v>0</v>
      </c>
      <c r="AD170" s="285">
        <v>0</v>
      </c>
      <c r="AE170" s="285">
        <v>0</v>
      </c>
      <c r="AF170" s="288">
        <v>0</v>
      </c>
      <c r="AG170" s="289">
        <v>0</v>
      </c>
    </row>
    <row r="171" spans="4:34">
      <c r="D171" s="294" t="s">
        <v>84</v>
      </c>
      <c r="E171" s="525" t="s">
        <v>188</v>
      </c>
      <c r="F171" s="525"/>
      <c r="G171" s="291">
        <v>1</v>
      </c>
      <c r="H171" s="291">
        <v>0</v>
      </c>
      <c r="I171" s="291">
        <v>0</v>
      </c>
      <c r="J171" s="292">
        <v>1</v>
      </c>
      <c r="K171" s="291">
        <v>0</v>
      </c>
      <c r="L171" s="293">
        <v>1</v>
      </c>
      <c r="M171" s="291">
        <v>0</v>
      </c>
      <c r="N171" s="291">
        <v>0</v>
      </c>
      <c r="O171" s="288">
        <v>0</v>
      </c>
      <c r="P171" s="291">
        <v>0</v>
      </c>
      <c r="Q171" s="289">
        <v>0</v>
      </c>
      <c r="R171" s="121">
        <f t="shared" si="79"/>
        <v>1</v>
      </c>
      <c r="S171" s="121">
        <f t="shared" si="80"/>
        <v>0</v>
      </c>
      <c r="T171" s="121">
        <f t="shared" si="81"/>
        <v>0</v>
      </c>
      <c r="U171" s="121">
        <f t="shared" si="82"/>
        <v>0</v>
      </c>
      <c r="W171" s="339"/>
      <c r="X171" s="291">
        <v>0</v>
      </c>
      <c r="Y171" s="291">
        <v>0</v>
      </c>
      <c r="Z171" s="292">
        <v>0</v>
      </c>
      <c r="AA171" s="291">
        <v>0</v>
      </c>
      <c r="AB171" s="293">
        <v>1</v>
      </c>
      <c r="AC171" s="291">
        <v>0</v>
      </c>
      <c r="AD171" s="291">
        <v>0</v>
      </c>
      <c r="AE171" s="291">
        <v>0</v>
      </c>
      <c r="AF171" s="288">
        <v>0</v>
      </c>
      <c r="AG171" s="289">
        <v>0</v>
      </c>
    </row>
    <row r="172" spans="4:34">
      <c r="D172" s="284" t="s">
        <v>54</v>
      </c>
      <c r="E172" s="524" t="s">
        <v>189</v>
      </c>
      <c r="F172" s="524"/>
      <c r="G172" s="285">
        <v>1</v>
      </c>
      <c r="H172" s="285">
        <v>0</v>
      </c>
      <c r="I172" s="285">
        <v>1</v>
      </c>
      <c r="J172" s="292">
        <v>1</v>
      </c>
      <c r="K172" s="285">
        <v>0</v>
      </c>
      <c r="L172" s="293">
        <v>2</v>
      </c>
      <c r="M172" s="285">
        <v>0</v>
      </c>
      <c r="N172" s="285">
        <v>0</v>
      </c>
      <c r="O172" s="288">
        <v>0</v>
      </c>
      <c r="P172" s="285">
        <v>0</v>
      </c>
      <c r="Q172" s="289">
        <v>0</v>
      </c>
      <c r="R172" s="121">
        <f t="shared" si="79"/>
        <v>0</v>
      </c>
      <c r="S172" s="121">
        <f t="shared" si="80"/>
        <v>1</v>
      </c>
      <c r="T172" s="121">
        <f t="shared" si="81"/>
        <v>0</v>
      </c>
      <c r="U172" s="121">
        <f t="shared" si="82"/>
        <v>0</v>
      </c>
      <c r="W172" s="340"/>
      <c r="X172" s="285">
        <v>0</v>
      </c>
      <c r="Y172" s="285">
        <v>1</v>
      </c>
      <c r="Z172" s="292">
        <v>1</v>
      </c>
      <c r="AA172" s="285">
        <v>5</v>
      </c>
      <c r="AB172" s="293">
        <v>6</v>
      </c>
      <c r="AC172" s="285">
        <v>0</v>
      </c>
      <c r="AD172" s="285">
        <v>0</v>
      </c>
      <c r="AE172" s="285">
        <v>0</v>
      </c>
      <c r="AF172" s="288">
        <v>0.1</v>
      </c>
      <c r="AG172" s="289">
        <v>0.1</v>
      </c>
    </row>
    <row r="173" spans="4:34">
      <c r="D173" s="294" t="s">
        <v>87</v>
      </c>
      <c r="E173" s="525" t="s">
        <v>190</v>
      </c>
      <c r="F173" s="525"/>
      <c r="G173" s="291">
        <v>1</v>
      </c>
      <c r="H173" s="291">
        <v>0</v>
      </c>
      <c r="I173" s="291">
        <v>1</v>
      </c>
      <c r="J173" s="292">
        <v>1</v>
      </c>
      <c r="K173" s="291">
        <v>1</v>
      </c>
      <c r="L173" s="293">
        <v>1</v>
      </c>
      <c r="M173" s="291">
        <v>0</v>
      </c>
      <c r="N173" s="291">
        <v>0</v>
      </c>
      <c r="O173" s="288">
        <v>0</v>
      </c>
      <c r="P173" s="291">
        <v>0</v>
      </c>
      <c r="Q173" s="289">
        <v>0.1</v>
      </c>
      <c r="R173" s="121">
        <f t="shared" si="79"/>
        <v>0</v>
      </c>
      <c r="S173" s="121">
        <f t="shared" si="80"/>
        <v>-1</v>
      </c>
      <c r="T173" s="121">
        <f t="shared" si="81"/>
        <v>0</v>
      </c>
      <c r="U173" s="121">
        <f t="shared" si="82"/>
        <v>0.1</v>
      </c>
      <c r="W173" s="339"/>
      <c r="X173" s="291">
        <v>2</v>
      </c>
      <c r="Y173" s="291">
        <v>10</v>
      </c>
      <c r="Z173" s="292">
        <v>12</v>
      </c>
      <c r="AA173" s="291">
        <v>4</v>
      </c>
      <c r="AB173" s="293">
        <v>16</v>
      </c>
      <c r="AC173" s="291">
        <v>0</v>
      </c>
      <c r="AD173" s="291">
        <v>0.1</v>
      </c>
      <c r="AE173" s="291">
        <v>0.2</v>
      </c>
      <c r="AF173" s="288">
        <v>0.1</v>
      </c>
      <c r="AG173" s="289">
        <v>0.2</v>
      </c>
    </row>
    <row r="174" spans="4:34">
      <c r="D174" s="284" t="s">
        <v>125</v>
      </c>
      <c r="E174" s="524" t="s">
        <v>159</v>
      </c>
      <c r="F174" s="524"/>
      <c r="G174" s="285" t="s">
        <v>21</v>
      </c>
      <c r="H174" s="285">
        <v>0</v>
      </c>
      <c r="I174" s="285">
        <v>0</v>
      </c>
      <c r="J174" s="292">
        <v>0</v>
      </c>
      <c r="K174" s="285">
        <v>0</v>
      </c>
      <c r="L174" s="293">
        <v>0</v>
      </c>
      <c r="M174" s="285">
        <v>0</v>
      </c>
      <c r="N174" s="285">
        <v>0</v>
      </c>
      <c r="O174" s="288">
        <v>0</v>
      </c>
      <c r="P174" s="285">
        <v>0</v>
      </c>
      <c r="Q174" s="289">
        <v>0</v>
      </c>
      <c r="R174" s="121">
        <f t="shared" si="79"/>
        <v>0</v>
      </c>
      <c r="S174" s="121">
        <f t="shared" si="80"/>
        <v>0</v>
      </c>
      <c r="T174" s="121">
        <f t="shared" si="81"/>
        <v>0</v>
      </c>
      <c r="U174" s="121">
        <f t="shared" si="82"/>
        <v>0</v>
      </c>
      <c r="W174" s="340"/>
      <c r="X174" s="285">
        <v>15</v>
      </c>
      <c r="Y174" s="285">
        <v>12</v>
      </c>
      <c r="Z174" s="292">
        <v>25</v>
      </c>
      <c r="AA174" s="285">
        <v>1</v>
      </c>
      <c r="AB174" s="293">
        <v>30</v>
      </c>
      <c r="AC174" s="285">
        <v>0.2</v>
      </c>
      <c r="AD174" s="285">
        <v>0.2</v>
      </c>
      <c r="AE174" s="285">
        <v>0.4</v>
      </c>
      <c r="AF174" s="288">
        <v>0</v>
      </c>
      <c r="AG174" s="289">
        <v>0.4</v>
      </c>
    </row>
    <row r="175" spans="4:34">
      <c r="D175" s="294" t="s">
        <v>70</v>
      </c>
      <c r="E175" s="525" t="s">
        <v>191</v>
      </c>
      <c r="F175" s="525"/>
      <c r="G175" s="291">
        <v>1</v>
      </c>
      <c r="H175" s="291">
        <v>0</v>
      </c>
      <c r="I175" s="291">
        <v>0</v>
      </c>
      <c r="J175" s="292">
        <v>0</v>
      </c>
      <c r="K175" s="291">
        <v>0</v>
      </c>
      <c r="L175" s="293">
        <v>1</v>
      </c>
      <c r="M175" s="291" t="s">
        <v>21</v>
      </c>
      <c r="N175" s="291">
        <v>0.1</v>
      </c>
      <c r="O175" s="288">
        <v>0.1</v>
      </c>
      <c r="P175" s="291">
        <v>0.1</v>
      </c>
      <c r="Q175" s="289">
        <v>0.1</v>
      </c>
      <c r="R175" s="121">
        <f t="shared" si="79"/>
        <v>0</v>
      </c>
      <c r="S175" s="121">
        <f t="shared" si="80"/>
        <v>1</v>
      </c>
      <c r="T175" s="121">
        <f t="shared" si="81"/>
        <v>0</v>
      </c>
      <c r="U175" s="121">
        <f t="shared" si="82"/>
        <v>-0.1</v>
      </c>
      <c r="W175" s="339"/>
      <c r="X175" s="291">
        <v>25</v>
      </c>
      <c r="Y175" s="291">
        <v>2</v>
      </c>
      <c r="Z175" s="292">
        <v>30</v>
      </c>
      <c r="AA175" s="291">
        <v>0</v>
      </c>
      <c r="AB175" s="293">
        <v>30</v>
      </c>
      <c r="AC175" s="291">
        <v>0.5</v>
      </c>
      <c r="AD175" s="291">
        <v>0.1</v>
      </c>
      <c r="AE175" s="291">
        <v>0.6</v>
      </c>
      <c r="AF175" s="288">
        <v>0</v>
      </c>
      <c r="AG175" s="289">
        <v>0.6</v>
      </c>
    </row>
    <row r="176" spans="4:34">
      <c r="D176" s="284" t="s">
        <v>52</v>
      </c>
      <c r="E176" s="524" t="s">
        <v>192</v>
      </c>
      <c r="F176" s="524"/>
      <c r="G176" s="285">
        <v>1</v>
      </c>
      <c r="H176" s="285">
        <v>0</v>
      </c>
      <c r="I176" s="285">
        <v>0</v>
      </c>
      <c r="J176" s="292">
        <v>0</v>
      </c>
      <c r="K176" s="285">
        <v>0</v>
      </c>
      <c r="L176" s="293">
        <v>0</v>
      </c>
      <c r="M176" s="285">
        <v>0</v>
      </c>
      <c r="N176" s="285">
        <v>0</v>
      </c>
      <c r="O176" s="288">
        <v>0</v>
      </c>
      <c r="P176" s="285">
        <v>0</v>
      </c>
      <c r="Q176" s="289">
        <v>0</v>
      </c>
      <c r="R176" s="121">
        <f t="shared" si="79"/>
        <v>0</v>
      </c>
      <c r="S176" s="121">
        <f t="shared" si="80"/>
        <v>0</v>
      </c>
      <c r="T176" s="121">
        <f t="shared" si="81"/>
        <v>0</v>
      </c>
      <c r="U176" s="121">
        <f t="shared" si="82"/>
        <v>0</v>
      </c>
      <c r="W176" s="340"/>
      <c r="X176" s="285">
        <v>1</v>
      </c>
      <c r="Y176" s="285">
        <v>3</v>
      </c>
      <c r="Z176" s="292">
        <v>3</v>
      </c>
      <c r="AA176" s="285">
        <v>2</v>
      </c>
      <c r="AB176" s="293">
        <v>6</v>
      </c>
      <c r="AC176" s="285">
        <v>0</v>
      </c>
      <c r="AD176" s="285">
        <v>0</v>
      </c>
      <c r="AE176" s="285">
        <v>0</v>
      </c>
      <c r="AF176" s="288">
        <v>0</v>
      </c>
      <c r="AG176" s="289">
        <v>0</v>
      </c>
    </row>
    <row r="177" spans="4:42">
      <c r="D177" s="294" t="s">
        <v>126</v>
      </c>
      <c r="E177" s="525" t="s">
        <v>160</v>
      </c>
      <c r="F177" s="525"/>
      <c r="G177" s="291" t="s">
        <v>21</v>
      </c>
      <c r="H177" s="291">
        <v>0</v>
      </c>
      <c r="I177" s="291">
        <v>0</v>
      </c>
      <c r="J177" s="292">
        <v>0</v>
      </c>
      <c r="K177" s="291">
        <v>0</v>
      </c>
      <c r="L177" s="293">
        <v>0</v>
      </c>
      <c r="M177" s="291">
        <v>0</v>
      </c>
      <c r="N177" s="291">
        <v>0</v>
      </c>
      <c r="O177" s="288">
        <v>0</v>
      </c>
      <c r="P177" s="291">
        <v>0</v>
      </c>
      <c r="Q177" s="289">
        <v>0.1</v>
      </c>
      <c r="R177" s="121">
        <f t="shared" si="79"/>
        <v>0</v>
      </c>
      <c r="S177" s="121">
        <f t="shared" si="80"/>
        <v>0</v>
      </c>
      <c r="T177" s="121">
        <f t="shared" si="81"/>
        <v>0</v>
      </c>
      <c r="U177" s="121">
        <f t="shared" si="82"/>
        <v>0.1</v>
      </c>
      <c r="W177" s="339"/>
      <c r="X177" s="291">
        <v>0</v>
      </c>
      <c r="Y177" s="291">
        <v>4</v>
      </c>
      <c r="Z177" s="292">
        <v>4</v>
      </c>
      <c r="AA177" s="291">
        <v>1</v>
      </c>
      <c r="AB177" s="293">
        <v>5</v>
      </c>
      <c r="AC177" s="291">
        <v>0</v>
      </c>
      <c r="AD177" s="291">
        <v>0</v>
      </c>
      <c r="AE177" s="291">
        <v>0</v>
      </c>
      <c r="AF177" s="288">
        <v>0</v>
      </c>
      <c r="AG177" s="289">
        <v>0</v>
      </c>
    </row>
    <row r="178" spans="4:42">
      <c r="D178" s="284" t="s">
        <v>53</v>
      </c>
      <c r="E178" s="524" t="s">
        <v>193</v>
      </c>
      <c r="F178" s="524"/>
      <c r="G178" s="285">
        <v>0</v>
      </c>
      <c r="H178" s="285">
        <v>0</v>
      </c>
      <c r="I178" s="285">
        <v>0</v>
      </c>
      <c r="J178" s="292">
        <v>0</v>
      </c>
      <c r="K178" s="285">
        <v>0</v>
      </c>
      <c r="L178" s="293">
        <v>1</v>
      </c>
      <c r="M178" s="285" t="s">
        <v>21</v>
      </c>
      <c r="N178" s="285">
        <v>0</v>
      </c>
      <c r="O178" s="288">
        <v>0</v>
      </c>
      <c r="P178" s="285">
        <v>0</v>
      </c>
      <c r="Q178" s="289">
        <v>0</v>
      </c>
      <c r="R178" s="121">
        <f t="shared" si="79"/>
        <v>0</v>
      </c>
      <c r="S178" s="121">
        <f t="shared" si="80"/>
        <v>1</v>
      </c>
      <c r="T178" s="121">
        <f t="shared" si="81"/>
        <v>0</v>
      </c>
      <c r="U178" s="121">
        <f t="shared" si="82"/>
        <v>0</v>
      </c>
      <c r="W178" s="340"/>
      <c r="X178" s="285">
        <v>0</v>
      </c>
      <c r="Y178" s="285">
        <v>2</v>
      </c>
      <c r="Z178" s="292">
        <v>2</v>
      </c>
      <c r="AA178" s="285">
        <v>1</v>
      </c>
      <c r="AB178" s="293">
        <v>3</v>
      </c>
      <c r="AC178" s="285">
        <v>0</v>
      </c>
      <c r="AD178" s="285">
        <v>0</v>
      </c>
      <c r="AE178" s="285">
        <v>0</v>
      </c>
      <c r="AF178" s="288">
        <v>0</v>
      </c>
      <c r="AG178" s="289">
        <v>0</v>
      </c>
    </row>
    <row r="179" spans="4:42">
      <c r="D179" s="294" t="s">
        <v>71</v>
      </c>
      <c r="E179" s="525" t="s">
        <v>194</v>
      </c>
      <c r="F179" s="525"/>
      <c r="G179" s="291">
        <v>0</v>
      </c>
      <c r="H179" s="291">
        <v>0</v>
      </c>
      <c r="I179" s="291">
        <v>0</v>
      </c>
      <c r="J179" s="292">
        <v>0</v>
      </c>
      <c r="K179" s="291">
        <v>0</v>
      </c>
      <c r="L179" s="293">
        <v>1</v>
      </c>
      <c r="M179" s="291" t="s">
        <v>21</v>
      </c>
      <c r="N179" s="291">
        <v>0</v>
      </c>
      <c r="O179" s="288">
        <v>0</v>
      </c>
      <c r="P179" s="291">
        <v>0</v>
      </c>
      <c r="Q179" s="289">
        <v>0</v>
      </c>
      <c r="R179" s="121">
        <f t="shared" si="79"/>
        <v>0</v>
      </c>
      <c r="S179" s="121">
        <f t="shared" si="80"/>
        <v>1</v>
      </c>
      <c r="T179" s="121">
        <f t="shared" si="81"/>
        <v>0</v>
      </c>
      <c r="U179" s="121">
        <f t="shared" si="82"/>
        <v>0</v>
      </c>
      <c r="W179" s="339"/>
      <c r="X179" s="291">
        <v>0</v>
      </c>
      <c r="Y179" s="291">
        <v>7</v>
      </c>
      <c r="Z179" s="292">
        <v>7</v>
      </c>
      <c r="AA179" s="291">
        <v>4</v>
      </c>
      <c r="AB179" s="293">
        <v>11</v>
      </c>
      <c r="AC179" s="291">
        <v>0</v>
      </c>
      <c r="AD179" s="291">
        <v>0.1</v>
      </c>
      <c r="AE179" s="291">
        <v>0.1</v>
      </c>
      <c r="AF179" s="288">
        <v>0</v>
      </c>
      <c r="AG179" s="289">
        <v>0.1</v>
      </c>
    </row>
    <row r="180" spans="4:42">
      <c r="D180" s="284" t="s">
        <v>74</v>
      </c>
      <c r="E180" s="524" t="s">
        <v>195</v>
      </c>
      <c r="F180" s="524"/>
      <c r="G180" s="285">
        <v>0</v>
      </c>
      <c r="H180" s="285">
        <v>0</v>
      </c>
      <c r="I180" s="285">
        <v>0</v>
      </c>
      <c r="J180" s="292">
        <v>1</v>
      </c>
      <c r="K180" s="285">
        <v>1</v>
      </c>
      <c r="L180" s="293">
        <v>1</v>
      </c>
      <c r="M180" s="285">
        <v>0</v>
      </c>
      <c r="N180" s="285">
        <v>0</v>
      </c>
      <c r="O180" s="288">
        <v>0</v>
      </c>
      <c r="P180" s="285">
        <v>0</v>
      </c>
      <c r="Q180" s="289">
        <v>0</v>
      </c>
      <c r="R180" s="121">
        <f t="shared" si="79"/>
        <v>1</v>
      </c>
      <c r="S180" s="121">
        <f t="shared" si="80"/>
        <v>-1</v>
      </c>
      <c r="T180" s="121">
        <f t="shared" si="81"/>
        <v>0</v>
      </c>
      <c r="U180" s="121">
        <f t="shared" si="82"/>
        <v>0</v>
      </c>
      <c r="W180" s="340"/>
      <c r="X180" s="285">
        <v>0</v>
      </c>
      <c r="Y180" s="285">
        <v>6</v>
      </c>
      <c r="Z180" s="292">
        <v>6</v>
      </c>
      <c r="AA180" s="285">
        <v>1</v>
      </c>
      <c r="AB180" s="293">
        <v>7</v>
      </c>
      <c r="AC180" s="285">
        <v>0</v>
      </c>
      <c r="AD180" s="285">
        <v>0.1</v>
      </c>
      <c r="AE180" s="285">
        <v>0.1</v>
      </c>
      <c r="AF180" s="288">
        <v>0</v>
      </c>
      <c r="AG180" s="289">
        <v>0.1</v>
      </c>
    </row>
    <row r="181" spans="4:42" ht="15.75" thickBot="1">
      <c r="D181" s="294" t="s">
        <v>75</v>
      </c>
      <c r="E181" s="525" t="s">
        <v>196</v>
      </c>
      <c r="F181" s="525"/>
      <c r="G181" s="291">
        <v>0</v>
      </c>
      <c r="H181" s="291">
        <v>0</v>
      </c>
      <c r="I181" s="291">
        <v>0</v>
      </c>
      <c r="J181" s="292">
        <v>0</v>
      </c>
      <c r="K181" s="291">
        <v>0</v>
      </c>
      <c r="L181" s="293">
        <v>0</v>
      </c>
      <c r="M181" s="291">
        <v>0</v>
      </c>
      <c r="N181" s="291">
        <v>0</v>
      </c>
      <c r="O181" s="288">
        <v>0</v>
      </c>
      <c r="P181" s="291">
        <v>0</v>
      </c>
      <c r="Q181" s="289">
        <v>0</v>
      </c>
      <c r="R181" s="121">
        <f t="shared" si="79"/>
        <v>0</v>
      </c>
      <c r="S181" s="121">
        <f t="shared" si="80"/>
        <v>0</v>
      </c>
      <c r="T181" s="121">
        <f t="shared" si="81"/>
        <v>0</v>
      </c>
      <c r="U181" s="121">
        <f t="shared" si="82"/>
        <v>0</v>
      </c>
      <c r="W181" s="341"/>
      <c r="X181" s="328">
        <v>4</v>
      </c>
      <c r="Y181" s="328">
        <v>5</v>
      </c>
      <c r="Z181" s="300">
        <v>9</v>
      </c>
      <c r="AA181" s="328">
        <v>1</v>
      </c>
      <c r="AB181" s="301">
        <v>10</v>
      </c>
      <c r="AC181" s="328">
        <v>0.1</v>
      </c>
      <c r="AD181" s="328">
        <v>0.1</v>
      </c>
      <c r="AE181" s="328">
        <v>0.2</v>
      </c>
      <c r="AF181" s="302">
        <v>0</v>
      </c>
      <c r="AG181" s="303">
        <v>0.2</v>
      </c>
    </row>
    <row r="182" spans="4:42">
      <c r="D182" s="284" t="s">
        <v>127</v>
      </c>
      <c r="E182" s="524" t="s">
        <v>161</v>
      </c>
      <c r="F182" s="524"/>
      <c r="G182" s="285" t="s">
        <v>21</v>
      </c>
      <c r="H182" s="285">
        <v>0</v>
      </c>
      <c r="I182" s="285">
        <v>0</v>
      </c>
      <c r="J182" s="292">
        <v>0</v>
      </c>
      <c r="K182" s="285">
        <v>0</v>
      </c>
      <c r="L182" s="293">
        <v>0</v>
      </c>
      <c r="M182" s="285">
        <v>0</v>
      </c>
      <c r="N182" s="285">
        <v>0</v>
      </c>
      <c r="O182" s="288">
        <v>0</v>
      </c>
      <c r="P182" s="285">
        <v>0</v>
      </c>
      <c r="Q182" s="289">
        <v>0</v>
      </c>
      <c r="R182" s="121">
        <f t="shared" si="79"/>
        <v>0</v>
      </c>
      <c r="S182" s="121">
        <f t="shared" si="80"/>
        <v>0</v>
      </c>
      <c r="T182" s="121">
        <f t="shared" si="81"/>
        <v>0</v>
      </c>
      <c r="U182" s="121">
        <f t="shared" si="82"/>
        <v>0</v>
      </c>
    </row>
    <row r="183" spans="4:42">
      <c r="D183" s="294" t="s">
        <v>128</v>
      </c>
      <c r="E183" s="525" t="s">
        <v>162</v>
      </c>
      <c r="F183" s="525"/>
      <c r="G183" s="291" t="s">
        <v>21</v>
      </c>
      <c r="H183" s="291">
        <v>0</v>
      </c>
      <c r="I183" s="291">
        <v>0</v>
      </c>
      <c r="J183" s="292">
        <v>0</v>
      </c>
      <c r="K183" s="291">
        <v>0</v>
      </c>
      <c r="L183" s="293">
        <v>0</v>
      </c>
      <c r="M183" s="291">
        <v>0</v>
      </c>
      <c r="N183" s="291">
        <v>0</v>
      </c>
      <c r="O183" s="288">
        <v>0</v>
      </c>
      <c r="P183" s="291">
        <v>0</v>
      </c>
      <c r="Q183" s="289">
        <v>0</v>
      </c>
      <c r="R183" s="121">
        <f t="shared" si="79"/>
        <v>0</v>
      </c>
      <c r="S183" s="121">
        <f t="shared" si="80"/>
        <v>0</v>
      </c>
      <c r="T183" s="121">
        <f t="shared" si="81"/>
        <v>0</v>
      </c>
      <c r="U183" s="121">
        <f t="shared" si="82"/>
        <v>0</v>
      </c>
      <c r="W183">
        <f>SUM(W167:W181)-W166</f>
        <v>-113</v>
      </c>
      <c r="X183">
        <f t="shared" ref="X183:AG183" si="84">SUM(X167:X181)-X166</f>
        <v>-3</v>
      </c>
      <c r="Y183">
        <f t="shared" si="84"/>
        <v>2</v>
      </c>
      <c r="Z183">
        <f t="shared" si="84"/>
        <v>0</v>
      </c>
      <c r="AA183">
        <f t="shared" si="84"/>
        <v>1</v>
      </c>
      <c r="AB183">
        <f t="shared" si="84"/>
        <v>8</v>
      </c>
      <c r="AC183">
        <f t="shared" si="84"/>
        <v>0</v>
      </c>
      <c r="AD183">
        <f t="shared" si="84"/>
        <v>0</v>
      </c>
      <c r="AE183">
        <f t="shared" si="84"/>
        <v>0.10000000000000009</v>
      </c>
      <c r="AF183">
        <f t="shared" si="84"/>
        <v>-0.19999999999999996</v>
      </c>
      <c r="AG183">
        <f t="shared" si="84"/>
        <v>-0.19999999999999929</v>
      </c>
    </row>
    <row r="184" spans="4:42">
      <c r="D184" s="284" t="s">
        <v>49</v>
      </c>
      <c r="E184" s="524" t="s">
        <v>197</v>
      </c>
      <c r="F184" s="524"/>
      <c r="G184" s="285">
        <v>0</v>
      </c>
      <c r="H184" s="285">
        <v>0</v>
      </c>
      <c r="I184" s="285">
        <v>0</v>
      </c>
      <c r="J184" s="292">
        <v>0</v>
      </c>
      <c r="K184" s="285">
        <v>0</v>
      </c>
      <c r="L184" s="293">
        <v>1</v>
      </c>
      <c r="M184" s="285">
        <v>0</v>
      </c>
      <c r="N184" s="285">
        <v>0</v>
      </c>
      <c r="O184" s="288">
        <v>0</v>
      </c>
      <c r="P184" s="285">
        <v>0</v>
      </c>
      <c r="Q184" s="289">
        <v>0</v>
      </c>
      <c r="R184" s="121">
        <f t="shared" si="79"/>
        <v>0</v>
      </c>
      <c r="S184" s="121">
        <f t="shared" si="80"/>
        <v>1</v>
      </c>
      <c r="T184" s="121">
        <f t="shared" si="81"/>
        <v>0</v>
      </c>
      <c r="U184" s="121">
        <f t="shared" si="82"/>
        <v>0</v>
      </c>
    </row>
    <row r="185" spans="4:42">
      <c r="D185" s="294" t="s">
        <v>85</v>
      </c>
      <c r="E185" s="525" t="s">
        <v>198</v>
      </c>
      <c r="F185" s="525"/>
      <c r="G185" s="291">
        <v>0</v>
      </c>
      <c r="H185" s="291">
        <v>0</v>
      </c>
      <c r="I185" s="291">
        <v>0</v>
      </c>
      <c r="J185" s="292">
        <v>0</v>
      </c>
      <c r="K185" s="291">
        <v>0</v>
      </c>
      <c r="L185" s="293">
        <v>0</v>
      </c>
      <c r="M185" s="291">
        <v>0</v>
      </c>
      <c r="N185" s="291">
        <v>0</v>
      </c>
      <c r="O185" s="288">
        <v>0</v>
      </c>
      <c r="P185" s="291">
        <v>0</v>
      </c>
      <c r="Q185" s="289">
        <v>0</v>
      </c>
      <c r="R185" s="121">
        <f t="shared" si="79"/>
        <v>0</v>
      </c>
      <c r="S185" s="121">
        <f t="shared" si="80"/>
        <v>0</v>
      </c>
      <c r="T185" s="121">
        <f t="shared" si="81"/>
        <v>0</v>
      </c>
      <c r="U185" s="121">
        <f t="shared" si="82"/>
        <v>0</v>
      </c>
    </row>
    <row r="186" spans="4:42" ht="15.75" thickBot="1">
      <c r="D186" s="284" t="s">
        <v>62</v>
      </c>
      <c r="E186" s="524" t="s">
        <v>199</v>
      </c>
      <c r="F186" s="524"/>
      <c r="G186" s="285">
        <v>0</v>
      </c>
      <c r="H186" s="285">
        <v>0</v>
      </c>
      <c r="I186" s="285">
        <v>0</v>
      </c>
      <c r="J186" s="292">
        <v>0</v>
      </c>
      <c r="K186" s="285">
        <v>0</v>
      </c>
      <c r="L186" s="293">
        <v>0</v>
      </c>
      <c r="M186" s="285">
        <v>0</v>
      </c>
      <c r="N186" s="285">
        <v>0</v>
      </c>
      <c r="O186" s="288">
        <v>0</v>
      </c>
      <c r="P186" s="285">
        <v>0</v>
      </c>
      <c r="Q186" s="289">
        <v>0</v>
      </c>
      <c r="R186" s="121">
        <f t="shared" si="79"/>
        <v>0</v>
      </c>
      <c r="S186" s="121">
        <f t="shared" si="80"/>
        <v>0</v>
      </c>
      <c r="T186" s="121">
        <f t="shared" si="81"/>
        <v>0</v>
      </c>
      <c r="U186" s="121">
        <f t="shared" si="82"/>
        <v>0</v>
      </c>
    </row>
    <row r="187" spans="4:42" ht="15.75" thickBot="1">
      <c r="D187" s="298" t="s">
        <v>67</v>
      </c>
      <c r="E187" s="522" t="s">
        <v>200</v>
      </c>
      <c r="F187" s="522"/>
      <c r="G187" s="328">
        <v>0</v>
      </c>
      <c r="H187" s="328">
        <v>0</v>
      </c>
      <c r="I187" s="328">
        <v>0</v>
      </c>
      <c r="J187" s="300">
        <v>0</v>
      </c>
      <c r="K187" s="328">
        <v>0</v>
      </c>
      <c r="L187" s="301">
        <v>0</v>
      </c>
      <c r="M187" s="328" t="s">
        <v>21</v>
      </c>
      <c r="N187" s="328">
        <v>0</v>
      </c>
      <c r="O187" s="302">
        <v>0</v>
      </c>
      <c r="P187" s="328">
        <v>0</v>
      </c>
      <c r="Q187" s="303">
        <v>0</v>
      </c>
      <c r="R187" s="121">
        <f t="shared" si="79"/>
        <v>0</v>
      </c>
      <c r="S187" s="121">
        <f t="shared" si="80"/>
        <v>0</v>
      </c>
      <c r="T187" s="121">
        <f t="shared" si="81"/>
        <v>0</v>
      </c>
      <c r="U187" s="121">
        <f t="shared" si="82"/>
        <v>0</v>
      </c>
      <c r="X187" s="342">
        <v>190</v>
      </c>
      <c r="Y187" s="343">
        <v>190</v>
      </c>
      <c r="Z187" s="344">
        <v>380</v>
      </c>
      <c r="AA187" s="343">
        <v>70</v>
      </c>
      <c r="AB187" s="345">
        <v>450</v>
      </c>
      <c r="AC187" s="343">
        <v>2</v>
      </c>
      <c r="AD187" s="354">
        <v>2</v>
      </c>
      <c r="AE187" s="354"/>
      <c r="AF187" s="355">
        <v>3</v>
      </c>
      <c r="AG187" s="355"/>
      <c r="AH187" s="354">
        <v>1</v>
      </c>
      <c r="AI187" s="354"/>
      <c r="AJ187" s="356">
        <v>4</v>
      </c>
      <c r="AK187" s="356"/>
      <c r="AL187" s="349"/>
      <c r="AM187" s="349"/>
      <c r="AN187" s="349"/>
      <c r="AO187" s="349"/>
      <c r="AP187" s="349"/>
    </row>
    <row r="188" spans="4:42" ht="15.75" thickBot="1">
      <c r="D188" s="304" t="s">
        <v>201</v>
      </c>
      <c r="E188" s="523" t="s">
        <v>202</v>
      </c>
      <c r="F188" s="523"/>
      <c r="G188" s="305">
        <v>0</v>
      </c>
      <c r="H188" s="305">
        <v>0</v>
      </c>
      <c r="I188" s="305">
        <v>5</v>
      </c>
      <c r="J188" s="300">
        <v>5</v>
      </c>
      <c r="K188" s="305">
        <v>2</v>
      </c>
      <c r="L188" s="301">
        <v>7</v>
      </c>
      <c r="M188" s="305">
        <v>0</v>
      </c>
      <c r="N188" s="305">
        <v>0.2</v>
      </c>
      <c r="O188" s="302">
        <v>0.2</v>
      </c>
      <c r="P188" s="305">
        <v>0.1</v>
      </c>
      <c r="Q188" s="303">
        <v>0.2</v>
      </c>
      <c r="R188" s="121">
        <f t="shared" si="79"/>
        <v>0</v>
      </c>
      <c r="S188" s="121">
        <f t="shared" si="80"/>
        <v>0</v>
      </c>
      <c r="T188" s="121">
        <f t="shared" si="81"/>
        <v>0</v>
      </c>
      <c r="U188" s="121">
        <f t="shared" si="82"/>
        <v>-0.10000000000000003</v>
      </c>
      <c r="X188" s="291">
        <v>16</v>
      </c>
      <c r="Y188" s="291">
        <v>15</v>
      </c>
      <c r="Z188" s="292">
        <v>30</v>
      </c>
      <c r="AA188" s="291">
        <v>5</v>
      </c>
      <c r="AB188" s="293">
        <v>35</v>
      </c>
      <c r="AC188" s="291">
        <v>0</v>
      </c>
      <c r="AD188" s="290">
        <v>0</v>
      </c>
      <c r="AE188" s="290"/>
      <c r="AF188" s="352">
        <v>0</v>
      </c>
      <c r="AG188" s="352"/>
      <c r="AH188" s="290">
        <v>0</v>
      </c>
      <c r="AI188" s="290"/>
      <c r="AJ188" s="353">
        <v>0</v>
      </c>
      <c r="AK188" s="353"/>
      <c r="AL188" s="349"/>
      <c r="AM188" s="349"/>
      <c r="AN188" s="349"/>
      <c r="AO188" s="349"/>
      <c r="AP188" s="349"/>
    </row>
    <row r="189" spans="4:42">
      <c r="R189" s="121"/>
      <c r="S189" s="121"/>
      <c r="T189" s="121"/>
      <c r="U189" s="121"/>
      <c r="X189" s="295"/>
      <c r="Y189" s="295"/>
      <c r="Z189" s="292"/>
      <c r="AA189" s="295"/>
      <c r="AB189" s="293"/>
      <c r="AC189" s="295"/>
      <c r="AD189" s="294"/>
      <c r="AE189" s="294"/>
      <c r="AF189" s="352"/>
      <c r="AG189" s="352"/>
      <c r="AH189" s="294"/>
      <c r="AI189" s="294"/>
      <c r="AJ189" s="353"/>
      <c r="AK189" s="353"/>
      <c r="AL189" s="349"/>
      <c r="AM189" s="349"/>
      <c r="AN189" s="349"/>
      <c r="AO189" s="349"/>
      <c r="AP189" s="349"/>
    </row>
    <row r="190" spans="4:42" ht="15.75" thickBot="1">
      <c r="E190" t="s">
        <v>158</v>
      </c>
      <c r="G190">
        <f>SUM(G149:G188)</f>
        <v>198</v>
      </c>
      <c r="H190">
        <f t="shared" ref="H190:L190" si="85">SUM(H149:H188)</f>
        <v>77</v>
      </c>
      <c r="I190">
        <f t="shared" si="85"/>
        <v>96</v>
      </c>
      <c r="J190">
        <f t="shared" si="85"/>
        <v>181</v>
      </c>
      <c r="K190">
        <f t="shared" si="85"/>
        <v>51</v>
      </c>
      <c r="L190">
        <f t="shared" si="85"/>
        <v>227</v>
      </c>
      <c r="R190" s="121"/>
      <c r="S190" s="121"/>
      <c r="T190" s="121"/>
      <c r="U190" s="121"/>
      <c r="X190" s="312" t="s">
        <v>631</v>
      </c>
      <c r="Y190" s="312"/>
      <c r="Z190" s="312"/>
      <c r="AA190" s="312"/>
      <c r="AB190" s="312"/>
      <c r="AC190" s="312"/>
      <c r="AD190" s="312"/>
      <c r="AE190" s="279"/>
      <c r="AF190" s="279"/>
      <c r="AG190" s="280"/>
      <c r="AH190" s="280"/>
      <c r="AI190" s="281"/>
      <c r="AJ190" s="281"/>
      <c r="AK190" s="280"/>
      <c r="AL190" s="280"/>
      <c r="AM190" s="280"/>
      <c r="AN190" s="282"/>
      <c r="AO190" s="280"/>
      <c r="AP190" s="283"/>
    </row>
    <row r="191" spans="4:42">
      <c r="E191" s="121" t="s">
        <v>643</v>
      </c>
      <c r="F191" s="121"/>
      <c r="G191" s="389">
        <f>G148-G190</f>
        <v>-1</v>
      </c>
      <c r="H191" s="389">
        <f t="shared" ref="H191:L191" si="86">H148-H190</f>
        <v>3</v>
      </c>
      <c r="I191" s="389">
        <f t="shared" si="86"/>
        <v>4</v>
      </c>
      <c r="J191" s="389">
        <f t="shared" si="86"/>
        <v>-1</v>
      </c>
      <c r="K191" s="389">
        <f t="shared" si="86"/>
        <v>4</v>
      </c>
      <c r="L191" s="389">
        <f t="shared" si="86"/>
        <v>3</v>
      </c>
      <c r="M191" s="389">
        <f>L7-M148</f>
        <v>-1.8739000000000172E-2</v>
      </c>
      <c r="N191" s="389">
        <f t="shared" ref="N191:Q191" si="87">M7-N148</f>
        <v>-4.8531999999999353E-2</v>
      </c>
      <c r="O191" s="389">
        <f t="shared" si="87"/>
        <v>3.2729000000000674E-2</v>
      </c>
      <c r="P191" s="389">
        <f t="shared" si="87"/>
        <v>2.5915999999993833E-2</v>
      </c>
      <c r="Q191" s="389">
        <f t="shared" si="87"/>
        <v>-4.1355000000005582E-2</v>
      </c>
      <c r="R191" s="121"/>
      <c r="S191" s="121"/>
      <c r="T191" s="121"/>
      <c r="U191" s="121"/>
      <c r="X191" s="296">
        <v>3850</v>
      </c>
      <c r="Y191" s="285" t="s">
        <v>21</v>
      </c>
      <c r="Z191" s="286">
        <v>3850</v>
      </c>
      <c r="AA191" s="285" t="s">
        <v>21</v>
      </c>
      <c r="AB191" s="287">
        <v>3850</v>
      </c>
      <c r="AC191" s="285">
        <v>85</v>
      </c>
      <c r="AD191" s="354" t="s">
        <v>632</v>
      </c>
      <c r="AE191" s="354"/>
      <c r="AF191" s="355">
        <v>85</v>
      </c>
      <c r="AG191" s="355"/>
      <c r="AH191" s="354" t="s">
        <v>632</v>
      </c>
      <c r="AI191" s="354"/>
      <c r="AJ191" s="356">
        <v>85</v>
      </c>
      <c r="AK191" s="356"/>
      <c r="AL191" s="357"/>
      <c r="AM191" s="357"/>
      <c r="AN191" s="357"/>
      <c r="AO191" s="357"/>
      <c r="AP191" s="357"/>
    </row>
    <row r="192" spans="4:42">
      <c r="R192" s="121"/>
      <c r="S192" s="121"/>
      <c r="T192" s="121"/>
      <c r="U192" s="121"/>
      <c r="X192" s="291">
        <v>30</v>
      </c>
      <c r="Y192" s="291">
        <v>60</v>
      </c>
      <c r="Z192" s="292">
        <v>85</v>
      </c>
      <c r="AA192" s="291">
        <v>30</v>
      </c>
      <c r="AB192" s="293">
        <v>120</v>
      </c>
      <c r="AC192" s="291">
        <v>0</v>
      </c>
      <c r="AD192" s="290">
        <v>0</v>
      </c>
      <c r="AE192" s="290"/>
      <c r="AF192" s="352">
        <v>1</v>
      </c>
      <c r="AG192" s="352"/>
      <c r="AH192" s="290">
        <v>0</v>
      </c>
      <c r="AI192" s="290"/>
      <c r="AJ192" s="353">
        <v>1</v>
      </c>
      <c r="AK192" s="353"/>
      <c r="AL192" s="349"/>
      <c r="AM192" s="349"/>
      <c r="AN192" s="349"/>
      <c r="AO192" s="349"/>
      <c r="AP192" s="349"/>
    </row>
    <row r="193" spans="5:42" ht="15.75" thickBot="1">
      <c r="E193" s="121" t="s">
        <v>658</v>
      </c>
      <c r="F193" s="121"/>
      <c r="G193" s="121">
        <f>G198-G148</f>
        <v>0</v>
      </c>
      <c r="H193" s="121">
        <f t="shared" ref="H193:Q193" si="88">H198-H148</f>
        <v>0</v>
      </c>
      <c r="I193" s="121">
        <f t="shared" si="88"/>
        <v>0</v>
      </c>
      <c r="J193" s="121">
        <f t="shared" si="88"/>
        <v>0</v>
      </c>
      <c r="K193" s="121">
        <f t="shared" si="88"/>
        <v>0</v>
      </c>
      <c r="L193" s="121">
        <f t="shared" si="88"/>
        <v>0</v>
      </c>
      <c r="M193" s="121">
        <f t="shared" si="88"/>
        <v>0</v>
      </c>
      <c r="N193" s="121">
        <f t="shared" si="88"/>
        <v>0</v>
      </c>
      <c r="O193" s="121">
        <f t="shared" si="88"/>
        <v>0</v>
      </c>
      <c r="P193" s="121">
        <f t="shared" si="88"/>
        <v>0</v>
      </c>
      <c r="Q193" s="121">
        <f t="shared" si="88"/>
        <v>0</v>
      </c>
      <c r="R193" s="121"/>
      <c r="S193" s="121"/>
      <c r="T193" s="121"/>
      <c r="U193" s="121"/>
      <c r="X193" s="296">
        <v>550</v>
      </c>
      <c r="Y193" s="285">
        <v>230</v>
      </c>
      <c r="Z193" s="286">
        <v>750</v>
      </c>
      <c r="AA193" s="296">
        <v>900</v>
      </c>
      <c r="AB193" s="287">
        <v>1650</v>
      </c>
      <c r="AC193" s="285">
        <v>5</v>
      </c>
      <c r="AD193" s="284">
        <v>2</v>
      </c>
      <c r="AE193" s="284"/>
      <c r="AF193" s="352">
        <v>7</v>
      </c>
      <c r="AG193" s="352"/>
      <c r="AH193" s="284">
        <v>8</v>
      </c>
      <c r="AI193" s="284"/>
      <c r="AJ193" s="353">
        <v>15</v>
      </c>
      <c r="AK193" s="353"/>
      <c r="AL193" s="349"/>
      <c r="AM193" s="349"/>
      <c r="AN193" s="349"/>
      <c r="AO193" s="349"/>
      <c r="AP193" s="349"/>
    </row>
    <row r="194" spans="5:42">
      <c r="E194" s="511"/>
      <c r="F194" s="511"/>
      <c r="G194" s="511"/>
      <c r="H194" s="513" t="s">
        <v>653</v>
      </c>
      <c r="I194" s="513"/>
      <c r="J194" s="513"/>
      <c r="K194" s="519"/>
      <c r="L194" s="519"/>
      <c r="M194" s="503" t="s">
        <v>655</v>
      </c>
      <c r="N194" s="503"/>
      <c r="O194" s="503"/>
      <c r="P194" s="503"/>
      <c r="Q194" s="516"/>
      <c r="R194" s="121"/>
      <c r="S194" s="121"/>
      <c r="T194" s="121"/>
      <c r="U194" s="121"/>
      <c r="X194" s="297">
        <v>600</v>
      </c>
      <c r="Y194" s="291">
        <v>250</v>
      </c>
      <c r="Z194" s="286">
        <v>850</v>
      </c>
      <c r="AA194" s="297">
        <v>1000</v>
      </c>
      <c r="AB194" s="287">
        <v>1850</v>
      </c>
      <c r="AC194" s="291">
        <v>5</v>
      </c>
      <c r="AD194" s="290">
        <v>2</v>
      </c>
      <c r="AE194" s="290"/>
      <c r="AF194" s="352">
        <v>8</v>
      </c>
      <c r="AG194" s="352"/>
      <c r="AH194" s="290">
        <v>9</v>
      </c>
      <c r="AI194" s="290"/>
      <c r="AJ194" s="353">
        <v>16</v>
      </c>
      <c r="AK194" s="353"/>
      <c r="AL194" s="349"/>
      <c r="AM194" s="349"/>
      <c r="AN194" s="349"/>
      <c r="AO194" s="349"/>
      <c r="AP194" s="349"/>
    </row>
    <row r="195" spans="5:42">
      <c r="E195" s="512"/>
      <c r="F195" s="512"/>
      <c r="G195" s="512"/>
      <c r="H195" s="514" t="s">
        <v>654</v>
      </c>
      <c r="I195" s="514"/>
      <c r="J195" s="514"/>
      <c r="K195" s="520"/>
      <c r="L195" s="520"/>
      <c r="M195" s="521" t="s">
        <v>628</v>
      </c>
      <c r="N195" s="521"/>
      <c r="O195" s="521"/>
      <c r="P195" s="521"/>
      <c r="Q195" s="517"/>
      <c r="R195" s="121"/>
      <c r="S195" s="121"/>
      <c r="T195" s="121"/>
      <c r="U195" s="121"/>
      <c r="X195" s="285">
        <v>650</v>
      </c>
      <c r="Y195" s="285">
        <v>700</v>
      </c>
      <c r="Z195" s="286">
        <v>1350</v>
      </c>
      <c r="AA195" s="285">
        <v>450</v>
      </c>
      <c r="AB195" s="287">
        <v>1800</v>
      </c>
      <c r="AC195" s="285">
        <v>10</v>
      </c>
      <c r="AD195" s="284">
        <v>7</v>
      </c>
      <c r="AE195" s="284"/>
      <c r="AF195" s="352">
        <v>18</v>
      </c>
      <c r="AG195" s="352"/>
      <c r="AH195" s="284">
        <v>3</v>
      </c>
      <c r="AI195" s="284"/>
      <c r="AJ195" s="353">
        <v>20</v>
      </c>
      <c r="AK195" s="353"/>
      <c r="AL195" s="349"/>
      <c r="AM195" s="349"/>
      <c r="AN195" s="349"/>
      <c r="AO195" s="349"/>
      <c r="AP195" s="349"/>
    </row>
    <row r="196" spans="5:42" ht="15.75" thickBot="1">
      <c r="E196" s="269"/>
      <c r="F196" s="269"/>
      <c r="G196" s="269"/>
      <c r="H196" s="500" t="s">
        <v>2</v>
      </c>
      <c r="I196" s="500"/>
      <c r="J196" s="500"/>
      <c r="K196" s="269"/>
      <c r="L196" s="271"/>
      <c r="M196" s="501" t="s">
        <v>2</v>
      </c>
      <c r="N196" s="501"/>
      <c r="O196" s="501"/>
      <c r="P196" s="269"/>
      <c r="Q196" s="272"/>
      <c r="R196" s="121"/>
      <c r="S196" s="121"/>
      <c r="T196" s="121"/>
      <c r="U196" s="121"/>
      <c r="X196" s="299"/>
      <c r="Y196" s="299"/>
      <c r="Z196" s="300"/>
      <c r="AA196" s="299"/>
      <c r="AB196" s="301"/>
      <c r="AC196" s="299"/>
      <c r="AD196" s="298"/>
      <c r="AE196" s="298"/>
      <c r="AF196" s="350"/>
      <c r="AG196" s="350"/>
      <c r="AH196" s="298"/>
      <c r="AI196" s="298"/>
      <c r="AJ196" s="351"/>
      <c r="AK196" s="351"/>
      <c r="AL196" s="349"/>
      <c r="AM196" s="349"/>
      <c r="AN196" s="349"/>
      <c r="AO196" s="349"/>
      <c r="AP196" s="349"/>
    </row>
    <row r="197" spans="5:42" ht="66" thickBot="1">
      <c r="E197" s="518" t="s">
        <v>203</v>
      </c>
      <c r="F197" s="518"/>
      <c r="G197" s="411" t="s">
        <v>38</v>
      </c>
      <c r="H197" s="411" t="s">
        <v>385</v>
      </c>
      <c r="I197" s="411" t="s">
        <v>593</v>
      </c>
      <c r="J197" s="412" t="s">
        <v>629</v>
      </c>
      <c r="K197" s="411" t="s">
        <v>164</v>
      </c>
      <c r="L197" s="413" t="s">
        <v>9</v>
      </c>
      <c r="M197" s="411" t="s">
        <v>385</v>
      </c>
      <c r="N197" s="411" t="s">
        <v>593</v>
      </c>
      <c r="O197" s="414" t="s">
        <v>629</v>
      </c>
      <c r="P197" s="411" t="s">
        <v>164</v>
      </c>
      <c r="Q197" s="415" t="s">
        <v>9</v>
      </c>
      <c r="R197" s="121"/>
      <c r="S197" s="121"/>
      <c r="T197" s="121"/>
      <c r="U197" s="121"/>
      <c r="X197" s="306">
        <v>5850</v>
      </c>
      <c r="Y197" s="306">
        <v>1450</v>
      </c>
      <c r="Z197" s="307">
        <v>7300</v>
      </c>
      <c r="AA197" s="306">
        <v>2450</v>
      </c>
      <c r="AB197" s="309">
        <v>9750</v>
      </c>
      <c r="AC197" s="305">
        <v>107</v>
      </c>
      <c r="AD197" s="346">
        <v>14</v>
      </c>
      <c r="AE197" s="346"/>
      <c r="AF197" s="347">
        <v>121</v>
      </c>
      <c r="AG197" s="347"/>
      <c r="AH197" s="346">
        <v>20</v>
      </c>
      <c r="AI197" s="346"/>
      <c r="AJ197" s="348">
        <v>141</v>
      </c>
      <c r="AK197" s="348"/>
      <c r="AL197" s="349"/>
      <c r="AM197" s="349"/>
      <c r="AN197" s="349"/>
      <c r="AO197" s="349"/>
      <c r="AP197" s="349"/>
    </row>
    <row r="198" spans="5:42" ht="15.75" thickBot="1">
      <c r="E198" s="310" t="s">
        <v>29</v>
      </c>
      <c r="F198" s="416"/>
      <c r="G198" s="311">
        <v>197</v>
      </c>
      <c r="H198" s="311">
        <v>80</v>
      </c>
      <c r="I198" s="311">
        <v>100</v>
      </c>
      <c r="J198" s="426">
        <v>180</v>
      </c>
      <c r="K198" s="311">
        <v>55</v>
      </c>
      <c r="L198" s="427">
        <v>230</v>
      </c>
      <c r="M198" s="311">
        <v>0.9</v>
      </c>
      <c r="N198" s="311">
        <v>1.5</v>
      </c>
      <c r="O198" s="406">
        <v>2.2999999999999998</v>
      </c>
      <c r="P198" s="417">
        <v>1</v>
      </c>
      <c r="Q198" s="407">
        <v>3.4</v>
      </c>
      <c r="R198" s="121">
        <f t="shared" ref="R198:R213" si="89">J198-SUM(H198:I198)</f>
        <v>0</v>
      </c>
      <c r="S198" s="121">
        <f t="shared" ref="S198:S213" si="90">L198-SUM(J198:K198)</f>
        <v>-5</v>
      </c>
      <c r="T198" s="121">
        <f t="shared" ref="T198:T213" si="91">O198-SUM(M198:N198)</f>
        <v>-0.10000000000000009</v>
      </c>
      <c r="U198" s="121">
        <f t="shared" ref="U198:U213" si="92">Q198-SUM(O198:P198)</f>
        <v>0.10000000000000009</v>
      </c>
    </row>
    <row r="199" spans="5:42">
      <c r="E199" s="294" t="s">
        <v>144</v>
      </c>
      <c r="F199" s="294" t="s">
        <v>204</v>
      </c>
      <c r="G199" s="291">
        <v>0</v>
      </c>
      <c r="H199" s="291">
        <v>0</v>
      </c>
      <c r="I199" s="291">
        <v>1</v>
      </c>
      <c r="J199" s="292">
        <v>1</v>
      </c>
      <c r="K199" s="291">
        <v>0</v>
      </c>
      <c r="L199" s="293">
        <v>1</v>
      </c>
      <c r="M199" s="291">
        <v>0</v>
      </c>
      <c r="N199" s="291">
        <v>0.1</v>
      </c>
      <c r="O199" s="288">
        <v>0.1</v>
      </c>
      <c r="P199" s="291">
        <v>0.1</v>
      </c>
      <c r="Q199" s="289">
        <v>0.1</v>
      </c>
      <c r="R199" s="121">
        <f t="shared" si="89"/>
        <v>0</v>
      </c>
      <c r="S199" s="121">
        <f t="shared" si="90"/>
        <v>0</v>
      </c>
      <c r="T199" s="121">
        <f t="shared" si="91"/>
        <v>0</v>
      </c>
      <c r="U199" s="121">
        <f t="shared" si="92"/>
        <v>-0.1</v>
      </c>
      <c r="X199" s="63">
        <f>SUM(X187:X195)-X197</f>
        <v>36</v>
      </c>
      <c r="Y199" s="63">
        <f t="shared" ref="Y199:AJ199" si="93">SUM(Y187:Y195)-Y197</f>
        <v>-5</v>
      </c>
      <c r="Z199" s="63">
        <f t="shared" si="93"/>
        <v>-5</v>
      </c>
      <c r="AA199" s="63">
        <f t="shared" si="93"/>
        <v>5</v>
      </c>
      <c r="AB199" s="63">
        <f t="shared" si="93"/>
        <v>5</v>
      </c>
      <c r="AC199" s="63">
        <f t="shared" si="93"/>
        <v>0</v>
      </c>
      <c r="AD199" s="63">
        <f t="shared" si="93"/>
        <v>-1</v>
      </c>
      <c r="AE199" s="63">
        <f t="shared" si="93"/>
        <v>0</v>
      </c>
      <c r="AF199" s="63">
        <f t="shared" si="93"/>
        <v>1</v>
      </c>
      <c r="AG199" s="63">
        <f t="shared" si="93"/>
        <v>0</v>
      </c>
      <c r="AH199" s="63">
        <f t="shared" si="93"/>
        <v>1</v>
      </c>
      <c r="AI199" s="63">
        <f t="shared" si="93"/>
        <v>0</v>
      </c>
      <c r="AJ199" s="63">
        <f t="shared" si="93"/>
        <v>0</v>
      </c>
    </row>
    <row r="200" spans="5:42">
      <c r="E200" s="284" t="s">
        <v>145</v>
      </c>
      <c r="F200" s="284" t="s">
        <v>205</v>
      </c>
      <c r="G200" s="285">
        <v>0</v>
      </c>
      <c r="H200" s="285">
        <v>0</v>
      </c>
      <c r="I200" s="285">
        <v>6</v>
      </c>
      <c r="J200" s="292">
        <v>6</v>
      </c>
      <c r="K200" s="285">
        <v>1</v>
      </c>
      <c r="L200" s="293">
        <v>7</v>
      </c>
      <c r="M200" s="285">
        <v>0</v>
      </c>
      <c r="N200" s="285">
        <v>0</v>
      </c>
      <c r="O200" s="288">
        <v>0</v>
      </c>
      <c r="P200" s="291">
        <v>0</v>
      </c>
      <c r="Q200" s="289">
        <v>0.1</v>
      </c>
      <c r="R200" s="121">
        <f t="shared" si="89"/>
        <v>0</v>
      </c>
      <c r="S200" s="121">
        <f t="shared" si="90"/>
        <v>0</v>
      </c>
      <c r="T200" s="121">
        <f t="shared" si="91"/>
        <v>0</v>
      </c>
      <c r="U200" s="121">
        <f t="shared" si="92"/>
        <v>0.1</v>
      </c>
    </row>
    <row r="201" spans="5:42">
      <c r="E201" s="294" t="s">
        <v>146</v>
      </c>
      <c r="F201" s="294" t="s">
        <v>206</v>
      </c>
      <c r="G201" s="291">
        <v>63</v>
      </c>
      <c r="H201" s="291">
        <v>19</v>
      </c>
      <c r="I201" s="291">
        <v>20</v>
      </c>
      <c r="J201" s="292">
        <v>40</v>
      </c>
      <c r="K201" s="291">
        <v>17</v>
      </c>
      <c r="L201" s="293">
        <v>55</v>
      </c>
      <c r="M201" s="291">
        <v>0.3</v>
      </c>
      <c r="N201" s="291">
        <v>0.3</v>
      </c>
      <c r="O201" s="288">
        <v>0.6</v>
      </c>
      <c r="P201" s="291">
        <v>0.3</v>
      </c>
      <c r="Q201" s="289">
        <v>0.9</v>
      </c>
      <c r="R201" s="121">
        <f t="shared" si="89"/>
        <v>1</v>
      </c>
      <c r="S201" s="121">
        <f t="shared" si="90"/>
        <v>-2</v>
      </c>
      <c r="T201" s="121">
        <f t="shared" si="91"/>
        <v>0</v>
      </c>
      <c r="U201" s="121">
        <f t="shared" si="92"/>
        <v>0</v>
      </c>
    </row>
    <row r="202" spans="5:42">
      <c r="E202" s="284" t="s">
        <v>147</v>
      </c>
      <c r="F202" s="284" t="s">
        <v>216</v>
      </c>
      <c r="G202" s="285">
        <v>70</v>
      </c>
      <c r="H202" s="285">
        <v>25</v>
      </c>
      <c r="I202" s="285">
        <v>12</v>
      </c>
      <c r="J202" s="292">
        <v>35</v>
      </c>
      <c r="K202" s="285">
        <v>1</v>
      </c>
      <c r="L202" s="293">
        <v>35</v>
      </c>
      <c r="M202" s="285">
        <v>0.1</v>
      </c>
      <c r="N202" s="285">
        <v>0.1</v>
      </c>
      <c r="O202" s="288">
        <v>0.1</v>
      </c>
      <c r="P202" s="291">
        <v>0</v>
      </c>
      <c r="Q202" s="289">
        <v>0.1</v>
      </c>
      <c r="R202" s="121">
        <f t="shared" si="89"/>
        <v>-2</v>
      </c>
      <c r="S202" s="121">
        <f t="shared" si="90"/>
        <v>-1</v>
      </c>
      <c r="T202" s="121">
        <f t="shared" si="91"/>
        <v>-0.1</v>
      </c>
      <c r="U202" s="121">
        <f t="shared" si="92"/>
        <v>0</v>
      </c>
    </row>
    <row r="203" spans="5:42">
      <c r="E203" s="294" t="s">
        <v>148</v>
      </c>
      <c r="F203" s="294" t="s">
        <v>217</v>
      </c>
      <c r="G203" s="291">
        <v>16</v>
      </c>
      <c r="H203" s="291">
        <v>8</v>
      </c>
      <c r="I203" s="291">
        <v>2</v>
      </c>
      <c r="J203" s="292">
        <v>10</v>
      </c>
      <c r="K203" s="291">
        <v>0</v>
      </c>
      <c r="L203" s="293">
        <v>10</v>
      </c>
      <c r="M203" s="291">
        <v>0.1</v>
      </c>
      <c r="N203" s="291">
        <v>0</v>
      </c>
      <c r="O203" s="288">
        <v>0.1</v>
      </c>
      <c r="P203" s="291">
        <v>0</v>
      </c>
      <c r="Q203" s="289">
        <v>0.1</v>
      </c>
      <c r="R203" s="121">
        <f t="shared" si="89"/>
        <v>0</v>
      </c>
      <c r="S203" s="121">
        <f t="shared" si="90"/>
        <v>0</v>
      </c>
      <c r="T203" s="121">
        <f t="shared" si="91"/>
        <v>0</v>
      </c>
      <c r="U203" s="121">
        <f t="shared" si="92"/>
        <v>0</v>
      </c>
    </row>
    <row r="204" spans="5:42">
      <c r="E204" s="284" t="s">
        <v>149</v>
      </c>
      <c r="F204" s="284" t="s">
        <v>218</v>
      </c>
      <c r="G204" s="285">
        <v>5</v>
      </c>
      <c r="H204" s="285">
        <v>2</v>
      </c>
      <c r="I204" s="285">
        <v>3</v>
      </c>
      <c r="J204" s="292">
        <v>5</v>
      </c>
      <c r="K204" s="285">
        <v>8</v>
      </c>
      <c r="L204" s="293">
        <v>13</v>
      </c>
      <c r="M204" s="285">
        <v>0</v>
      </c>
      <c r="N204" s="285">
        <v>0.1</v>
      </c>
      <c r="O204" s="288">
        <v>0.1</v>
      </c>
      <c r="P204" s="291">
        <v>0.2</v>
      </c>
      <c r="Q204" s="289">
        <v>0.3</v>
      </c>
      <c r="R204" s="121">
        <f t="shared" si="89"/>
        <v>0</v>
      </c>
      <c r="S204" s="121">
        <f t="shared" si="90"/>
        <v>0</v>
      </c>
      <c r="T204" s="121">
        <f t="shared" si="91"/>
        <v>0</v>
      </c>
      <c r="U204" s="121">
        <f t="shared" si="92"/>
        <v>0</v>
      </c>
    </row>
    <row r="205" spans="5:42">
      <c r="E205" s="294" t="s">
        <v>150</v>
      </c>
      <c r="F205" s="294" t="s">
        <v>232</v>
      </c>
      <c r="G205" s="291">
        <v>0</v>
      </c>
      <c r="H205" s="291">
        <v>4</v>
      </c>
      <c r="I205" s="291">
        <v>10</v>
      </c>
      <c r="J205" s="292">
        <v>14</v>
      </c>
      <c r="K205" s="291">
        <v>6</v>
      </c>
      <c r="L205" s="293">
        <v>20</v>
      </c>
      <c r="M205" s="291">
        <v>0.1</v>
      </c>
      <c r="N205" s="291">
        <v>0.2</v>
      </c>
      <c r="O205" s="288">
        <v>0.3</v>
      </c>
      <c r="P205" s="291">
        <v>0.1</v>
      </c>
      <c r="Q205" s="289">
        <v>0.4</v>
      </c>
      <c r="R205" s="121">
        <f t="shared" si="89"/>
        <v>0</v>
      </c>
      <c r="S205" s="121">
        <f t="shared" si="90"/>
        <v>0</v>
      </c>
      <c r="T205" s="121">
        <f t="shared" si="91"/>
        <v>0</v>
      </c>
      <c r="U205" s="121">
        <f t="shared" si="92"/>
        <v>0</v>
      </c>
    </row>
    <row r="206" spans="5:42">
      <c r="E206" s="284" t="s">
        <v>151</v>
      </c>
      <c r="F206" s="284" t="s">
        <v>220</v>
      </c>
      <c r="G206" s="285">
        <v>2</v>
      </c>
      <c r="H206" s="285">
        <v>1</v>
      </c>
      <c r="I206" s="285">
        <v>6</v>
      </c>
      <c r="J206" s="292">
        <v>7</v>
      </c>
      <c r="K206" s="285">
        <v>2</v>
      </c>
      <c r="L206" s="293">
        <v>9</v>
      </c>
      <c r="M206" s="285">
        <v>0</v>
      </c>
      <c r="N206" s="285">
        <v>0.1</v>
      </c>
      <c r="O206" s="288">
        <v>0.1</v>
      </c>
      <c r="P206" s="291">
        <v>0</v>
      </c>
      <c r="Q206" s="289">
        <v>0.2</v>
      </c>
      <c r="R206" s="121">
        <f t="shared" si="89"/>
        <v>0</v>
      </c>
      <c r="S206" s="121">
        <f t="shared" si="90"/>
        <v>0</v>
      </c>
      <c r="T206" s="121">
        <f t="shared" si="91"/>
        <v>0</v>
      </c>
      <c r="U206" s="121">
        <f t="shared" si="92"/>
        <v>0.1</v>
      </c>
    </row>
    <row r="207" spans="5:42">
      <c r="E207" s="294" t="s">
        <v>152</v>
      </c>
      <c r="F207" s="294" t="s">
        <v>221</v>
      </c>
      <c r="G207" s="291">
        <v>1</v>
      </c>
      <c r="H207" s="291">
        <v>1</v>
      </c>
      <c r="I207" s="291">
        <v>1</v>
      </c>
      <c r="J207" s="292">
        <v>1</v>
      </c>
      <c r="K207" s="291">
        <v>0</v>
      </c>
      <c r="L207" s="293">
        <v>2</v>
      </c>
      <c r="M207" s="291">
        <v>0</v>
      </c>
      <c r="N207" s="291">
        <v>0</v>
      </c>
      <c r="O207" s="288">
        <v>0</v>
      </c>
      <c r="P207" s="291">
        <v>0</v>
      </c>
      <c r="Q207" s="289">
        <v>0.1</v>
      </c>
      <c r="R207" s="121">
        <f t="shared" si="89"/>
        <v>-1</v>
      </c>
      <c r="S207" s="121">
        <f t="shared" si="90"/>
        <v>1</v>
      </c>
      <c r="T207" s="121">
        <f t="shared" si="91"/>
        <v>0</v>
      </c>
      <c r="U207" s="121">
        <f t="shared" si="92"/>
        <v>0.1</v>
      </c>
    </row>
    <row r="208" spans="5:42">
      <c r="E208" s="284" t="s">
        <v>153</v>
      </c>
      <c r="F208" s="284" t="s">
        <v>222</v>
      </c>
      <c r="G208" s="285">
        <v>20</v>
      </c>
      <c r="H208" s="285">
        <v>10</v>
      </c>
      <c r="I208" s="285">
        <v>6</v>
      </c>
      <c r="J208" s="292">
        <v>16</v>
      </c>
      <c r="K208" s="285">
        <v>5</v>
      </c>
      <c r="L208" s="293">
        <v>20</v>
      </c>
      <c r="M208" s="285">
        <v>0.1</v>
      </c>
      <c r="N208" s="285">
        <v>0.1</v>
      </c>
      <c r="O208" s="288">
        <v>0.2</v>
      </c>
      <c r="P208" s="291">
        <v>0</v>
      </c>
      <c r="Q208" s="289">
        <v>0.2</v>
      </c>
      <c r="R208" s="121">
        <f t="shared" si="89"/>
        <v>0</v>
      </c>
      <c r="S208" s="121">
        <f t="shared" si="90"/>
        <v>-1</v>
      </c>
      <c r="T208" s="121">
        <f t="shared" si="91"/>
        <v>0</v>
      </c>
      <c r="U208" s="121">
        <f t="shared" si="92"/>
        <v>0</v>
      </c>
    </row>
    <row r="209" spans="5:21">
      <c r="E209" s="294" t="s">
        <v>154</v>
      </c>
      <c r="F209" s="294" t="s">
        <v>223</v>
      </c>
      <c r="G209" s="291">
        <v>3</v>
      </c>
      <c r="H209" s="291">
        <v>2</v>
      </c>
      <c r="I209" s="291">
        <v>5</v>
      </c>
      <c r="J209" s="292">
        <v>7</v>
      </c>
      <c r="K209" s="291">
        <v>2</v>
      </c>
      <c r="L209" s="293">
        <v>9</v>
      </c>
      <c r="M209" s="291">
        <v>0</v>
      </c>
      <c r="N209" s="291">
        <v>0</v>
      </c>
      <c r="O209" s="288">
        <v>0.1</v>
      </c>
      <c r="P209" s="291">
        <v>0</v>
      </c>
      <c r="Q209" s="289">
        <v>0.1</v>
      </c>
      <c r="R209" s="121">
        <f t="shared" si="89"/>
        <v>0</v>
      </c>
      <c r="S209" s="121">
        <f t="shared" si="90"/>
        <v>0</v>
      </c>
      <c r="T209" s="121">
        <f t="shared" si="91"/>
        <v>0.1</v>
      </c>
      <c r="U209" s="121">
        <f t="shared" si="92"/>
        <v>0</v>
      </c>
    </row>
    <row r="210" spans="5:21">
      <c r="E210" s="284" t="s">
        <v>155</v>
      </c>
      <c r="F210" s="284" t="s">
        <v>224</v>
      </c>
      <c r="G210" s="285">
        <v>0</v>
      </c>
      <c r="H210" s="285">
        <v>0</v>
      </c>
      <c r="I210" s="285">
        <v>4</v>
      </c>
      <c r="J210" s="292">
        <v>4</v>
      </c>
      <c r="K210" s="285">
        <v>2</v>
      </c>
      <c r="L210" s="293">
        <v>6</v>
      </c>
      <c r="M210" s="285">
        <v>0</v>
      </c>
      <c r="N210" s="285">
        <v>0</v>
      </c>
      <c r="O210" s="288">
        <v>0</v>
      </c>
      <c r="P210" s="291">
        <v>0</v>
      </c>
      <c r="Q210" s="289">
        <v>0</v>
      </c>
      <c r="R210" s="121">
        <f t="shared" si="89"/>
        <v>0</v>
      </c>
      <c r="S210" s="121">
        <f t="shared" si="90"/>
        <v>0</v>
      </c>
      <c r="T210" s="121">
        <f t="shared" si="91"/>
        <v>0</v>
      </c>
      <c r="U210" s="121">
        <f t="shared" si="92"/>
        <v>0</v>
      </c>
    </row>
    <row r="211" spans="5:21">
      <c r="E211" s="294" t="s">
        <v>156</v>
      </c>
      <c r="F211" s="294" t="s">
        <v>225</v>
      </c>
      <c r="G211" s="291">
        <v>5</v>
      </c>
      <c r="H211" s="291">
        <v>3</v>
      </c>
      <c r="I211" s="291">
        <v>10</v>
      </c>
      <c r="J211" s="292">
        <v>13</v>
      </c>
      <c r="K211" s="291">
        <v>6</v>
      </c>
      <c r="L211" s="293">
        <v>19</v>
      </c>
      <c r="M211" s="291">
        <v>0.1</v>
      </c>
      <c r="N211" s="291">
        <v>0.1</v>
      </c>
      <c r="O211" s="288">
        <v>0.2</v>
      </c>
      <c r="P211" s="291">
        <v>0.1</v>
      </c>
      <c r="Q211" s="289">
        <v>0.3</v>
      </c>
      <c r="R211" s="121">
        <f t="shared" si="89"/>
        <v>0</v>
      </c>
      <c r="S211" s="121">
        <f t="shared" si="90"/>
        <v>0</v>
      </c>
      <c r="T211" s="121">
        <f t="shared" si="91"/>
        <v>0</v>
      </c>
      <c r="U211" s="121">
        <f t="shared" si="92"/>
        <v>0</v>
      </c>
    </row>
    <row r="212" spans="5:21">
      <c r="E212" s="284" t="s">
        <v>157</v>
      </c>
      <c r="F212" s="284" t="s">
        <v>226</v>
      </c>
      <c r="G212" s="285">
        <v>9</v>
      </c>
      <c r="H212" s="285">
        <v>4</v>
      </c>
      <c r="I212" s="285">
        <v>8</v>
      </c>
      <c r="J212" s="292">
        <v>12</v>
      </c>
      <c r="K212" s="285">
        <v>2</v>
      </c>
      <c r="L212" s="293">
        <v>15</v>
      </c>
      <c r="M212" s="285">
        <v>0.1</v>
      </c>
      <c r="N212" s="285">
        <v>0.2</v>
      </c>
      <c r="O212" s="288">
        <v>0.3</v>
      </c>
      <c r="P212" s="291">
        <v>0</v>
      </c>
      <c r="Q212" s="289">
        <v>0.3</v>
      </c>
      <c r="R212" s="121">
        <f t="shared" si="89"/>
        <v>0</v>
      </c>
      <c r="S212" s="121">
        <f t="shared" si="90"/>
        <v>1</v>
      </c>
      <c r="T212" s="121">
        <f t="shared" si="91"/>
        <v>0</v>
      </c>
      <c r="U212" s="121">
        <f t="shared" si="92"/>
        <v>0</v>
      </c>
    </row>
    <row r="213" spans="5:21" ht="15.75" thickBot="1">
      <c r="E213" s="298" t="s">
        <v>130</v>
      </c>
      <c r="F213" s="298" t="s">
        <v>227</v>
      </c>
      <c r="G213" s="328">
        <v>4</v>
      </c>
      <c r="H213" s="328">
        <v>4</v>
      </c>
      <c r="I213" s="328">
        <v>5</v>
      </c>
      <c r="J213" s="300">
        <v>9</v>
      </c>
      <c r="K213" s="328">
        <v>2</v>
      </c>
      <c r="L213" s="301">
        <v>11</v>
      </c>
      <c r="M213" s="328">
        <v>0.1</v>
      </c>
      <c r="N213" s="328">
        <v>0.1</v>
      </c>
      <c r="O213" s="302">
        <v>0.2</v>
      </c>
      <c r="P213" s="328">
        <v>0.1</v>
      </c>
      <c r="Q213" s="303">
        <v>0.2</v>
      </c>
      <c r="R213" s="121">
        <f t="shared" si="89"/>
        <v>0</v>
      </c>
      <c r="S213" s="121">
        <f t="shared" si="90"/>
        <v>0</v>
      </c>
      <c r="T213" s="121">
        <f t="shared" si="91"/>
        <v>0</v>
      </c>
      <c r="U213" s="121">
        <f t="shared" si="92"/>
        <v>-0.10000000000000003</v>
      </c>
    </row>
    <row r="215" spans="5:21">
      <c r="E215" t="s">
        <v>158</v>
      </c>
      <c r="G215">
        <f>SUM(G199:G213)</f>
        <v>198</v>
      </c>
      <c r="H215">
        <f t="shared" ref="H215:Q215" si="94">SUM(H199:H213)</f>
        <v>83</v>
      </c>
      <c r="I215">
        <f t="shared" si="94"/>
        <v>99</v>
      </c>
      <c r="J215">
        <f t="shared" si="94"/>
        <v>180</v>
      </c>
      <c r="K215">
        <f t="shared" si="94"/>
        <v>54</v>
      </c>
      <c r="L215">
        <f t="shared" si="94"/>
        <v>232</v>
      </c>
      <c r="M215">
        <f t="shared" si="94"/>
        <v>0.99999999999999989</v>
      </c>
      <c r="N215">
        <f t="shared" si="94"/>
        <v>1.4000000000000001</v>
      </c>
      <c r="O215">
        <f t="shared" si="94"/>
        <v>2.4</v>
      </c>
      <c r="P215">
        <f t="shared" si="94"/>
        <v>0.9</v>
      </c>
      <c r="Q215">
        <f t="shared" si="94"/>
        <v>3.4000000000000008</v>
      </c>
    </row>
    <row r="216" spans="5:21">
      <c r="E216" t="s">
        <v>643</v>
      </c>
      <c r="G216" s="430">
        <f>G215-W28</f>
        <v>0.9038125798974761</v>
      </c>
      <c r="H216" s="430">
        <f t="shared" ref="H216:Q216" si="95">H215-X28</f>
        <v>2.7019689999999912</v>
      </c>
      <c r="I216" s="430">
        <f t="shared" si="95"/>
        <v>-0.21906099999998219</v>
      </c>
      <c r="J216" s="430">
        <f t="shared" si="95"/>
        <v>0.482908000000009</v>
      </c>
      <c r="K216" s="430">
        <f t="shared" si="95"/>
        <v>0.61271599999997761</v>
      </c>
      <c r="L216" s="430">
        <f t="shared" si="95"/>
        <v>-0.90437600000001339</v>
      </c>
      <c r="M216" s="430">
        <f t="shared" si="95"/>
        <v>0.11873899999999971</v>
      </c>
      <c r="N216" s="430">
        <f t="shared" si="95"/>
        <v>-5.1468000000000069E-2</v>
      </c>
      <c r="O216" s="430">
        <f t="shared" si="95"/>
        <v>6.7270999999999415E-2</v>
      </c>
      <c r="P216" s="430">
        <f t="shared" si="95"/>
        <v>-0.12591599999999958</v>
      </c>
      <c r="Q216" s="430">
        <f t="shared" si="95"/>
        <v>4.1355000000000697E-2</v>
      </c>
    </row>
  </sheetData>
  <mergeCells count="75">
    <mergeCell ref="X5:Z5"/>
    <mergeCell ref="AC5:AE5"/>
    <mergeCell ref="G4:J4"/>
    <mergeCell ref="L4:P4"/>
    <mergeCell ref="G5:I5"/>
    <mergeCell ref="L5:N5"/>
    <mergeCell ref="X4:AA4"/>
    <mergeCell ref="AC4:AG4"/>
    <mergeCell ref="D144:D145"/>
    <mergeCell ref="E144:F145"/>
    <mergeCell ref="G144:G145"/>
    <mergeCell ref="H144:J144"/>
    <mergeCell ref="H145:J145"/>
    <mergeCell ref="K144:K145"/>
    <mergeCell ref="L144:L145"/>
    <mergeCell ref="M144:Q144"/>
    <mergeCell ref="M145:Q145"/>
    <mergeCell ref="E146:F146"/>
    <mergeCell ref="H146:J146"/>
    <mergeCell ref="M146:O146"/>
    <mergeCell ref="F147:G147"/>
    <mergeCell ref="E148:F148"/>
    <mergeCell ref="E149:F149"/>
    <mergeCell ref="E150:F150"/>
    <mergeCell ref="E151:F151"/>
    <mergeCell ref="E152:F152"/>
    <mergeCell ref="E153:F153"/>
    <mergeCell ref="E154:F154"/>
    <mergeCell ref="E155:F155"/>
    <mergeCell ref="E156:F156"/>
    <mergeCell ref="E157:F157"/>
    <mergeCell ref="E158:F158"/>
    <mergeCell ref="E159:F159"/>
    <mergeCell ref="E160:F160"/>
    <mergeCell ref="E161:F161"/>
    <mergeCell ref="E162:F162"/>
    <mergeCell ref="E163:F163"/>
    <mergeCell ref="E164:F164"/>
    <mergeCell ref="E165:F165"/>
    <mergeCell ref="E166:F166"/>
    <mergeCell ref="E167:F167"/>
    <mergeCell ref="E168:F168"/>
    <mergeCell ref="E169:F169"/>
    <mergeCell ref="E170:F170"/>
    <mergeCell ref="E171:F171"/>
    <mergeCell ref="E172:F172"/>
    <mergeCell ref="E173:F173"/>
    <mergeCell ref="E174:F174"/>
    <mergeCell ref="E175:F175"/>
    <mergeCell ref="E176:F176"/>
    <mergeCell ref="E177:F177"/>
    <mergeCell ref="E178:F178"/>
    <mergeCell ref="E179:F179"/>
    <mergeCell ref="E180:F180"/>
    <mergeCell ref="E181:F181"/>
    <mergeCell ref="E187:F187"/>
    <mergeCell ref="E188:F188"/>
    <mergeCell ref="E194:E195"/>
    <mergeCell ref="F194:F195"/>
    <mergeCell ref="E182:F182"/>
    <mergeCell ref="E183:F183"/>
    <mergeCell ref="E184:F184"/>
    <mergeCell ref="E185:F185"/>
    <mergeCell ref="E186:F186"/>
    <mergeCell ref="Q194:Q195"/>
    <mergeCell ref="H196:J196"/>
    <mergeCell ref="M196:O196"/>
    <mergeCell ref="E197:F197"/>
    <mergeCell ref="G194:G195"/>
    <mergeCell ref="H194:J194"/>
    <mergeCell ref="H195:J195"/>
    <mergeCell ref="L194:L195"/>
    <mergeCell ref="M194:P194"/>
    <mergeCell ref="M195:P195"/>
    <mergeCell ref="K194:K195"/>
  </mergeCells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4B9FE-50F1-4E6F-AE93-023A18BDEC54}">
  <dimension ref="C4:AD196"/>
  <sheetViews>
    <sheetView topLeftCell="A157" zoomScale="90" zoomScaleNormal="90" workbookViewId="0">
      <selection activeCell="Q207" sqref="Q207"/>
    </sheetView>
  </sheetViews>
  <sheetFormatPr baseColWidth="10" defaultRowHeight="15"/>
  <cols>
    <col min="3" max="3" width="5.42578125" bestFit="1" customWidth="1"/>
    <col min="4" max="4" width="14.28515625" bestFit="1" customWidth="1"/>
    <col min="5" max="5" width="8.7109375" customWidth="1"/>
    <col min="6" max="6" width="9.7109375" customWidth="1"/>
    <col min="7" max="15" width="6.28515625" customWidth="1"/>
    <col min="18" max="18" width="6.28515625" customWidth="1"/>
    <col min="19" max="19" width="56.140625" bestFit="1" customWidth="1"/>
    <col min="20" max="30" width="8.28515625" customWidth="1"/>
  </cols>
  <sheetData>
    <row r="4" spans="3:30" ht="15" customHeight="1">
      <c r="C4" s="2"/>
      <c r="D4" s="2"/>
      <c r="E4" s="2"/>
      <c r="F4" s="510" t="s">
        <v>163</v>
      </c>
      <c r="G4" s="510"/>
      <c r="H4" s="510"/>
      <c r="I4" s="510"/>
      <c r="J4" s="5"/>
      <c r="K4" s="509" t="s">
        <v>290</v>
      </c>
      <c r="L4" s="509"/>
      <c r="M4" s="509"/>
      <c r="N4" s="509"/>
      <c r="O4" s="509"/>
      <c r="R4" s="2"/>
      <c r="S4" s="2"/>
      <c r="T4" s="2"/>
      <c r="U4" s="510" t="s">
        <v>163</v>
      </c>
      <c r="V4" s="510"/>
      <c r="W4" s="510"/>
      <c r="X4" s="510"/>
      <c r="Y4" s="5"/>
      <c r="Z4" s="509" t="s">
        <v>166</v>
      </c>
      <c r="AA4" s="509"/>
      <c r="AB4" s="509"/>
      <c r="AC4" s="509"/>
      <c r="AD4" s="509"/>
    </row>
    <row r="5" spans="3:30">
      <c r="C5" s="2"/>
      <c r="D5" s="2"/>
      <c r="E5" s="2"/>
      <c r="F5" s="508" t="s">
        <v>2</v>
      </c>
      <c r="G5" s="508"/>
      <c r="H5" s="508"/>
      <c r="I5" s="6"/>
      <c r="J5" s="5"/>
      <c r="K5" s="508" t="s">
        <v>2</v>
      </c>
      <c r="L5" s="508"/>
      <c r="M5" s="508"/>
      <c r="N5" s="6"/>
      <c r="O5" s="7"/>
      <c r="R5" s="2"/>
      <c r="S5" s="2"/>
      <c r="T5" s="2"/>
      <c r="U5" s="508" t="s">
        <v>2</v>
      </c>
      <c r="V5" s="508"/>
      <c r="W5" s="508"/>
      <c r="X5" s="6"/>
      <c r="Y5" s="5"/>
      <c r="Z5" s="508" t="s">
        <v>2</v>
      </c>
      <c r="AA5" s="508"/>
      <c r="AB5" s="508"/>
      <c r="AC5" s="6"/>
      <c r="AD5" s="7"/>
    </row>
    <row r="6" spans="3:30" ht="75.75" customHeight="1">
      <c r="C6" s="100"/>
      <c r="D6" s="100"/>
      <c r="E6" s="9" t="s">
        <v>291</v>
      </c>
      <c r="F6" s="9" t="s">
        <v>5</v>
      </c>
      <c r="G6" s="9" t="s">
        <v>6</v>
      </c>
      <c r="H6" s="12" t="s">
        <v>7</v>
      </c>
      <c r="I6" s="11" t="s">
        <v>8</v>
      </c>
      <c r="J6" s="10" t="s">
        <v>9</v>
      </c>
      <c r="K6" s="9" t="s">
        <v>5</v>
      </c>
      <c r="L6" s="9" t="s">
        <v>6</v>
      </c>
      <c r="M6" s="12" t="s">
        <v>7</v>
      </c>
      <c r="N6" s="11" t="s">
        <v>8</v>
      </c>
      <c r="O6" s="13" t="s">
        <v>9</v>
      </c>
      <c r="R6" s="33" t="s">
        <v>203</v>
      </c>
      <c r="S6" s="100"/>
      <c r="T6" s="9" t="s">
        <v>291</v>
      </c>
      <c r="U6" s="9" t="s">
        <v>5</v>
      </c>
      <c r="V6" s="9" t="s">
        <v>6</v>
      </c>
      <c r="W6" s="12" t="s">
        <v>7</v>
      </c>
      <c r="X6" s="11" t="s">
        <v>8</v>
      </c>
      <c r="Y6" s="10" t="s">
        <v>9</v>
      </c>
      <c r="Z6" s="9" t="s">
        <v>5</v>
      </c>
      <c r="AA6" s="9" t="s">
        <v>6</v>
      </c>
      <c r="AB6" s="12" t="s">
        <v>7</v>
      </c>
      <c r="AC6" s="11" t="s">
        <v>8</v>
      </c>
      <c r="AD6" s="13" t="s">
        <v>9</v>
      </c>
    </row>
    <row r="7" spans="3:30">
      <c r="C7" s="57" t="s">
        <v>29</v>
      </c>
      <c r="D7" s="57"/>
      <c r="E7" s="59">
        <v>306</v>
      </c>
      <c r="F7" s="102">
        <v>148.64794560000001</v>
      </c>
      <c r="G7" s="102">
        <v>105.77150100000006</v>
      </c>
      <c r="H7" s="103">
        <v>254.41944660000007</v>
      </c>
      <c r="I7" s="102">
        <v>368.20468979999936</v>
      </c>
      <c r="J7" s="104">
        <v>622.62413639999943</v>
      </c>
      <c r="K7" s="122">
        <v>1.6462494000000005</v>
      </c>
      <c r="L7" s="122">
        <v>1.5789599999999997</v>
      </c>
      <c r="M7" s="123">
        <v>3.2252094000000002</v>
      </c>
      <c r="N7" s="122">
        <v>5.1695945999999022</v>
      </c>
      <c r="O7" s="124">
        <v>8.3948039999999029</v>
      </c>
      <c r="R7" s="57" t="s">
        <v>29</v>
      </c>
      <c r="S7" s="57"/>
      <c r="T7" s="59">
        <v>306</v>
      </c>
      <c r="U7" s="102">
        <v>148.64794560000001</v>
      </c>
      <c r="V7" s="102">
        <v>105.771501</v>
      </c>
      <c r="W7" s="103">
        <v>254.41944660000001</v>
      </c>
      <c r="X7" s="102">
        <v>368.20468979999998</v>
      </c>
      <c r="Y7" s="104">
        <v>622.6241364</v>
      </c>
      <c r="Z7" s="122">
        <v>1.6462493999999999</v>
      </c>
      <c r="AA7" s="122">
        <v>1.5789599999999995</v>
      </c>
      <c r="AB7" s="123">
        <v>3.2252093999999993</v>
      </c>
      <c r="AC7" s="122">
        <v>5.1695946000000017</v>
      </c>
      <c r="AD7" s="124">
        <v>8.3948040000000006</v>
      </c>
    </row>
    <row r="8" spans="3:30">
      <c r="C8" s="90" t="s">
        <v>64</v>
      </c>
      <c r="D8" s="90" t="s">
        <v>169</v>
      </c>
      <c r="E8" s="60">
        <v>229.5</v>
      </c>
      <c r="F8" s="60">
        <v>100.91268000000001</v>
      </c>
      <c r="G8" s="60">
        <v>48.578540399999994</v>
      </c>
      <c r="H8" s="105">
        <v>149.4912204</v>
      </c>
      <c r="I8" s="60">
        <v>198.94134060000002</v>
      </c>
      <c r="J8" s="106">
        <v>348.43256100000002</v>
      </c>
      <c r="K8" s="83">
        <v>1.0839132000000002</v>
      </c>
      <c r="L8" s="83">
        <v>0.53274600000000016</v>
      </c>
      <c r="M8" s="125">
        <v>1.6166592000000004</v>
      </c>
      <c r="N8" s="83">
        <v>2.1895829999999998</v>
      </c>
      <c r="O8" s="126">
        <v>3.8062422000000002</v>
      </c>
      <c r="R8" s="90" t="s">
        <v>144</v>
      </c>
      <c r="S8" s="90" t="s">
        <v>204</v>
      </c>
      <c r="T8" s="60"/>
      <c r="U8" s="60">
        <v>2.0568096000000002</v>
      </c>
      <c r="V8" s="60">
        <v>5.679788399999997</v>
      </c>
      <c r="W8" s="105">
        <v>7.7365979999999972</v>
      </c>
      <c r="X8" s="60">
        <v>8.1816443999999962</v>
      </c>
      <c r="Y8" s="106">
        <v>15.918242399999993</v>
      </c>
      <c r="Z8" s="83">
        <v>5.700779999999999E-2</v>
      </c>
      <c r="AA8" s="83">
        <v>0.23690519999999998</v>
      </c>
      <c r="AB8" s="125">
        <v>0.29391299999999998</v>
      </c>
      <c r="AC8" s="83">
        <v>0.36667980000000022</v>
      </c>
      <c r="AD8" s="126">
        <v>0.6605928000000002</v>
      </c>
    </row>
    <row r="9" spans="3:30">
      <c r="C9" s="90" t="s">
        <v>55</v>
      </c>
      <c r="D9" s="90" t="s">
        <v>173</v>
      </c>
      <c r="E9" s="60">
        <v>76.5</v>
      </c>
      <c r="F9" s="60">
        <v>37.508806800000016</v>
      </c>
      <c r="G9" s="60">
        <v>16.115795999999968</v>
      </c>
      <c r="H9" s="105">
        <v>53.624602799999984</v>
      </c>
      <c r="I9" s="60">
        <v>63.259165800000027</v>
      </c>
      <c r="J9" s="106">
        <v>116.88376860000001</v>
      </c>
      <c r="K9" s="83">
        <v>0.33115319999999993</v>
      </c>
      <c r="L9" s="83">
        <v>0.15140880000000018</v>
      </c>
      <c r="M9" s="125">
        <v>0.4825620000000001</v>
      </c>
      <c r="N9" s="83">
        <v>0.5494536000000001</v>
      </c>
      <c r="O9" s="126">
        <v>1.0320156000000003</v>
      </c>
      <c r="R9" s="90" t="s">
        <v>145</v>
      </c>
      <c r="S9" s="90" t="s">
        <v>205</v>
      </c>
      <c r="T9" s="60"/>
      <c r="U9" s="60">
        <v>1.8054000000000008E-2</v>
      </c>
      <c r="V9" s="60">
        <v>2.7901385999999997</v>
      </c>
      <c r="W9" s="105">
        <v>2.8081925999999995</v>
      </c>
      <c r="X9" s="60">
        <v>4.7376756000000029</v>
      </c>
      <c r="Y9" s="106">
        <v>7.5458682000000028</v>
      </c>
      <c r="Z9" s="83">
        <v>2.1420000000000003E-4</v>
      </c>
      <c r="AA9" s="83">
        <v>2.1144600000000003E-2</v>
      </c>
      <c r="AB9" s="125">
        <v>2.1358800000000004E-2</v>
      </c>
      <c r="AC9" s="83">
        <v>5.0061600000000005E-2</v>
      </c>
      <c r="AD9" s="126">
        <v>7.1420400000000009E-2</v>
      </c>
    </row>
    <row r="10" spans="3:30">
      <c r="C10" s="90" t="s">
        <v>60</v>
      </c>
      <c r="D10" s="90" t="s">
        <v>167</v>
      </c>
      <c r="E10" s="60"/>
      <c r="F10" s="60">
        <v>2.4914826000000003</v>
      </c>
      <c r="G10" s="60">
        <v>7.5970925999999972</v>
      </c>
      <c r="H10" s="105">
        <v>10.088575199999998</v>
      </c>
      <c r="I10" s="60">
        <v>21.072414600000009</v>
      </c>
      <c r="J10" s="106">
        <v>31.160989800000007</v>
      </c>
      <c r="K10" s="83">
        <v>3.1028400000000005E-2</v>
      </c>
      <c r="L10" s="83">
        <v>9.3819599999999975E-2</v>
      </c>
      <c r="M10" s="125">
        <v>0.12484799999999999</v>
      </c>
      <c r="N10" s="83">
        <v>0.25217460000000003</v>
      </c>
      <c r="O10" s="126">
        <v>0.37702260000000004</v>
      </c>
      <c r="R10" s="90" t="s">
        <v>146</v>
      </c>
      <c r="S10" s="90" t="s">
        <v>206</v>
      </c>
      <c r="T10" s="60"/>
      <c r="U10" s="60">
        <v>13.442212800000004</v>
      </c>
      <c r="V10" s="60">
        <v>18.9288846</v>
      </c>
      <c r="W10" s="105">
        <v>32.371097400000004</v>
      </c>
      <c r="X10" s="60">
        <v>61.613620199999993</v>
      </c>
      <c r="Y10" s="106">
        <v>93.984717599999996</v>
      </c>
      <c r="Z10" s="83">
        <v>0.2120886000000001</v>
      </c>
      <c r="AA10" s="83">
        <v>0.32102459999999988</v>
      </c>
      <c r="AB10" s="125">
        <v>0.53311319999999995</v>
      </c>
      <c r="AC10" s="83">
        <v>1.0305162000000005</v>
      </c>
      <c r="AD10" s="126">
        <v>1.5636294000000004</v>
      </c>
    </row>
    <row r="11" spans="3:30">
      <c r="C11" s="90" t="s">
        <v>56</v>
      </c>
      <c r="D11" s="90" t="s">
        <v>186</v>
      </c>
      <c r="E11" s="60"/>
      <c r="F11" s="60">
        <v>0.56481479999999995</v>
      </c>
      <c r="G11" s="60">
        <v>3.1939361999999996</v>
      </c>
      <c r="H11" s="105">
        <v>3.7587509999999997</v>
      </c>
      <c r="I11" s="60">
        <v>12.972227400000001</v>
      </c>
      <c r="J11" s="106">
        <v>16.730978400000001</v>
      </c>
      <c r="K11" s="83">
        <v>4.0667400000000006E-2</v>
      </c>
      <c r="L11" s="83">
        <v>0.17267580000000005</v>
      </c>
      <c r="M11" s="125">
        <v>0.21334320000000004</v>
      </c>
      <c r="N11" s="83">
        <v>0.64183499999999993</v>
      </c>
      <c r="O11" s="126">
        <v>0.8551782</v>
      </c>
      <c r="R11" s="90" t="s">
        <v>147</v>
      </c>
      <c r="S11" s="90" t="s">
        <v>216</v>
      </c>
      <c r="T11" s="60"/>
      <c r="U11" s="60">
        <v>2.0294838000000008</v>
      </c>
      <c r="V11" s="60">
        <v>3.7137077999999986</v>
      </c>
      <c r="W11" s="105">
        <v>5.7431915999999994</v>
      </c>
      <c r="X11" s="60">
        <v>6.5781432000000102</v>
      </c>
      <c r="Y11" s="106">
        <v>12.32133480000001</v>
      </c>
      <c r="Z11" s="83">
        <v>6.6096000000000002E-3</v>
      </c>
      <c r="AA11" s="83">
        <v>1.7044200000000006E-2</v>
      </c>
      <c r="AB11" s="125">
        <v>2.3653800000000006E-2</v>
      </c>
      <c r="AC11" s="83">
        <v>3.1089599999999985E-2</v>
      </c>
      <c r="AD11" s="126">
        <v>5.4743399999999991E-2</v>
      </c>
    </row>
    <row r="12" spans="3:30">
      <c r="C12" s="90" t="s">
        <v>88</v>
      </c>
      <c r="D12" s="90" t="s">
        <v>88</v>
      </c>
      <c r="E12" s="60"/>
      <c r="F12" s="60">
        <v>0.55343160000000013</v>
      </c>
      <c r="G12" s="60">
        <v>3.5381862000000006</v>
      </c>
      <c r="H12" s="105">
        <v>4.0916178000000007</v>
      </c>
      <c r="I12" s="60">
        <v>8.9069255999999974</v>
      </c>
      <c r="J12" s="106">
        <v>12.998543399999997</v>
      </c>
      <c r="K12" s="83">
        <v>2.9987999999999998E-3</v>
      </c>
      <c r="L12" s="83">
        <v>2.3868E-2</v>
      </c>
      <c r="M12" s="125">
        <v>2.68668E-2</v>
      </c>
      <c r="N12" s="83">
        <v>6.1873200000000017E-2</v>
      </c>
      <c r="O12" s="126">
        <v>8.8740000000000013E-2</v>
      </c>
      <c r="R12" s="90" t="s">
        <v>148</v>
      </c>
      <c r="S12" s="90" t="s">
        <v>217</v>
      </c>
      <c r="T12" s="60"/>
      <c r="U12" s="60">
        <v>0.80168939999999977</v>
      </c>
      <c r="V12" s="60">
        <v>1.1639628000000006</v>
      </c>
      <c r="W12" s="105">
        <v>1.9656522000000005</v>
      </c>
      <c r="X12" s="60">
        <v>2.4775596000000006</v>
      </c>
      <c r="Y12" s="106">
        <v>4.4432118000000012</v>
      </c>
      <c r="Z12" s="83">
        <v>7.0074000000000004E-3</v>
      </c>
      <c r="AA12" s="83">
        <v>1.2056400000000002E-2</v>
      </c>
      <c r="AB12" s="125">
        <v>1.9063800000000002E-2</v>
      </c>
      <c r="AC12" s="83">
        <v>2.5673399999999989E-2</v>
      </c>
      <c r="AD12" s="126">
        <v>4.4737199999999991E-2</v>
      </c>
    </row>
    <row r="13" spans="3:30">
      <c r="C13" s="90" t="s">
        <v>65</v>
      </c>
      <c r="D13" s="90" t="s">
        <v>168</v>
      </c>
      <c r="E13" s="60"/>
      <c r="F13" s="60">
        <v>0.95337360000000004</v>
      </c>
      <c r="G13" s="60">
        <v>3.7335671999999995</v>
      </c>
      <c r="H13" s="105">
        <v>4.6869407999999995</v>
      </c>
      <c r="I13" s="60">
        <v>8.2197720000000025</v>
      </c>
      <c r="J13" s="106">
        <v>12.906712800000001</v>
      </c>
      <c r="K13" s="83">
        <v>1.1719800000000001E-2</v>
      </c>
      <c r="L13" s="83">
        <v>5.321339999999998E-2</v>
      </c>
      <c r="M13" s="125">
        <v>6.4933199999999983E-2</v>
      </c>
      <c r="N13" s="83">
        <v>0.11199600000000003</v>
      </c>
      <c r="O13" s="126">
        <v>0.17692920000000001</v>
      </c>
      <c r="R13" s="90" t="s">
        <v>149</v>
      </c>
      <c r="S13" s="90" t="s">
        <v>218</v>
      </c>
      <c r="T13" s="60"/>
      <c r="U13" s="60">
        <v>1.5531948000000009</v>
      </c>
      <c r="V13" s="60">
        <v>2.4575471999999996</v>
      </c>
      <c r="W13" s="105">
        <v>4.0107420000000005</v>
      </c>
      <c r="X13" s="60">
        <v>36.785331000000006</v>
      </c>
      <c r="Y13" s="106">
        <v>40.796073000000007</v>
      </c>
      <c r="Z13" s="83">
        <v>1.9125E-2</v>
      </c>
      <c r="AA13" s="83">
        <v>3.4180200000000008E-2</v>
      </c>
      <c r="AB13" s="125">
        <v>5.3305200000000004E-2</v>
      </c>
      <c r="AC13" s="83">
        <v>0.61558020000000013</v>
      </c>
      <c r="AD13" s="126">
        <v>0.66888540000000019</v>
      </c>
    </row>
    <row r="14" spans="3:30">
      <c r="C14" s="90" t="s">
        <v>72</v>
      </c>
      <c r="D14" s="90" t="s">
        <v>170</v>
      </c>
      <c r="E14" s="60"/>
      <c r="F14" s="60">
        <v>1.0441331999999999</v>
      </c>
      <c r="G14" s="60">
        <v>3.117864599999999</v>
      </c>
      <c r="H14" s="105">
        <v>4.1619977999999991</v>
      </c>
      <c r="I14" s="60">
        <v>8.0314902000000004</v>
      </c>
      <c r="J14" s="106">
        <v>12.193488</v>
      </c>
      <c r="K14" s="83">
        <v>1.5606000000000012E-2</v>
      </c>
      <c r="L14" s="83">
        <v>4.3757999999999991E-2</v>
      </c>
      <c r="M14" s="125">
        <v>5.9364000000000007E-2</v>
      </c>
      <c r="N14" s="83">
        <v>0.110925</v>
      </c>
      <c r="O14" s="126">
        <v>0.170289</v>
      </c>
      <c r="R14" s="90" t="s">
        <v>150</v>
      </c>
      <c r="S14" s="90" t="s">
        <v>219</v>
      </c>
      <c r="T14" s="60"/>
      <c r="U14" s="60">
        <v>26.864872200000001</v>
      </c>
      <c r="V14" s="60">
        <v>11.486995199999996</v>
      </c>
      <c r="W14" s="105">
        <v>38.351867399999996</v>
      </c>
      <c r="X14" s="60">
        <v>47.088565199999998</v>
      </c>
      <c r="Y14" s="106">
        <v>85.440432599999994</v>
      </c>
      <c r="Z14" s="83">
        <v>0.44033399999999989</v>
      </c>
      <c r="AA14" s="83">
        <v>0.19406520000000016</v>
      </c>
      <c r="AB14" s="125">
        <v>0.63439920000000005</v>
      </c>
      <c r="AC14" s="83">
        <v>0.83118780000000014</v>
      </c>
      <c r="AD14" s="126">
        <v>1.4655870000000002</v>
      </c>
    </row>
    <row r="15" spans="3:30">
      <c r="C15" s="90" t="s">
        <v>61</v>
      </c>
      <c r="D15" s="90" t="s">
        <v>171</v>
      </c>
      <c r="E15" s="60"/>
      <c r="F15" s="60">
        <v>1.1822004000000006</v>
      </c>
      <c r="G15" s="60">
        <v>2.3699700000000004</v>
      </c>
      <c r="H15" s="105">
        <v>3.5521704000000009</v>
      </c>
      <c r="I15" s="60">
        <v>5.9961006000000019</v>
      </c>
      <c r="J15" s="106">
        <v>9.5482710000000033</v>
      </c>
      <c r="K15" s="83">
        <v>1.9461600000000009E-2</v>
      </c>
      <c r="L15" s="83">
        <v>3.9290399999999996E-2</v>
      </c>
      <c r="M15" s="125">
        <v>5.8752000000000006E-2</v>
      </c>
      <c r="N15" s="83">
        <v>9.8623799999999984E-2</v>
      </c>
      <c r="O15" s="126">
        <v>0.15737579999999998</v>
      </c>
      <c r="R15" s="90" t="s">
        <v>151</v>
      </c>
      <c r="S15" s="90" t="s">
        <v>220</v>
      </c>
      <c r="T15" s="60"/>
      <c r="U15" s="60">
        <v>4.6315242000000003</v>
      </c>
      <c r="V15" s="60">
        <v>8.3595221999999971</v>
      </c>
      <c r="W15" s="105">
        <v>12.991046399999998</v>
      </c>
      <c r="X15" s="60">
        <v>16.546674599999999</v>
      </c>
      <c r="Y15" s="106">
        <v>29.537720999999998</v>
      </c>
      <c r="Z15" s="83">
        <v>6.1536599999999997E-2</v>
      </c>
      <c r="AA15" s="83">
        <v>0.13335480000000002</v>
      </c>
      <c r="AB15" s="125">
        <v>0.19489140000000002</v>
      </c>
      <c r="AC15" s="83">
        <v>0.26900460000000004</v>
      </c>
      <c r="AD15" s="126">
        <v>0.46389600000000003</v>
      </c>
    </row>
    <row r="16" spans="3:30">
      <c r="C16" s="90" t="s">
        <v>78</v>
      </c>
      <c r="D16" s="90" t="s">
        <v>172</v>
      </c>
      <c r="E16" s="60"/>
      <c r="F16" s="60">
        <v>0.53598959999999984</v>
      </c>
      <c r="G16" s="60">
        <v>2.3848722000000002</v>
      </c>
      <c r="H16" s="105">
        <v>2.9208618</v>
      </c>
      <c r="I16" s="60">
        <v>5.0795999999999983</v>
      </c>
      <c r="J16" s="106">
        <v>8.0004617999999983</v>
      </c>
      <c r="K16" s="83">
        <v>5.2937999999999969E-3</v>
      </c>
      <c r="L16" s="83">
        <v>2.3470200000000021E-2</v>
      </c>
      <c r="M16" s="125">
        <v>2.8764000000000019E-2</v>
      </c>
      <c r="N16" s="83">
        <v>5.1132599999999979E-2</v>
      </c>
      <c r="O16" s="126">
        <v>7.9896599999999998E-2</v>
      </c>
      <c r="R16" s="90" t="s">
        <v>152</v>
      </c>
      <c r="S16" s="90" t="s">
        <v>221</v>
      </c>
      <c r="T16" s="60"/>
      <c r="U16" s="60">
        <v>9.7149797999999983</v>
      </c>
      <c r="V16" s="60">
        <v>1.4204520000000045</v>
      </c>
      <c r="W16" s="105">
        <v>11.135431800000003</v>
      </c>
      <c r="X16" s="60">
        <v>10.6522884</v>
      </c>
      <c r="Y16" s="106">
        <v>21.787720200000003</v>
      </c>
      <c r="Z16" s="83">
        <v>0.18317160000000007</v>
      </c>
      <c r="AA16" s="83">
        <v>3.2619599999999971E-2</v>
      </c>
      <c r="AB16" s="125">
        <v>0.21579120000000004</v>
      </c>
      <c r="AC16" s="83">
        <v>0.21683159999999993</v>
      </c>
      <c r="AD16" s="126">
        <v>0.43262279999999997</v>
      </c>
    </row>
    <row r="17" spans="3:30">
      <c r="C17" s="90" t="s">
        <v>51</v>
      </c>
      <c r="D17" s="90" t="s">
        <v>175</v>
      </c>
      <c r="E17" s="60"/>
      <c r="F17" s="60">
        <v>0.52032240000000018</v>
      </c>
      <c r="G17" s="60">
        <v>1.9190483999999997</v>
      </c>
      <c r="H17" s="105">
        <v>2.4393707999999998</v>
      </c>
      <c r="I17" s="60">
        <v>4.0629762000000014</v>
      </c>
      <c r="J17" s="106">
        <v>6.5023470000000012</v>
      </c>
      <c r="K17" s="83">
        <v>4.7735999999999994E-3</v>
      </c>
      <c r="L17" s="83">
        <v>1.8084600000000003E-2</v>
      </c>
      <c r="M17" s="125">
        <v>2.2858200000000002E-2</v>
      </c>
      <c r="N17" s="83">
        <v>3.8433599999999978E-2</v>
      </c>
      <c r="O17" s="126">
        <v>6.129179999999998E-2</v>
      </c>
      <c r="R17" s="90" t="s">
        <v>153</v>
      </c>
      <c r="S17" s="90" t="s">
        <v>222</v>
      </c>
      <c r="T17" s="60"/>
      <c r="U17" s="60">
        <v>3.9621492000000007</v>
      </c>
      <c r="V17" s="60">
        <v>5.7499541999999977</v>
      </c>
      <c r="W17" s="105">
        <v>9.7121033999999984</v>
      </c>
      <c r="X17" s="60">
        <v>21.838944600000005</v>
      </c>
      <c r="Y17" s="106">
        <v>31.551048000000002</v>
      </c>
      <c r="Z17" s="83">
        <v>2.0134800000000001E-2</v>
      </c>
      <c r="AA17" s="83">
        <v>4.1922000000000022E-2</v>
      </c>
      <c r="AB17" s="125">
        <v>6.2056800000000023E-2</v>
      </c>
      <c r="AC17" s="83">
        <v>0.17243099999999997</v>
      </c>
      <c r="AD17" s="126">
        <v>0.2344878</v>
      </c>
    </row>
    <row r="18" spans="3:30">
      <c r="C18" s="90" t="s">
        <v>71</v>
      </c>
      <c r="D18" s="90" t="s">
        <v>194</v>
      </c>
      <c r="E18" s="60"/>
      <c r="F18" s="60">
        <v>0.24379020000000001</v>
      </c>
      <c r="G18" s="60">
        <v>1.9102355999999994</v>
      </c>
      <c r="H18" s="105">
        <v>2.1540257999999994</v>
      </c>
      <c r="I18" s="60">
        <v>2.9383956000000024</v>
      </c>
      <c r="J18" s="106">
        <v>5.0924214000000019</v>
      </c>
      <c r="K18" s="83">
        <v>1.3463999999999998E-3</v>
      </c>
      <c r="L18" s="83">
        <v>2.3041800000000012E-2</v>
      </c>
      <c r="M18" s="125">
        <v>2.4388200000000013E-2</v>
      </c>
      <c r="N18" s="83">
        <v>3.1946399999999986E-2</v>
      </c>
      <c r="O18" s="126">
        <v>5.6334599999999999E-2</v>
      </c>
      <c r="R18" s="90" t="s">
        <v>154</v>
      </c>
      <c r="S18" s="90" t="s">
        <v>223</v>
      </c>
      <c r="T18" s="60"/>
      <c r="U18" s="60">
        <v>5.8877766000000022</v>
      </c>
      <c r="V18" s="60">
        <v>10.430132399999998</v>
      </c>
      <c r="W18" s="105">
        <v>16.317909</v>
      </c>
      <c r="X18" s="60">
        <v>18.449229600000002</v>
      </c>
      <c r="Y18" s="106">
        <v>34.767138600000003</v>
      </c>
      <c r="Z18" s="83">
        <v>3.3813000000000003E-2</v>
      </c>
      <c r="AA18" s="83">
        <v>7.3745999999999978E-2</v>
      </c>
      <c r="AB18" s="125">
        <v>0.10755899999999999</v>
      </c>
      <c r="AC18" s="83">
        <v>0.13326300000000002</v>
      </c>
      <c r="AD18" s="126">
        <v>0.24082200000000001</v>
      </c>
    </row>
    <row r="19" spans="3:30">
      <c r="C19" s="90" t="s">
        <v>87</v>
      </c>
      <c r="D19" s="90" t="s">
        <v>190</v>
      </c>
      <c r="E19" s="60"/>
      <c r="F19" s="60">
        <v>0.34917660000000011</v>
      </c>
      <c r="G19" s="60">
        <v>0.8708454000000001</v>
      </c>
      <c r="H19" s="105">
        <v>1.2200220000000002</v>
      </c>
      <c r="I19" s="60">
        <v>2.2391549999999998</v>
      </c>
      <c r="J19" s="106">
        <v>3.4591769999999999</v>
      </c>
      <c r="K19" s="83">
        <v>2.18484E-2</v>
      </c>
      <c r="L19" s="83">
        <v>3.7117800000000006E-2</v>
      </c>
      <c r="M19" s="125">
        <v>5.896620000000001E-2</v>
      </c>
      <c r="N19" s="83">
        <v>0.10195920000000001</v>
      </c>
      <c r="O19" s="126">
        <v>0.16092540000000002</v>
      </c>
      <c r="R19" s="90" t="s">
        <v>155</v>
      </c>
      <c r="S19" s="90" t="s">
        <v>224</v>
      </c>
      <c r="T19" s="60"/>
      <c r="U19" s="60">
        <v>48.377253600000003</v>
      </c>
      <c r="V19" s="60">
        <v>5.2412292000000065</v>
      </c>
      <c r="W19" s="105">
        <v>53.61848280000001</v>
      </c>
      <c r="X19" s="60">
        <v>51.422841000000005</v>
      </c>
      <c r="Y19" s="106">
        <v>105.04132380000001</v>
      </c>
      <c r="Z19" s="83">
        <v>5.82318E-2</v>
      </c>
      <c r="AA19" s="83">
        <v>9.5472000000000057E-3</v>
      </c>
      <c r="AB19" s="125">
        <v>6.7779000000000006E-2</v>
      </c>
      <c r="AC19" s="83">
        <v>7.187940000000001E-2</v>
      </c>
      <c r="AD19" s="126">
        <v>0.13965840000000002</v>
      </c>
    </row>
    <row r="20" spans="3:30">
      <c r="C20" s="90" t="s">
        <v>80</v>
      </c>
      <c r="D20" s="90" t="s">
        <v>174</v>
      </c>
      <c r="E20" s="60"/>
      <c r="F20" s="60">
        <v>0.24418799999999977</v>
      </c>
      <c r="G20" s="60">
        <v>0.88440120000000022</v>
      </c>
      <c r="H20" s="105">
        <v>1.1285892</v>
      </c>
      <c r="I20" s="60">
        <v>2.1998952000000007</v>
      </c>
      <c r="J20" s="106">
        <v>3.3284844000000007</v>
      </c>
      <c r="K20" s="83">
        <v>8.0172000000000004E-3</v>
      </c>
      <c r="L20" s="83">
        <v>2.6622E-2</v>
      </c>
      <c r="M20" s="125">
        <v>3.4639200000000002E-2</v>
      </c>
      <c r="N20" s="83">
        <v>6.4933200000000024E-2</v>
      </c>
      <c r="O20" s="126">
        <v>9.9572400000000019E-2</v>
      </c>
      <c r="R20" s="90" t="s">
        <v>156</v>
      </c>
      <c r="S20" s="90" t="s">
        <v>225</v>
      </c>
      <c r="T20" s="60"/>
      <c r="U20" s="60">
        <v>1.1411351999999999</v>
      </c>
      <c r="V20" s="60">
        <v>12.2647248</v>
      </c>
      <c r="W20" s="105">
        <v>13.405860000000001</v>
      </c>
      <c r="X20" s="60">
        <v>31.046117400000011</v>
      </c>
      <c r="Y20" s="106">
        <v>44.451977400000011</v>
      </c>
      <c r="Z20" s="83">
        <v>1.1719800000000001E-2</v>
      </c>
      <c r="AA20" s="83">
        <v>0.13620060000000006</v>
      </c>
      <c r="AB20" s="125">
        <v>0.14792040000000006</v>
      </c>
      <c r="AC20" s="83">
        <v>0.34706519999999996</v>
      </c>
      <c r="AD20" s="126">
        <v>0.49498560000000003</v>
      </c>
    </row>
    <row r="21" spans="3:30">
      <c r="C21" s="90" t="s">
        <v>73</v>
      </c>
      <c r="D21" s="90" t="s">
        <v>180</v>
      </c>
      <c r="E21" s="60"/>
      <c r="F21" s="60">
        <v>0.13005000000000005</v>
      </c>
      <c r="G21" s="60">
        <v>0.65107620000000033</v>
      </c>
      <c r="H21" s="105">
        <v>0.78112620000000033</v>
      </c>
      <c r="I21" s="60">
        <v>2.2659605999999988</v>
      </c>
      <c r="J21" s="106">
        <v>3.0470867999999993</v>
      </c>
      <c r="K21" s="83">
        <v>1.6829999999999998E-3</v>
      </c>
      <c r="L21" s="83">
        <v>8.6904000000000009E-3</v>
      </c>
      <c r="M21" s="125">
        <v>1.0373400000000001E-2</v>
      </c>
      <c r="N21" s="83">
        <v>3.0355199999999995E-2</v>
      </c>
      <c r="O21" s="126">
        <v>4.0728599999999997E-2</v>
      </c>
      <c r="R21" s="90" t="s">
        <v>157</v>
      </c>
      <c r="S21" s="90" t="s">
        <v>226</v>
      </c>
      <c r="T21" s="60"/>
      <c r="U21" s="60">
        <v>1.4321106000000001</v>
      </c>
      <c r="V21" s="60">
        <v>10.0385136</v>
      </c>
      <c r="W21" s="105">
        <v>11.4706242</v>
      </c>
      <c r="X21" s="60">
        <v>17.4770064</v>
      </c>
      <c r="Y21" s="106">
        <v>28.9476306</v>
      </c>
      <c r="Z21" s="83">
        <v>2.26746E-2</v>
      </c>
      <c r="AA21" s="83">
        <v>0.18595620000000004</v>
      </c>
      <c r="AB21" s="125">
        <v>0.20863080000000003</v>
      </c>
      <c r="AC21" s="83">
        <v>0.33035760000000003</v>
      </c>
      <c r="AD21" s="126">
        <v>0.53898840000000003</v>
      </c>
    </row>
    <row r="22" spans="3:30">
      <c r="C22" s="90" t="s">
        <v>79</v>
      </c>
      <c r="D22" s="90" t="s">
        <v>177</v>
      </c>
      <c r="E22" s="60"/>
      <c r="F22" s="60">
        <v>2.8764000000000005E-2</v>
      </c>
      <c r="G22" s="60">
        <v>0.9688878000000003</v>
      </c>
      <c r="H22" s="105">
        <v>0.99765180000000031</v>
      </c>
      <c r="I22" s="60">
        <v>1.6028585999999998</v>
      </c>
      <c r="J22" s="106">
        <v>2.6005104000000001</v>
      </c>
      <c r="K22" s="83">
        <v>9.1800000000000009E-5</v>
      </c>
      <c r="L22" s="83">
        <v>2.6316E-3</v>
      </c>
      <c r="M22" s="125">
        <v>2.7234E-3</v>
      </c>
      <c r="N22" s="83">
        <v>5.9669999999999992E-3</v>
      </c>
      <c r="O22" s="126">
        <v>8.6903999999999992E-3</v>
      </c>
      <c r="R22" s="107" t="s">
        <v>130</v>
      </c>
      <c r="S22" s="107" t="s">
        <v>227</v>
      </c>
      <c r="T22" s="97"/>
      <c r="U22" s="97">
        <v>26.734699799999998</v>
      </c>
      <c r="V22" s="97">
        <v>6.0459479999999992</v>
      </c>
      <c r="W22" s="26">
        <v>32.780647799999997</v>
      </c>
      <c r="X22" s="97">
        <v>33.309048600000011</v>
      </c>
      <c r="Y22" s="25">
        <v>66.089696400000008</v>
      </c>
      <c r="Z22" s="130">
        <v>0.51258059999999994</v>
      </c>
      <c r="AA22" s="130">
        <v>0.1291931999999999</v>
      </c>
      <c r="AB22" s="131">
        <v>0.64177379999999984</v>
      </c>
      <c r="AC22" s="130">
        <v>0.67797360000000018</v>
      </c>
      <c r="AD22" s="132">
        <v>1.3197474</v>
      </c>
    </row>
    <row r="23" spans="3:30">
      <c r="C23" s="90" t="s">
        <v>50</v>
      </c>
      <c r="D23" s="90" t="s">
        <v>178</v>
      </c>
      <c r="E23" s="60"/>
      <c r="F23" s="60">
        <v>0.19789020000000004</v>
      </c>
      <c r="G23" s="60">
        <v>0.58234859999999966</v>
      </c>
      <c r="H23" s="105">
        <v>0.78023879999999968</v>
      </c>
      <c r="I23" s="60">
        <v>1.745240400000001</v>
      </c>
      <c r="J23" s="106">
        <v>2.5254792000000008</v>
      </c>
      <c r="K23" s="83">
        <v>1.7748E-3</v>
      </c>
      <c r="L23" s="83">
        <v>5.7527999999999989E-3</v>
      </c>
      <c r="M23" s="125">
        <v>7.5275999999999989E-3</v>
      </c>
      <c r="N23" s="83">
        <v>1.7074800000000011E-2</v>
      </c>
      <c r="O23" s="126">
        <v>2.460240000000001E-2</v>
      </c>
    </row>
    <row r="24" spans="3:30">
      <c r="C24" s="90" t="s">
        <v>53</v>
      </c>
      <c r="D24" s="90" t="s">
        <v>193</v>
      </c>
      <c r="E24" s="60"/>
      <c r="F24" s="60">
        <v>3.4639200000000009E-2</v>
      </c>
      <c r="G24" s="60">
        <v>0.60006600000000021</v>
      </c>
      <c r="H24" s="105">
        <v>0.63470520000000019</v>
      </c>
      <c r="I24" s="60">
        <v>1.7182817999999995</v>
      </c>
      <c r="J24" s="106">
        <v>2.3529869999999997</v>
      </c>
      <c r="K24" s="83">
        <v>3.1517999999999997E-3</v>
      </c>
      <c r="L24" s="83">
        <v>4.3696800000000008E-2</v>
      </c>
      <c r="M24" s="125">
        <v>4.6848600000000011E-2</v>
      </c>
      <c r="N24" s="83">
        <v>0.11661659999999999</v>
      </c>
      <c r="O24" s="126">
        <v>0.1634652</v>
      </c>
    </row>
    <row r="25" spans="3:30">
      <c r="C25" s="90" t="s">
        <v>86</v>
      </c>
      <c r="D25" s="90" t="s">
        <v>176</v>
      </c>
      <c r="E25" s="60"/>
      <c r="F25" s="60">
        <v>6.3556199999999993E-2</v>
      </c>
      <c r="G25" s="60">
        <v>0.53274599999999994</v>
      </c>
      <c r="H25" s="105">
        <v>0.59630219999999989</v>
      </c>
      <c r="I25" s="60">
        <v>1.6903746000000006</v>
      </c>
      <c r="J25" s="106">
        <v>2.2866768000000004</v>
      </c>
      <c r="K25" s="83">
        <v>3.6720000000000004E-4</v>
      </c>
      <c r="L25" s="83">
        <v>4.5899999999999969E-3</v>
      </c>
      <c r="M25" s="125">
        <v>4.9571999999999967E-3</v>
      </c>
      <c r="N25" s="83">
        <v>1.401480000000001E-2</v>
      </c>
      <c r="O25" s="126">
        <v>1.8972000000000006E-2</v>
      </c>
      <c r="U25" t="s">
        <v>163</v>
      </c>
      <c r="Z25" t="s">
        <v>166</v>
      </c>
    </row>
    <row r="26" spans="3:30">
      <c r="C26" s="90" t="s">
        <v>70</v>
      </c>
      <c r="D26" s="90" t="s">
        <v>191</v>
      </c>
      <c r="E26" s="60"/>
      <c r="F26" s="60">
        <v>0.12062520000000004</v>
      </c>
      <c r="G26" s="60">
        <v>0.58794839999999993</v>
      </c>
      <c r="H26" s="105">
        <v>0.70857360000000003</v>
      </c>
      <c r="I26" s="60">
        <v>1.5176070000000006</v>
      </c>
      <c r="J26" s="106">
        <v>2.2261806000000006</v>
      </c>
      <c r="K26" s="83">
        <v>3.48534E-2</v>
      </c>
      <c r="L26" s="83">
        <v>0.12509279999999998</v>
      </c>
      <c r="M26" s="125">
        <v>0.15994619999999998</v>
      </c>
      <c r="N26" s="83">
        <v>0.29115900000000017</v>
      </c>
      <c r="O26" s="126">
        <v>0.45110520000000015</v>
      </c>
      <c r="U26" t="s">
        <v>2</v>
      </c>
      <c r="Z26" t="s">
        <v>2</v>
      </c>
    </row>
    <row r="27" spans="3:30">
      <c r="C27" s="90" t="s">
        <v>54</v>
      </c>
      <c r="D27" s="90" t="s">
        <v>189</v>
      </c>
      <c r="E27" s="60"/>
      <c r="F27" s="60">
        <v>6.8788799999999983E-2</v>
      </c>
      <c r="G27" s="60">
        <v>0.51867000000000008</v>
      </c>
      <c r="H27" s="105">
        <v>0.58745880000000006</v>
      </c>
      <c r="I27" s="60">
        <v>1.2332105999999998</v>
      </c>
      <c r="J27" s="106">
        <v>1.8206693999999999</v>
      </c>
      <c r="K27" s="83">
        <v>8.8740000000000021E-4</v>
      </c>
      <c r="L27" s="83">
        <v>5.4161999999999986E-3</v>
      </c>
      <c r="M27" s="125">
        <v>6.3035999999999986E-3</v>
      </c>
      <c r="N27" s="83">
        <v>1.3005000000000003E-2</v>
      </c>
      <c r="O27" s="126">
        <v>1.9308600000000002E-2</v>
      </c>
      <c r="R27" t="s">
        <v>203</v>
      </c>
      <c r="T27" t="s">
        <v>291</v>
      </c>
      <c r="U27" t="s">
        <v>5</v>
      </c>
      <c r="V27" t="s">
        <v>6</v>
      </c>
      <c r="W27" t="s">
        <v>7</v>
      </c>
      <c r="X27" t="s">
        <v>8</v>
      </c>
      <c r="Y27" t="s">
        <v>9</v>
      </c>
      <c r="Z27" t="s">
        <v>5</v>
      </c>
      <c r="AA27" t="s">
        <v>6</v>
      </c>
      <c r="AB27" t="s">
        <v>7</v>
      </c>
      <c r="AC27" t="s">
        <v>8</v>
      </c>
      <c r="AD27" t="s">
        <v>9</v>
      </c>
    </row>
    <row r="28" spans="3:30">
      <c r="C28" s="90" t="s">
        <v>58</v>
      </c>
      <c r="D28" s="90" t="s">
        <v>185</v>
      </c>
      <c r="E28" s="60"/>
      <c r="F28" s="60">
        <v>9.152459999999997E-2</v>
      </c>
      <c r="G28" s="60">
        <v>0.39602520000000002</v>
      </c>
      <c r="H28" s="105">
        <v>0.48754979999999998</v>
      </c>
      <c r="I28" s="60">
        <v>1.1801196000000009</v>
      </c>
      <c r="J28" s="106">
        <v>1.667669400000001</v>
      </c>
      <c r="K28" s="83">
        <v>2.0502000000000003E-3</v>
      </c>
      <c r="L28" s="83">
        <v>1.0434600000000007E-2</v>
      </c>
      <c r="M28" s="125">
        <v>1.2484800000000008E-2</v>
      </c>
      <c r="N28" s="83">
        <v>3.0416399999999979E-2</v>
      </c>
      <c r="O28" s="126">
        <v>4.2901199999999987E-2</v>
      </c>
      <c r="R28" t="s">
        <v>29</v>
      </c>
      <c r="T28" s="63">
        <v>306</v>
      </c>
      <c r="U28" s="63">
        <v>148.64794560000001</v>
      </c>
      <c r="V28" s="63">
        <v>105.771501</v>
      </c>
      <c r="W28" s="63">
        <v>254.41944660000001</v>
      </c>
      <c r="X28" s="63">
        <v>368.20468979999998</v>
      </c>
      <c r="Y28" s="63">
        <v>622.6241364</v>
      </c>
      <c r="Z28" s="213">
        <v>1.6462493999999999</v>
      </c>
      <c r="AA28" s="213">
        <v>1.5789599999999995</v>
      </c>
      <c r="AB28" s="213">
        <v>3.2252093999999993</v>
      </c>
      <c r="AC28" s="213">
        <v>5.1695946000000017</v>
      </c>
      <c r="AD28" s="213">
        <v>8.3948040000000006</v>
      </c>
    </row>
    <row r="29" spans="3:30">
      <c r="C29" s="90" t="s">
        <v>74</v>
      </c>
      <c r="D29" s="90" t="s">
        <v>195</v>
      </c>
      <c r="E29" s="60"/>
      <c r="F29" s="60">
        <v>5.2264800000000014E-2</v>
      </c>
      <c r="G29" s="60">
        <v>0.31453740000000008</v>
      </c>
      <c r="H29" s="105">
        <v>0.36680220000000008</v>
      </c>
      <c r="I29" s="60">
        <v>1.1409210000000005</v>
      </c>
      <c r="J29" s="106">
        <v>1.5077232000000005</v>
      </c>
      <c r="K29" s="83">
        <v>3.6720000000000009E-4</v>
      </c>
      <c r="L29" s="83">
        <v>4.2533999999999992E-3</v>
      </c>
      <c r="M29" s="125">
        <v>4.620599999999999E-3</v>
      </c>
      <c r="N29" s="83">
        <v>1.5055199999999998E-2</v>
      </c>
      <c r="O29" s="126">
        <v>1.9675799999999997E-2</v>
      </c>
      <c r="R29" t="s">
        <v>144</v>
      </c>
      <c r="S29" t="s">
        <v>204</v>
      </c>
      <c r="T29" s="63"/>
      <c r="U29" s="63">
        <v>2.0568096000000002</v>
      </c>
      <c r="V29" s="63">
        <v>5.679788399999997</v>
      </c>
      <c r="W29" s="63">
        <v>7.7365979999999972</v>
      </c>
      <c r="X29" s="63">
        <v>8.1816443999999962</v>
      </c>
      <c r="Y29" s="63">
        <v>15.918242399999993</v>
      </c>
      <c r="Z29" s="213">
        <v>5.700779999999999E-2</v>
      </c>
      <c r="AA29" s="213">
        <v>0.23690519999999998</v>
      </c>
      <c r="AB29" s="213">
        <v>0.29391299999999998</v>
      </c>
      <c r="AC29" s="213">
        <v>0.36667980000000022</v>
      </c>
      <c r="AD29" s="213">
        <v>0.6605928000000002</v>
      </c>
    </row>
    <row r="30" spans="3:30">
      <c r="C30" s="90" t="s">
        <v>82</v>
      </c>
      <c r="D30" s="90" t="s">
        <v>182</v>
      </c>
      <c r="E30" s="60"/>
      <c r="F30" s="60">
        <v>7.203240000000001E-2</v>
      </c>
      <c r="G30" s="60">
        <v>0.30058379999999996</v>
      </c>
      <c r="H30" s="105">
        <v>0.37261619999999995</v>
      </c>
      <c r="I30" s="60">
        <v>0.73929599999999973</v>
      </c>
      <c r="J30" s="106">
        <v>1.1119121999999997</v>
      </c>
      <c r="K30" s="83">
        <v>3.3965999999999996E-3</v>
      </c>
      <c r="L30" s="83">
        <v>1.1933999999999998E-2</v>
      </c>
      <c r="M30" s="125">
        <v>1.5330599999999998E-2</v>
      </c>
      <c r="N30" s="83">
        <v>2.6591399999999994E-2</v>
      </c>
      <c r="O30" s="126">
        <v>4.1921999999999994E-2</v>
      </c>
      <c r="R30" t="s">
        <v>145</v>
      </c>
      <c r="S30" t="s">
        <v>205</v>
      </c>
      <c r="T30" s="63"/>
      <c r="U30" s="63">
        <v>1.8054000000000008E-2</v>
      </c>
      <c r="V30" s="63">
        <v>2.7901385999999997</v>
      </c>
      <c r="W30" s="63">
        <v>2.8081925999999995</v>
      </c>
      <c r="X30" s="63">
        <v>4.7376756000000029</v>
      </c>
      <c r="Y30" s="63">
        <v>7.5458682000000028</v>
      </c>
      <c r="Z30" s="213">
        <v>2.1420000000000003E-4</v>
      </c>
      <c r="AA30" s="213">
        <v>2.1144600000000003E-2</v>
      </c>
      <c r="AB30" s="213">
        <v>2.1358800000000004E-2</v>
      </c>
      <c r="AC30" s="213">
        <v>5.0061600000000005E-2</v>
      </c>
      <c r="AD30" s="213">
        <v>7.1420400000000009E-2</v>
      </c>
    </row>
    <row r="31" spans="3:30">
      <c r="C31" s="90" t="s">
        <v>59</v>
      </c>
      <c r="D31" s="90" t="s">
        <v>179</v>
      </c>
      <c r="E31" s="60"/>
      <c r="F31" s="60">
        <v>6.9370200000000007E-2</v>
      </c>
      <c r="G31" s="60">
        <v>0.25150139999999982</v>
      </c>
      <c r="H31" s="105">
        <v>0.32087159999999981</v>
      </c>
      <c r="I31" s="60">
        <v>0.66016440000000043</v>
      </c>
      <c r="J31" s="106">
        <v>0.98103600000000024</v>
      </c>
      <c r="K31" s="83">
        <v>3.6719999999999998E-4</v>
      </c>
      <c r="L31" s="83">
        <v>2.2949999999999989E-3</v>
      </c>
      <c r="M31" s="125">
        <v>2.6621999999999987E-3</v>
      </c>
      <c r="N31" s="83">
        <v>5.7834000000000062E-3</v>
      </c>
      <c r="O31" s="126">
        <v>8.4456000000000045E-3</v>
      </c>
      <c r="R31" t="s">
        <v>146</v>
      </c>
      <c r="S31" t="s">
        <v>206</v>
      </c>
      <c r="T31" s="63"/>
      <c r="U31" s="63">
        <v>13.442212800000004</v>
      </c>
      <c r="V31" s="63">
        <v>18.9288846</v>
      </c>
      <c r="W31" s="63">
        <v>32.371097400000004</v>
      </c>
      <c r="X31" s="63">
        <v>61.613620199999993</v>
      </c>
      <c r="Y31" s="63">
        <v>93.984717599999996</v>
      </c>
      <c r="Z31" s="213">
        <v>0.2120886000000001</v>
      </c>
      <c r="AA31" s="213">
        <v>0.32102459999999988</v>
      </c>
      <c r="AB31" s="213">
        <v>0.53311319999999995</v>
      </c>
      <c r="AC31" s="213">
        <v>1.0305162000000005</v>
      </c>
      <c r="AD31" s="213">
        <v>1.5636294000000004</v>
      </c>
    </row>
    <row r="32" spans="3:30">
      <c r="C32" s="90" t="s">
        <v>81</v>
      </c>
      <c r="D32" s="90" t="s">
        <v>183</v>
      </c>
      <c r="E32" s="60"/>
      <c r="F32" s="60">
        <v>8.8372800000000043E-2</v>
      </c>
      <c r="G32" s="60">
        <v>0.23672160000000009</v>
      </c>
      <c r="H32" s="105">
        <v>0.32509440000000012</v>
      </c>
      <c r="I32" s="60">
        <v>0.5793191999999997</v>
      </c>
      <c r="J32" s="106">
        <v>0.90441359999999982</v>
      </c>
      <c r="K32" s="83">
        <v>2.7846000000000004E-3</v>
      </c>
      <c r="L32" s="83">
        <v>6.0894000000000035E-3</v>
      </c>
      <c r="M32" s="125">
        <v>8.8740000000000034E-3</v>
      </c>
      <c r="N32" s="83">
        <v>1.5269400000000006E-2</v>
      </c>
      <c r="O32" s="126">
        <v>2.4143400000000009E-2</v>
      </c>
      <c r="R32" t="s">
        <v>147</v>
      </c>
      <c r="S32" t="s">
        <v>216</v>
      </c>
      <c r="T32" s="63"/>
      <c r="U32" s="63">
        <v>2.0294838000000008</v>
      </c>
      <c r="V32" s="63">
        <v>3.7137077999999986</v>
      </c>
      <c r="W32" s="63">
        <v>5.7431915999999994</v>
      </c>
      <c r="X32" s="63">
        <v>6.5781432000000102</v>
      </c>
      <c r="Y32" s="63">
        <v>12.32133480000001</v>
      </c>
      <c r="Z32" s="213">
        <v>6.6096000000000002E-3</v>
      </c>
      <c r="AA32" s="213">
        <v>1.7044200000000006E-2</v>
      </c>
      <c r="AB32" s="213">
        <v>2.3653800000000006E-2</v>
      </c>
      <c r="AC32" s="213">
        <v>3.1089599999999985E-2</v>
      </c>
      <c r="AD32" s="213">
        <v>5.4743399999999991E-2</v>
      </c>
    </row>
    <row r="33" spans="3:30">
      <c r="C33" s="90" t="s">
        <v>49</v>
      </c>
      <c r="D33" s="90" t="s">
        <v>197</v>
      </c>
      <c r="E33" s="60"/>
      <c r="F33" s="60">
        <v>2.0655000000000014E-2</v>
      </c>
      <c r="G33" s="60">
        <v>0.22197240000000001</v>
      </c>
      <c r="H33" s="105">
        <v>0.24262740000000002</v>
      </c>
      <c r="I33" s="60">
        <v>0.59859720000000005</v>
      </c>
      <c r="J33" s="106">
        <v>0.8412246000000001</v>
      </c>
      <c r="K33" s="83">
        <v>1.5300000000000001E-4</v>
      </c>
      <c r="L33" s="83">
        <v>1.5605999999999999E-3</v>
      </c>
      <c r="M33" s="125">
        <v>1.7135999999999998E-3</v>
      </c>
      <c r="N33" s="83">
        <v>4.3145999999999983E-3</v>
      </c>
      <c r="O33" s="126">
        <v>6.0281999999999983E-3</v>
      </c>
      <c r="R33" t="s">
        <v>148</v>
      </c>
      <c r="S33" t="s">
        <v>217</v>
      </c>
      <c r="T33" s="63"/>
      <c r="U33" s="63">
        <v>0.80168939999999977</v>
      </c>
      <c r="V33" s="63">
        <v>1.1639628000000006</v>
      </c>
      <c r="W33" s="63">
        <v>1.9656522000000005</v>
      </c>
      <c r="X33" s="63">
        <v>2.4775596000000006</v>
      </c>
      <c r="Y33" s="63">
        <v>4.4432118000000012</v>
      </c>
      <c r="Z33" s="213">
        <v>7.0074000000000004E-3</v>
      </c>
      <c r="AA33" s="213">
        <v>1.2056400000000002E-2</v>
      </c>
      <c r="AB33" s="213">
        <v>1.9063800000000002E-2</v>
      </c>
      <c r="AC33" s="213">
        <v>2.5673399999999989E-2</v>
      </c>
      <c r="AD33" s="213">
        <v>4.4737199999999991E-2</v>
      </c>
    </row>
    <row r="34" spans="3:30">
      <c r="C34" s="90" t="s">
        <v>68</v>
      </c>
      <c r="D34" s="90" t="s">
        <v>187</v>
      </c>
      <c r="E34" s="60"/>
      <c r="F34" s="60">
        <v>6.6371399999999997E-2</v>
      </c>
      <c r="G34" s="60">
        <v>0.20820239999999998</v>
      </c>
      <c r="H34" s="105">
        <v>0.27457379999999998</v>
      </c>
      <c r="I34" s="60">
        <v>0.55223820000000012</v>
      </c>
      <c r="J34" s="106">
        <v>0.8268120000000001</v>
      </c>
      <c r="K34" s="83">
        <v>1.7135999999999998E-3</v>
      </c>
      <c r="L34" s="83">
        <v>5.9364000000000005E-3</v>
      </c>
      <c r="M34" s="125">
        <v>7.6500000000000005E-3</v>
      </c>
      <c r="N34" s="83">
        <v>1.6095600000000009E-2</v>
      </c>
      <c r="O34" s="126">
        <v>2.3745600000000009E-2</v>
      </c>
      <c r="R34" t="s">
        <v>149</v>
      </c>
      <c r="S34" t="s">
        <v>218</v>
      </c>
      <c r="T34" s="63"/>
      <c r="U34" s="63">
        <v>1.5531948000000009</v>
      </c>
      <c r="V34" s="63">
        <v>2.4575471999999996</v>
      </c>
      <c r="W34" s="63">
        <v>4.0107420000000005</v>
      </c>
      <c r="X34" s="63">
        <v>36.785331000000006</v>
      </c>
      <c r="Y34" s="63">
        <v>40.796073000000007</v>
      </c>
      <c r="Z34" s="213">
        <v>1.9125E-2</v>
      </c>
      <c r="AA34" s="213">
        <v>3.4180200000000008E-2</v>
      </c>
      <c r="AB34" s="213">
        <v>5.3305200000000004E-2</v>
      </c>
      <c r="AC34" s="213">
        <v>0.61558020000000013</v>
      </c>
      <c r="AD34" s="213">
        <v>0.66888540000000019</v>
      </c>
    </row>
    <row r="35" spans="3:30">
      <c r="C35" s="90" t="s">
        <v>84</v>
      </c>
      <c r="D35" s="90" t="s">
        <v>188</v>
      </c>
      <c r="E35" s="60"/>
      <c r="F35" s="60">
        <v>4.6664999999999998E-2</v>
      </c>
      <c r="G35" s="60">
        <v>0.15284700000000001</v>
      </c>
      <c r="H35" s="105">
        <v>0.19951199999999999</v>
      </c>
      <c r="I35" s="60">
        <v>0.41824080000000008</v>
      </c>
      <c r="J35" s="106">
        <v>0.6177528000000001</v>
      </c>
      <c r="K35" s="83">
        <v>1.1934000000000001E-3</v>
      </c>
      <c r="L35" s="83">
        <v>4.2839999999999987E-3</v>
      </c>
      <c r="M35" s="125">
        <v>5.4773999999999986E-3</v>
      </c>
      <c r="N35" s="83">
        <v>1.1628000000000008E-2</v>
      </c>
      <c r="O35" s="126">
        <v>1.7105400000000007E-2</v>
      </c>
      <c r="R35" t="s">
        <v>150</v>
      </c>
      <c r="S35" t="s">
        <v>219</v>
      </c>
      <c r="T35" s="63"/>
      <c r="U35" s="63">
        <v>26.864872200000001</v>
      </c>
      <c r="V35" s="63">
        <v>11.486995199999996</v>
      </c>
      <c r="W35" s="63">
        <v>38.351867399999996</v>
      </c>
      <c r="X35" s="63">
        <v>47.088565199999998</v>
      </c>
      <c r="Y35" s="63">
        <v>85.440432599999994</v>
      </c>
      <c r="Z35" s="213">
        <v>0.44033399999999989</v>
      </c>
      <c r="AA35" s="213">
        <v>0.19406520000000016</v>
      </c>
      <c r="AB35" s="213">
        <v>0.63439920000000005</v>
      </c>
      <c r="AC35" s="213">
        <v>0.83118780000000014</v>
      </c>
      <c r="AD35" s="213">
        <v>1.4655870000000002</v>
      </c>
    </row>
    <row r="36" spans="3:30">
      <c r="C36" s="90" t="s">
        <v>63</v>
      </c>
      <c r="D36" s="90" t="s">
        <v>181</v>
      </c>
      <c r="E36" s="60"/>
      <c r="F36" s="60">
        <v>1.7839800000000006E-2</v>
      </c>
      <c r="G36" s="60">
        <v>0.15061320000000003</v>
      </c>
      <c r="H36" s="105">
        <v>0.16845300000000005</v>
      </c>
      <c r="I36" s="60">
        <v>0.4267476</v>
      </c>
      <c r="J36" s="106">
        <v>0.59520060000000008</v>
      </c>
      <c r="K36" s="83">
        <v>3.0599999999999998E-5</v>
      </c>
      <c r="L36" s="83">
        <v>1.3770000000000002E-3</v>
      </c>
      <c r="M36" s="125">
        <v>1.4076000000000002E-3</v>
      </c>
      <c r="N36" s="83">
        <v>4.3145999999999992E-3</v>
      </c>
      <c r="O36" s="126">
        <v>5.7221999999999993E-3</v>
      </c>
      <c r="R36" t="s">
        <v>151</v>
      </c>
      <c r="S36" t="s">
        <v>220</v>
      </c>
      <c r="T36" s="63"/>
      <c r="U36" s="63">
        <v>4.6315242000000003</v>
      </c>
      <c r="V36" s="63">
        <v>8.3595221999999971</v>
      </c>
      <c r="W36" s="63">
        <v>12.991046399999998</v>
      </c>
      <c r="X36" s="63">
        <v>16.546674599999999</v>
      </c>
      <c r="Y36" s="63">
        <v>29.537720999999998</v>
      </c>
      <c r="Z36" s="213">
        <v>6.1536599999999997E-2</v>
      </c>
      <c r="AA36" s="213">
        <v>0.13335480000000002</v>
      </c>
      <c r="AB36" s="213">
        <v>0.19489140000000002</v>
      </c>
      <c r="AC36" s="213">
        <v>0.26900460000000004</v>
      </c>
      <c r="AD36" s="213">
        <v>0.46389600000000003</v>
      </c>
    </row>
    <row r="37" spans="3:30">
      <c r="C37" s="90" t="s">
        <v>85</v>
      </c>
      <c r="D37" s="90" t="s">
        <v>198</v>
      </c>
      <c r="E37" s="60"/>
      <c r="F37" s="60">
        <v>2.9620800000000006E-2</v>
      </c>
      <c r="G37" s="60">
        <v>6.6616199999999973E-2</v>
      </c>
      <c r="H37" s="105">
        <v>9.6236999999999975E-2</v>
      </c>
      <c r="I37" s="60">
        <v>0.17695979999999994</v>
      </c>
      <c r="J37" s="106">
        <v>0.27319679999999991</v>
      </c>
      <c r="K37" s="83">
        <v>4.284E-4</v>
      </c>
      <c r="L37" s="83">
        <v>1.3464E-3</v>
      </c>
      <c r="M37" s="125">
        <v>1.7748E-3</v>
      </c>
      <c r="N37" s="83">
        <v>3.8249999999999977E-3</v>
      </c>
      <c r="O37" s="126">
        <v>5.5997999999999977E-3</v>
      </c>
      <c r="R37" t="s">
        <v>152</v>
      </c>
      <c r="S37" t="s">
        <v>221</v>
      </c>
      <c r="T37" s="63"/>
      <c r="U37" s="63">
        <v>9.7149797999999983</v>
      </c>
      <c r="V37" s="63">
        <v>1.4204520000000045</v>
      </c>
      <c r="W37" s="63">
        <v>11.135431800000003</v>
      </c>
      <c r="X37" s="63">
        <v>10.6522884</v>
      </c>
      <c r="Y37" s="63">
        <v>21.787720200000003</v>
      </c>
      <c r="Z37" s="213">
        <v>0.18317160000000007</v>
      </c>
      <c r="AA37" s="213">
        <v>3.2619599999999971E-2</v>
      </c>
      <c r="AB37" s="213">
        <v>0.21579120000000004</v>
      </c>
      <c r="AC37" s="213">
        <v>0.21683159999999993</v>
      </c>
      <c r="AD37" s="213">
        <v>0.43262279999999997</v>
      </c>
    </row>
    <row r="38" spans="3:30">
      <c r="C38" s="90" t="s">
        <v>66</v>
      </c>
      <c r="D38" s="90" t="s">
        <v>184</v>
      </c>
      <c r="E38" s="60"/>
      <c r="F38" s="60">
        <v>1.35558E-2</v>
      </c>
      <c r="G38" s="60">
        <v>5.4406799999999984E-2</v>
      </c>
      <c r="H38" s="105">
        <v>6.7962599999999984E-2</v>
      </c>
      <c r="I38" s="60">
        <v>0.10407060000000001</v>
      </c>
      <c r="J38" s="106">
        <v>0.1720332</v>
      </c>
      <c r="K38" s="83">
        <v>2.4479999999999999E-4</v>
      </c>
      <c r="L38" s="83">
        <v>1.3157999999999998E-3</v>
      </c>
      <c r="M38" s="125">
        <v>1.5605999999999997E-3</v>
      </c>
      <c r="N38" s="83">
        <v>2.4174000000000001E-3</v>
      </c>
      <c r="O38" s="126">
        <v>3.9779999999999998E-3</v>
      </c>
      <c r="R38" t="s">
        <v>153</v>
      </c>
      <c r="S38" t="s">
        <v>222</v>
      </c>
      <c r="T38" s="63"/>
      <c r="U38" s="63">
        <v>3.9621492000000007</v>
      </c>
      <c r="V38" s="63">
        <v>5.7499541999999977</v>
      </c>
      <c r="W38" s="63">
        <v>9.7121033999999984</v>
      </c>
      <c r="X38" s="63">
        <v>21.838944600000005</v>
      </c>
      <c r="Y38" s="63">
        <v>31.551048000000002</v>
      </c>
      <c r="Z38" s="213">
        <v>2.0134800000000001E-2</v>
      </c>
      <c r="AA38" s="213">
        <v>4.1922000000000022E-2</v>
      </c>
      <c r="AB38" s="213">
        <v>6.2056800000000023E-2</v>
      </c>
      <c r="AC38" s="213">
        <v>0.17243099999999997</v>
      </c>
      <c r="AD38" s="213">
        <v>0.2344878</v>
      </c>
    </row>
    <row r="39" spans="3:30">
      <c r="C39" s="90" t="s">
        <v>52</v>
      </c>
      <c r="D39" s="90" t="s">
        <v>192</v>
      </c>
      <c r="E39" s="60"/>
      <c r="F39" s="60">
        <v>7.4357999999999985E-3</v>
      </c>
      <c r="G39" s="60">
        <v>5.2081200000000015E-2</v>
      </c>
      <c r="H39" s="105">
        <v>5.9517000000000014E-2</v>
      </c>
      <c r="I39" s="60">
        <v>0.11242440000000001</v>
      </c>
      <c r="J39" s="106">
        <v>0.17194140000000002</v>
      </c>
      <c r="K39" s="83">
        <v>6.732000000000001E-4</v>
      </c>
      <c r="L39" s="83">
        <v>4.4063999999999978E-3</v>
      </c>
      <c r="M39" s="125">
        <v>5.0795999999999975E-3</v>
      </c>
      <c r="N39" s="83">
        <v>8.109000000000012E-3</v>
      </c>
      <c r="O39" s="126">
        <v>1.3188600000000009E-2</v>
      </c>
      <c r="R39" t="s">
        <v>154</v>
      </c>
      <c r="S39" t="s">
        <v>223</v>
      </c>
      <c r="T39" s="63"/>
      <c r="U39" s="63">
        <v>5.8877766000000022</v>
      </c>
      <c r="V39" s="63">
        <v>10.430132399999998</v>
      </c>
      <c r="W39" s="63">
        <v>16.317909</v>
      </c>
      <c r="X39" s="63">
        <v>18.449229600000002</v>
      </c>
      <c r="Y39" s="63">
        <v>34.767138600000003</v>
      </c>
      <c r="Z39" s="213">
        <v>3.3813000000000003E-2</v>
      </c>
      <c r="AA39" s="213">
        <v>7.3745999999999978E-2</v>
      </c>
      <c r="AB39" s="213">
        <v>0.10755899999999999</v>
      </c>
      <c r="AC39" s="213">
        <v>0.13326300000000002</v>
      </c>
      <c r="AD39" s="213">
        <v>0.24082200000000001</v>
      </c>
    </row>
    <row r="40" spans="3:30">
      <c r="C40" s="90" t="s">
        <v>75</v>
      </c>
      <c r="D40" s="90" t="s">
        <v>196</v>
      </c>
      <c r="E40" s="60"/>
      <c r="F40" s="60">
        <v>8.4762000000000014E-3</v>
      </c>
      <c r="G40" s="60">
        <v>4.0361399999999992E-2</v>
      </c>
      <c r="H40" s="105">
        <v>4.8837599999999995E-2</v>
      </c>
      <c r="I40" s="60">
        <v>9.1371600000000039E-2</v>
      </c>
      <c r="J40" s="106">
        <v>0.14020920000000003</v>
      </c>
      <c r="K40" s="83">
        <v>1.8360000000000002E-4</v>
      </c>
      <c r="L40" s="83">
        <v>8.5680000000000012E-4</v>
      </c>
      <c r="M40" s="125">
        <v>1.0404000000000001E-3</v>
      </c>
      <c r="N40" s="83">
        <v>2.2337999999999985E-3</v>
      </c>
      <c r="O40" s="126">
        <v>3.2741999999999984E-3</v>
      </c>
      <c r="R40" t="s">
        <v>155</v>
      </c>
      <c r="S40" t="s">
        <v>224</v>
      </c>
      <c r="T40" s="63"/>
      <c r="U40" s="63">
        <v>48.377253600000003</v>
      </c>
      <c r="V40" s="63">
        <v>5.2412292000000065</v>
      </c>
      <c r="W40" s="63">
        <v>53.61848280000001</v>
      </c>
      <c r="X40" s="63">
        <v>51.422841000000005</v>
      </c>
      <c r="Y40" s="63">
        <v>105.04132380000001</v>
      </c>
      <c r="Z40" s="213">
        <v>5.82318E-2</v>
      </c>
      <c r="AA40" s="213">
        <v>9.5472000000000057E-3</v>
      </c>
      <c r="AB40" s="213">
        <v>6.7779000000000006E-2</v>
      </c>
      <c r="AC40" s="213">
        <v>7.187940000000001E-2</v>
      </c>
      <c r="AD40" s="213">
        <v>0.13965840000000002</v>
      </c>
    </row>
    <row r="41" spans="3:30">
      <c r="C41" s="90" t="s">
        <v>67</v>
      </c>
      <c r="D41" s="90" t="s">
        <v>200</v>
      </c>
      <c r="E41" s="60"/>
      <c r="F41" s="60">
        <v>3.3659999999999992E-3</v>
      </c>
      <c r="G41" s="60">
        <v>1.7595000000000006E-2</v>
      </c>
      <c r="H41" s="105">
        <v>2.0961000000000007E-2</v>
      </c>
      <c r="I41" s="60">
        <v>4.9357799999999993E-2</v>
      </c>
      <c r="J41" s="106">
        <v>7.0318800000000001E-2</v>
      </c>
      <c r="K41" s="83">
        <v>6.1199999999999997E-5</v>
      </c>
      <c r="L41" s="83">
        <v>5.5080000000000016E-4</v>
      </c>
      <c r="M41" s="125">
        <v>6.1200000000000013E-4</v>
      </c>
      <c r="N41" s="83">
        <v>2.0195999999999994E-3</v>
      </c>
      <c r="O41" s="126">
        <v>2.6315999999999996E-3</v>
      </c>
      <c r="R41" t="s">
        <v>156</v>
      </c>
      <c r="S41" t="s">
        <v>225</v>
      </c>
      <c r="T41" s="63"/>
      <c r="U41" s="63">
        <v>1.1411351999999999</v>
      </c>
      <c r="V41" s="63">
        <v>12.2647248</v>
      </c>
      <c r="W41" s="63">
        <v>13.405860000000001</v>
      </c>
      <c r="X41" s="63">
        <v>31.046117400000011</v>
      </c>
      <c r="Y41" s="63">
        <v>44.451977400000011</v>
      </c>
      <c r="Z41" s="213">
        <v>1.1719800000000001E-2</v>
      </c>
      <c r="AA41" s="213">
        <v>0.13620060000000006</v>
      </c>
      <c r="AB41" s="213">
        <v>0.14792040000000006</v>
      </c>
      <c r="AC41" s="213">
        <v>0.34706519999999996</v>
      </c>
      <c r="AD41" s="213">
        <v>0.49498560000000003</v>
      </c>
    </row>
    <row r="42" spans="3:30">
      <c r="C42" s="107" t="s">
        <v>62</v>
      </c>
      <c r="D42" s="107" t="s">
        <v>199</v>
      </c>
      <c r="E42" s="97"/>
      <c r="F42" s="97">
        <v>1.8971999999999997E-3</v>
      </c>
      <c r="G42" s="97">
        <v>1.5575400000000008E-2</v>
      </c>
      <c r="H42" s="26">
        <v>1.7472600000000008E-2</v>
      </c>
      <c r="I42" s="97">
        <v>4.0422600000000003E-2</v>
      </c>
      <c r="J42" s="25">
        <v>5.7895200000000008E-2</v>
      </c>
      <c r="K42" s="130">
        <v>0</v>
      </c>
      <c r="L42" s="130">
        <v>1.8359999999999999E-4</v>
      </c>
      <c r="M42" s="131">
        <v>1.8359999999999999E-4</v>
      </c>
      <c r="N42" s="130">
        <v>8.8739999999999989E-4</v>
      </c>
      <c r="O42" s="132">
        <v>1.0709999999999999E-3</v>
      </c>
      <c r="R42" t="s">
        <v>157</v>
      </c>
      <c r="S42" t="s">
        <v>226</v>
      </c>
      <c r="T42" s="63"/>
      <c r="U42" s="63">
        <v>1.4321106000000001</v>
      </c>
      <c r="V42" s="63">
        <v>10.0385136</v>
      </c>
      <c r="W42" s="63">
        <v>11.4706242</v>
      </c>
      <c r="X42" s="63">
        <v>17.4770064</v>
      </c>
      <c r="Y42" s="63">
        <v>28.9476306</v>
      </c>
      <c r="Z42" s="213">
        <v>2.26746E-2</v>
      </c>
      <c r="AA42" s="213">
        <v>0.18595620000000004</v>
      </c>
      <c r="AB42" s="213">
        <v>0.20863080000000003</v>
      </c>
      <c r="AC42" s="213">
        <v>0.33035760000000003</v>
      </c>
      <c r="AD42" s="213">
        <v>0.53898840000000003</v>
      </c>
    </row>
    <row r="43" spans="3:30">
      <c r="C43" s="107" t="s">
        <v>201</v>
      </c>
      <c r="D43" s="107" t="s">
        <v>202</v>
      </c>
      <c r="E43" s="97"/>
      <c r="F43" s="97">
        <v>0.30979439999998704</v>
      </c>
      <c r="G43" s="97">
        <v>2.6357616000000519</v>
      </c>
      <c r="H43" s="26">
        <v>2.9455560000000389</v>
      </c>
      <c r="I43" s="97">
        <v>5.6414465999993979</v>
      </c>
      <c r="J43" s="25">
        <v>8.5870025999994368</v>
      </c>
      <c r="K43" s="130">
        <v>1.1964599999999548E-2</v>
      </c>
      <c r="L43" s="130">
        <v>8.7148799999998916E-2</v>
      </c>
      <c r="M43" s="131">
        <v>9.9113399999998464E-2</v>
      </c>
      <c r="N43" s="130">
        <v>0.22757219999990497</v>
      </c>
      <c r="O43" s="132">
        <v>0.32668559999990343</v>
      </c>
      <c r="R43" t="s">
        <v>130</v>
      </c>
      <c r="S43" t="s">
        <v>227</v>
      </c>
      <c r="T43" s="63"/>
      <c r="U43" s="63">
        <v>26.734699799999998</v>
      </c>
      <c r="V43" s="63">
        <v>6.0459479999999992</v>
      </c>
      <c r="W43" s="63">
        <v>32.780647799999997</v>
      </c>
      <c r="X43" s="63">
        <v>33.309048600000011</v>
      </c>
      <c r="Y43" s="63">
        <v>66.089696400000008</v>
      </c>
      <c r="Z43" s="213">
        <v>0.51258059999999994</v>
      </c>
      <c r="AA43" s="213">
        <v>0.1291931999999999</v>
      </c>
      <c r="AB43" s="213">
        <v>0.64177379999999984</v>
      </c>
      <c r="AC43" s="213">
        <v>0.67797360000000018</v>
      </c>
      <c r="AD43" s="213">
        <v>1.3197474</v>
      </c>
    </row>
    <row r="44" spans="3:30">
      <c r="D44" s="431" t="s">
        <v>158</v>
      </c>
      <c r="E44" s="391">
        <f>SUM(E8:E43)</f>
        <v>306</v>
      </c>
      <c r="F44" s="391">
        <f t="shared" ref="F44:O44" si="0">SUM(F8:F43)</f>
        <v>148.64794560000001</v>
      </c>
      <c r="G44" s="391">
        <f t="shared" si="0"/>
        <v>105.77150099999999</v>
      </c>
      <c r="H44" s="391">
        <f t="shared" si="0"/>
        <v>254.41944660000007</v>
      </c>
      <c r="I44" s="391">
        <f t="shared" si="0"/>
        <v>368.2046897999993</v>
      </c>
      <c r="J44" s="391">
        <f t="shared" si="0"/>
        <v>622.62413639999943</v>
      </c>
      <c r="K44" s="391">
        <f t="shared" si="0"/>
        <v>1.6462494000000005</v>
      </c>
      <c r="L44" s="391">
        <f t="shared" si="0"/>
        <v>1.5789599999999993</v>
      </c>
      <c r="M44" s="391">
        <f t="shared" si="0"/>
        <v>3.2252094000000002</v>
      </c>
      <c r="N44" s="391">
        <f t="shared" si="0"/>
        <v>5.1695945999999031</v>
      </c>
      <c r="O44" s="391">
        <f t="shared" si="0"/>
        <v>8.3948039999999029</v>
      </c>
    </row>
    <row r="45" spans="3:30">
      <c r="D45" s="410" t="s">
        <v>643</v>
      </c>
      <c r="E45" s="389">
        <f>E7-E44</f>
        <v>0</v>
      </c>
      <c r="F45" s="389">
        <f t="shared" ref="F45:O45" si="1">F7-F44</f>
        <v>0</v>
      </c>
      <c r="G45" s="389">
        <f t="shared" si="1"/>
        <v>0</v>
      </c>
      <c r="H45" s="389">
        <f t="shared" si="1"/>
        <v>0</v>
      </c>
      <c r="I45" s="389">
        <f t="shared" si="1"/>
        <v>0</v>
      </c>
      <c r="J45" s="389">
        <f t="shared" si="1"/>
        <v>0</v>
      </c>
      <c r="K45" s="389">
        <f t="shared" si="1"/>
        <v>0</v>
      </c>
      <c r="L45" s="389">
        <f t="shared" si="1"/>
        <v>0</v>
      </c>
      <c r="M45" s="389">
        <f t="shared" si="1"/>
        <v>0</v>
      </c>
      <c r="N45" s="389">
        <f t="shared" si="1"/>
        <v>0</v>
      </c>
      <c r="O45" s="389">
        <f t="shared" si="1"/>
        <v>0</v>
      </c>
      <c r="U45" s="74" t="s">
        <v>624</v>
      </c>
    </row>
    <row r="46" spans="3:30">
      <c r="D46" s="409"/>
      <c r="U46">
        <f>IFERROR(MROUND(U28,IF(U28&lt;20,1,IF(U28&lt;100,5,10))),"-")</f>
        <v>150</v>
      </c>
      <c r="V46">
        <f t="shared" ref="V46:Y46" si="2">IFERROR(MROUND(V28,IF(V28&lt;20,1,IF(V28&lt;100,5,10))),"-")</f>
        <v>110</v>
      </c>
      <c r="W46">
        <f t="shared" si="2"/>
        <v>250</v>
      </c>
      <c r="X46">
        <f t="shared" si="2"/>
        <v>370</v>
      </c>
      <c r="Y46">
        <f t="shared" si="2"/>
        <v>620</v>
      </c>
    </row>
    <row r="47" spans="3:30">
      <c r="F47" t="s">
        <v>163</v>
      </c>
      <c r="K47" t="s">
        <v>290</v>
      </c>
      <c r="U47">
        <f t="shared" ref="U47:Y47" si="3">IFERROR(MROUND(U29,IF(U29&lt;20,1,IF(U29&lt;100,5,10))),"-")</f>
        <v>2</v>
      </c>
      <c r="V47">
        <f t="shared" si="3"/>
        <v>6</v>
      </c>
      <c r="W47">
        <f t="shared" si="3"/>
        <v>8</v>
      </c>
      <c r="X47">
        <f t="shared" si="3"/>
        <v>8</v>
      </c>
      <c r="Y47">
        <f t="shared" si="3"/>
        <v>16</v>
      </c>
    </row>
    <row r="48" spans="3:30">
      <c r="F48" t="s">
        <v>2</v>
      </c>
      <c r="K48" t="s">
        <v>2</v>
      </c>
      <c r="U48">
        <f t="shared" ref="U48:Y48" si="4">IFERROR(MROUND(U30,IF(U30&lt;20,1,IF(U30&lt;100,5,10))),"-")</f>
        <v>0</v>
      </c>
      <c r="V48">
        <f t="shared" si="4"/>
        <v>3</v>
      </c>
      <c r="W48">
        <f t="shared" si="4"/>
        <v>3</v>
      </c>
      <c r="X48">
        <f t="shared" si="4"/>
        <v>5</v>
      </c>
      <c r="Y48">
        <f t="shared" si="4"/>
        <v>8</v>
      </c>
    </row>
    <row r="49" spans="3:25">
      <c r="E49" t="s">
        <v>291</v>
      </c>
      <c r="F49" t="s">
        <v>5</v>
      </c>
      <c r="G49" t="s">
        <v>6</v>
      </c>
      <c r="H49" t="s">
        <v>7</v>
      </c>
      <c r="I49" t="s">
        <v>8</v>
      </c>
      <c r="J49" t="s">
        <v>9</v>
      </c>
      <c r="K49" t="s">
        <v>5</v>
      </c>
      <c r="L49" t="s">
        <v>6</v>
      </c>
      <c r="M49" t="s">
        <v>7</v>
      </c>
      <c r="N49" t="s">
        <v>8</v>
      </c>
      <c r="O49" t="s">
        <v>9</v>
      </c>
      <c r="U49">
        <f t="shared" ref="U49:Y49" si="5">IFERROR(MROUND(U31,IF(U31&lt;20,1,IF(U31&lt;100,5,10))),"-")</f>
        <v>13</v>
      </c>
      <c r="V49">
        <f t="shared" si="5"/>
        <v>19</v>
      </c>
      <c r="W49">
        <f t="shared" si="5"/>
        <v>30</v>
      </c>
      <c r="X49">
        <f t="shared" si="5"/>
        <v>60</v>
      </c>
      <c r="Y49">
        <f t="shared" si="5"/>
        <v>95</v>
      </c>
    </row>
    <row r="50" spans="3:25">
      <c r="C50" t="s">
        <v>29</v>
      </c>
      <c r="E50" s="63">
        <v>306</v>
      </c>
      <c r="F50" s="63">
        <v>148.64794560000001</v>
      </c>
      <c r="G50" s="63">
        <v>105.77150100000006</v>
      </c>
      <c r="H50" s="63">
        <v>254.41944660000007</v>
      </c>
      <c r="I50" s="63">
        <v>368.20468979999936</v>
      </c>
      <c r="J50" s="63">
        <v>622.62413639999943</v>
      </c>
      <c r="K50" s="213">
        <v>1.6462494000000005</v>
      </c>
      <c r="L50" s="213">
        <v>1.5789599999999997</v>
      </c>
      <c r="M50" s="213">
        <v>3.2252094000000002</v>
      </c>
      <c r="N50" s="213">
        <v>5.1695945999999022</v>
      </c>
      <c r="O50" s="213">
        <v>8.3948039999999029</v>
      </c>
      <c r="U50">
        <f t="shared" ref="U50:Y50" si="6">IFERROR(MROUND(U32,IF(U32&lt;20,1,IF(U32&lt;100,5,10))),"-")</f>
        <v>2</v>
      </c>
      <c r="V50">
        <f t="shared" si="6"/>
        <v>4</v>
      </c>
      <c r="W50">
        <f t="shared" si="6"/>
        <v>6</v>
      </c>
      <c r="X50">
        <f t="shared" si="6"/>
        <v>7</v>
      </c>
      <c r="Y50">
        <f t="shared" si="6"/>
        <v>12</v>
      </c>
    </row>
    <row r="51" spans="3:25">
      <c r="C51" t="s">
        <v>64</v>
      </c>
      <c r="D51" t="s">
        <v>169</v>
      </c>
      <c r="E51" s="63">
        <v>229.5</v>
      </c>
      <c r="F51" s="63">
        <v>100.91268000000001</v>
      </c>
      <c r="G51" s="63">
        <v>48.578540399999994</v>
      </c>
      <c r="H51" s="63">
        <v>149.4912204</v>
      </c>
      <c r="I51" s="63">
        <v>198.94134060000002</v>
      </c>
      <c r="J51" s="63">
        <v>348.43256100000002</v>
      </c>
      <c r="K51" s="213">
        <v>1.0839132000000002</v>
      </c>
      <c r="L51" s="213">
        <v>0.53274600000000016</v>
      </c>
      <c r="M51" s="213">
        <v>1.6166592000000004</v>
      </c>
      <c r="N51" s="213">
        <v>2.1895829999999998</v>
      </c>
      <c r="O51" s="213">
        <v>3.8062422000000002</v>
      </c>
      <c r="U51">
        <f t="shared" ref="U51:Y51" si="7">IFERROR(MROUND(U33,IF(U33&lt;20,1,IF(U33&lt;100,5,10))),"-")</f>
        <v>1</v>
      </c>
      <c r="V51">
        <f t="shared" si="7"/>
        <v>1</v>
      </c>
      <c r="W51">
        <f t="shared" si="7"/>
        <v>2</v>
      </c>
      <c r="X51">
        <f t="shared" si="7"/>
        <v>2</v>
      </c>
      <c r="Y51">
        <f t="shared" si="7"/>
        <v>4</v>
      </c>
    </row>
    <row r="52" spans="3:25" ht="15" customHeight="1">
      <c r="C52" t="s">
        <v>55</v>
      </c>
      <c r="D52" t="s">
        <v>173</v>
      </c>
      <c r="E52" s="63">
        <v>76.5</v>
      </c>
      <c r="F52" s="63">
        <v>37.508806800000016</v>
      </c>
      <c r="G52" s="63">
        <v>16.115795999999968</v>
      </c>
      <c r="H52" s="63">
        <v>53.624602799999984</v>
      </c>
      <c r="I52" s="63">
        <v>63.259165800000027</v>
      </c>
      <c r="J52" s="63">
        <v>116.88376860000001</v>
      </c>
      <c r="K52" s="213">
        <v>0.33115319999999993</v>
      </c>
      <c r="L52" s="213">
        <v>0.15140880000000018</v>
      </c>
      <c r="M52" s="213">
        <v>0.4825620000000001</v>
      </c>
      <c r="N52" s="213">
        <v>0.5494536000000001</v>
      </c>
      <c r="O52" s="213">
        <v>1.0320156000000003</v>
      </c>
      <c r="U52">
        <f t="shared" ref="U52:Y52" si="8">IFERROR(MROUND(U34,IF(U34&lt;20,1,IF(U34&lt;100,5,10))),"-")</f>
        <v>2</v>
      </c>
      <c r="V52">
        <f t="shared" si="8"/>
        <v>2</v>
      </c>
      <c r="W52">
        <f t="shared" si="8"/>
        <v>4</v>
      </c>
      <c r="X52">
        <f t="shared" si="8"/>
        <v>35</v>
      </c>
      <c r="Y52">
        <f t="shared" si="8"/>
        <v>40</v>
      </c>
    </row>
    <row r="53" spans="3:25">
      <c r="C53" t="s">
        <v>60</v>
      </c>
      <c r="D53" t="s">
        <v>167</v>
      </c>
      <c r="E53" s="63"/>
      <c r="F53" s="63">
        <v>2.4914826000000003</v>
      </c>
      <c r="G53" s="63">
        <v>7.5970925999999972</v>
      </c>
      <c r="H53" s="63">
        <v>10.088575199999998</v>
      </c>
      <c r="I53" s="63">
        <v>21.072414600000009</v>
      </c>
      <c r="J53" s="63">
        <v>31.160989800000007</v>
      </c>
      <c r="K53" s="213">
        <v>3.1028400000000005E-2</v>
      </c>
      <c r="L53" s="213">
        <v>9.3819599999999975E-2</v>
      </c>
      <c r="M53" s="213">
        <v>0.12484799999999999</v>
      </c>
      <c r="N53" s="213">
        <v>0.25217460000000003</v>
      </c>
      <c r="O53" s="213">
        <v>0.37702260000000004</v>
      </c>
      <c r="U53">
        <f t="shared" ref="U53:Y53" si="9">IFERROR(MROUND(U35,IF(U35&lt;20,1,IF(U35&lt;100,5,10))),"-")</f>
        <v>25</v>
      </c>
      <c r="V53">
        <f t="shared" si="9"/>
        <v>11</v>
      </c>
      <c r="W53">
        <f t="shared" si="9"/>
        <v>40</v>
      </c>
      <c r="X53">
        <f t="shared" si="9"/>
        <v>45</v>
      </c>
      <c r="Y53">
        <f t="shared" si="9"/>
        <v>85</v>
      </c>
    </row>
    <row r="54" spans="3:25">
      <c r="C54" t="s">
        <v>56</v>
      </c>
      <c r="D54" t="s">
        <v>186</v>
      </c>
      <c r="E54" s="63"/>
      <c r="F54" s="63">
        <v>0.56481479999999995</v>
      </c>
      <c r="G54" s="63">
        <v>3.1939361999999996</v>
      </c>
      <c r="H54" s="63">
        <v>3.7587509999999997</v>
      </c>
      <c r="I54" s="63">
        <v>12.972227400000001</v>
      </c>
      <c r="J54" s="63">
        <v>16.730978400000001</v>
      </c>
      <c r="K54" s="213">
        <v>4.0667400000000006E-2</v>
      </c>
      <c r="L54" s="213">
        <v>0.17267580000000005</v>
      </c>
      <c r="M54" s="213">
        <v>0.21334320000000004</v>
      </c>
      <c r="N54" s="213">
        <v>0.64183499999999993</v>
      </c>
      <c r="O54" s="213">
        <v>0.8551782</v>
      </c>
      <c r="U54">
        <f t="shared" ref="U54:Y54" si="10">IFERROR(MROUND(U36,IF(U36&lt;20,1,IF(U36&lt;100,5,10))),"-")</f>
        <v>5</v>
      </c>
      <c r="V54">
        <f t="shared" si="10"/>
        <v>8</v>
      </c>
      <c r="W54">
        <f t="shared" si="10"/>
        <v>13</v>
      </c>
      <c r="X54">
        <f t="shared" si="10"/>
        <v>17</v>
      </c>
      <c r="Y54">
        <f t="shared" si="10"/>
        <v>30</v>
      </c>
    </row>
    <row r="55" spans="3:25">
      <c r="C55" t="s">
        <v>88</v>
      </c>
      <c r="D55" t="s">
        <v>88</v>
      </c>
      <c r="E55" s="63"/>
      <c r="F55" s="63">
        <v>0.55343160000000013</v>
      </c>
      <c r="G55" s="63">
        <v>3.5381862000000006</v>
      </c>
      <c r="H55" s="63">
        <v>4.0916178000000007</v>
      </c>
      <c r="I55" s="63">
        <v>8.9069255999999974</v>
      </c>
      <c r="J55" s="63">
        <v>12.998543399999997</v>
      </c>
      <c r="K55" s="213">
        <v>2.9987999999999998E-3</v>
      </c>
      <c r="L55" s="213">
        <v>2.3868E-2</v>
      </c>
      <c r="M55" s="213">
        <v>2.68668E-2</v>
      </c>
      <c r="N55" s="213">
        <v>6.1873200000000017E-2</v>
      </c>
      <c r="O55" s="213">
        <v>8.8740000000000013E-2</v>
      </c>
      <c r="U55">
        <f t="shared" ref="U55:Y55" si="11">IFERROR(MROUND(U37,IF(U37&lt;20,1,IF(U37&lt;100,5,10))),"-")</f>
        <v>10</v>
      </c>
      <c r="V55">
        <f t="shared" si="11"/>
        <v>1</v>
      </c>
      <c r="W55">
        <f t="shared" si="11"/>
        <v>11</v>
      </c>
      <c r="X55">
        <f t="shared" si="11"/>
        <v>11</v>
      </c>
      <c r="Y55">
        <f t="shared" si="11"/>
        <v>20</v>
      </c>
    </row>
    <row r="56" spans="3:25">
      <c r="C56" t="s">
        <v>65</v>
      </c>
      <c r="D56" t="s">
        <v>168</v>
      </c>
      <c r="E56" s="63"/>
      <c r="F56" s="63">
        <v>0.95337360000000004</v>
      </c>
      <c r="G56" s="63">
        <v>3.7335671999999995</v>
      </c>
      <c r="H56" s="63">
        <v>4.6869407999999995</v>
      </c>
      <c r="I56" s="63">
        <v>8.2197720000000025</v>
      </c>
      <c r="J56" s="63">
        <v>12.906712800000001</v>
      </c>
      <c r="K56" s="213">
        <v>1.1719800000000001E-2</v>
      </c>
      <c r="L56" s="213">
        <v>5.321339999999998E-2</v>
      </c>
      <c r="M56" s="213">
        <v>6.4933199999999983E-2</v>
      </c>
      <c r="N56" s="213">
        <v>0.11199600000000003</v>
      </c>
      <c r="O56" s="213">
        <v>0.17692920000000001</v>
      </c>
      <c r="U56">
        <f t="shared" ref="U56:Y56" si="12">IFERROR(MROUND(U38,IF(U38&lt;20,1,IF(U38&lt;100,5,10))),"-")</f>
        <v>4</v>
      </c>
      <c r="V56">
        <f t="shared" si="12"/>
        <v>6</v>
      </c>
      <c r="W56">
        <f t="shared" si="12"/>
        <v>10</v>
      </c>
      <c r="X56">
        <f t="shared" si="12"/>
        <v>20</v>
      </c>
      <c r="Y56">
        <f t="shared" si="12"/>
        <v>30</v>
      </c>
    </row>
    <row r="57" spans="3:25">
      <c r="C57" t="s">
        <v>72</v>
      </c>
      <c r="D57" t="s">
        <v>170</v>
      </c>
      <c r="E57" s="63"/>
      <c r="F57" s="63">
        <v>1.0441331999999999</v>
      </c>
      <c r="G57" s="63">
        <v>3.117864599999999</v>
      </c>
      <c r="H57" s="63">
        <v>4.1619977999999991</v>
      </c>
      <c r="I57" s="63">
        <v>8.0314902000000004</v>
      </c>
      <c r="J57" s="63">
        <v>12.193488</v>
      </c>
      <c r="K57" s="213">
        <v>1.5606000000000012E-2</v>
      </c>
      <c r="L57" s="213">
        <v>4.3757999999999991E-2</v>
      </c>
      <c r="M57" s="213">
        <v>5.9364000000000007E-2</v>
      </c>
      <c r="N57" s="213">
        <v>0.110925</v>
      </c>
      <c r="O57" s="213">
        <v>0.170289</v>
      </c>
      <c r="U57">
        <f t="shared" ref="U57:Y57" si="13">IFERROR(MROUND(U39,IF(U39&lt;20,1,IF(U39&lt;100,5,10))),"-")</f>
        <v>6</v>
      </c>
      <c r="V57">
        <f t="shared" si="13"/>
        <v>10</v>
      </c>
      <c r="W57">
        <f t="shared" si="13"/>
        <v>16</v>
      </c>
      <c r="X57">
        <f t="shared" si="13"/>
        <v>18</v>
      </c>
      <c r="Y57">
        <f t="shared" si="13"/>
        <v>35</v>
      </c>
    </row>
    <row r="58" spans="3:25">
      <c r="C58" t="s">
        <v>61</v>
      </c>
      <c r="D58" t="s">
        <v>171</v>
      </c>
      <c r="E58" s="63"/>
      <c r="F58" s="63">
        <v>1.1822004000000006</v>
      </c>
      <c r="G58" s="63">
        <v>2.3699700000000004</v>
      </c>
      <c r="H58" s="63">
        <v>3.5521704000000009</v>
      </c>
      <c r="I58" s="63">
        <v>5.9961006000000019</v>
      </c>
      <c r="J58" s="63">
        <v>9.5482710000000033</v>
      </c>
      <c r="K58" s="213">
        <v>1.9461600000000009E-2</v>
      </c>
      <c r="L58" s="213">
        <v>3.9290399999999996E-2</v>
      </c>
      <c r="M58" s="213">
        <v>5.8752000000000006E-2</v>
      </c>
      <c r="N58" s="213">
        <v>9.8623799999999984E-2</v>
      </c>
      <c r="O58" s="213">
        <v>0.15737579999999998</v>
      </c>
      <c r="U58">
        <f t="shared" ref="U58:Y58" si="14">IFERROR(MROUND(U40,IF(U40&lt;20,1,IF(U40&lt;100,5,10))),"-")</f>
        <v>50</v>
      </c>
      <c r="V58">
        <f t="shared" si="14"/>
        <v>5</v>
      </c>
      <c r="W58">
        <f t="shared" si="14"/>
        <v>55</v>
      </c>
      <c r="X58">
        <f t="shared" si="14"/>
        <v>50</v>
      </c>
      <c r="Y58">
        <f t="shared" si="14"/>
        <v>110</v>
      </c>
    </row>
    <row r="59" spans="3:25">
      <c r="C59" t="s">
        <v>78</v>
      </c>
      <c r="D59" t="s">
        <v>172</v>
      </c>
      <c r="E59" s="63"/>
      <c r="F59" s="63">
        <v>0.53598959999999984</v>
      </c>
      <c r="G59" s="63">
        <v>2.3848722000000002</v>
      </c>
      <c r="H59" s="63">
        <v>2.9208618</v>
      </c>
      <c r="I59" s="63">
        <v>5.0795999999999983</v>
      </c>
      <c r="J59" s="63">
        <v>8.0004617999999983</v>
      </c>
      <c r="K59" s="213">
        <v>5.2937999999999969E-3</v>
      </c>
      <c r="L59" s="213">
        <v>2.3470200000000021E-2</v>
      </c>
      <c r="M59" s="213">
        <v>2.8764000000000019E-2</v>
      </c>
      <c r="N59" s="213">
        <v>5.1132599999999979E-2</v>
      </c>
      <c r="O59" s="213">
        <v>7.9896599999999998E-2</v>
      </c>
      <c r="U59">
        <f t="shared" ref="U59:Y59" si="15">IFERROR(MROUND(U41,IF(U41&lt;20,1,IF(U41&lt;100,5,10))),"-")</f>
        <v>1</v>
      </c>
      <c r="V59">
        <f t="shared" si="15"/>
        <v>12</v>
      </c>
      <c r="W59">
        <f t="shared" si="15"/>
        <v>13</v>
      </c>
      <c r="X59">
        <f t="shared" si="15"/>
        <v>30</v>
      </c>
      <c r="Y59">
        <f t="shared" si="15"/>
        <v>45</v>
      </c>
    </row>
    <row r="60" spans="3:25">
      <c r="C60" t="s">
        <v>51</v>
      </c>
      <c r="D60" t="s">
        <v>175</v>
      </c>
      <c r="E60" s="63"/>
      <c r="F60" s="63">
        <v>0.52032240000000018</v>
      </c>
      <c r="G60" s="63">
        <v>1.9190483999999997</v>
      </c>
      <c r="H60" s="63">
        <v>2.4393707999999998</v>
      </c>
      <c r="I60" s="63">
        <v>4.0629762000000014</v>
      </c>
      <c r="J60" s="63">
        <v>6.5023470000000012</v>
      </c>
      <c r="K60" s="213">
        <v>4.7735999999999994E-3</v>
      </c>
      <c r="L60" s="213">
        <v>1.8084600000000003E-2</v>
      </c>
      <c r="M60" s="213">
        <v>2.2858200000000002E-2</v>
      </c>
      <c r="N60" s="213">
        <v>3.8433599999999978E-2</v>
      </c>
      <c r="O60" s="213">
        <v>6.129179999999998E-2</v>
      </c>
      <c r="U60">
        <f t="shared" ref="U60:Y60" si="16">IFERROR(MROUND(U42,IF(U42&lt;20,1,IF(U42&lt;100,5,10))),"-")</f>
        <v>1</v>
      </c>
      <c r="V60">
        <f t="shared" si="16"/>
        <v>10</v>
      </c>
      <c r="W60">
        <f t="shared" si="16"/>
        <v>11</v>
      </c>
      <c r="X60">
        <f t="shared" si="16"/>
        <v>17</v>
      </c>
      <c r="Y60">
        <f t="shared" si="16"/>
        <v>30</v>
      </c>
    </row>
    <row r="61" spans="3:25">
      <c r="C61" t="s">
        <v>71</v>
      </c>
      <c r="D61" t="s">
        <v>194</v>
      </c>
      <c r="E61" s="63"/>
      <c r="F61" s="63">
        <v>0.24379020000000001</v>
      </c>
      <c r="G61" s="63">
        <v>1.9102355999999994</v>
      </c>
      <c r="H61" s="63">
        <v>2.1540257999999994</v>
      </c>
      <c r="I61" s="63">
        <v>2.9383956000000024</v>
      </c>
      <c r="J61" s="63">
        <v>5.0924214000000019</v>
      </c>
      <c r="K61" s="213">
        <v>1.3463999999999998E-3</v>
      </c>
      <c r="L61" s="213">
        <v>2.3041800000000012E-2</v>
      </c>
      <c r="M61" s="213">
        <v>2.4388200000000013E-2</v>
      </c>
      <c r="N61" s="213">
        <v>3.1946399999999986E-2</v>
      </c>
      <c r="O61" s="213">
        <v>5.6334599999999999E-2</v>
      </c>
      <c r="U61">
        <f t="shared" ref="U61:Y61" si="17">IFERROR(MROUND(U43,IF(U43&lt;20,1,IF(U43&lt;100,5,10))),"-")</f>
        <v>25</v>
      </c>
      <c r="V61">
        <f t="shared" si="17"/>
        <v>6</v>
      </c>
      <c r="W61">
        <f t="shared" si="17"/>
        <v>35</v>
      </c>
      <c r="X61">
        <f t="shared" si="17"/>
        <v>35</v>
      </c>
      <c r="Y61">
        <f t="shared" si="17"/>
        <v>65</v>
      </c>
    </row>
    <row r="62" spans="3:25">
      <c r="C62" t="s">
        <v>87</v>
      </c>
      <c r="D62" t="s">
        <v>190</v>
      </c>
      <c r="E62" s="63"/>
      <c r="F62" s="63">
        <v>0.34917660000000011</v>
      </c>
      <c r="G62" s="63">
        <v>0.8708454000000001</v>
      </c>
      <c r="H62" s="63">
        <v>1.2200220000000002</v>
      </c>
      <c r="I62" s="63">
        <v>2.2391549999999998</v>
      </c>
      <c r="J62" s="63">
        <v>3.4591769999999999</v>
      </c>
      <c r="K62" s="213">
        <v>2.18484E-2</v>
      </c>
      <c r="L62" s="213">
        <v>3.7117800000000006E-2</v>
      </c>
      <c r="M62" s="213">
        <v>5.896620000000001E-2</v>
      </c>
      <c r="N62" s="213">
        <v>0.10195920000000001</v>
      </c>
      <c r="O62" s="213">
        <v>0.16092540000000002</v>
      </c>
    </row>
    <row r="63" spans="3:25">
      <c r="C63" t="s">
        <v>80</v>
      </c>
      <c r="D63" t="s">
        <v>174</v>
      </c>
      <c r="E63" s="63"/>
      <c r="F63" s="63">
        <v>0.24418799999999977</v>
      </c>
      <c r="G63" s="63">
        <v>0.88440120000000022</v>
      </c>
      <c r="H63" s="63">
        <v>1.1285892</v>
      </c>
      <c r="I63" s="63">
        <v>2.1998952000000007</v>
      </c>
      <c r="J63" s="63">
        <v>3.3284844000000007</v>
      </c>
      <c r="K63" s="213">
        <v>8.0172000000000004E-3</v>
      </c>
      <c r="L63" s="213">
        <v>2.6622E-2</v>
      </c>
      <c r="M63" s="213">
        <v>3.4639200000000002E-2</v>
      </c>
      <c r="N63" s="213">
        <v>6.4933200000000024E-2</v>
      </c>
      <c r="O63" s="213">
        <v>9.9572400000000019E-2</v>
      </c>
    </row>
    <row r="64" spans="3:25">
      <c r="C64" t="s">
        <v>73</v>
      </c>
      <c r="D64" t="s">
        <v>180</v>
      </c>
      <c r="E64" s="63"/>
      <c r="F64" s="63">
        <v>0.13005000000000005</v>
      </c>
      <c r="G64" s="63">
        <v>0.65107620000000033</v>
      </c>
      <c r="H64" s="63">
        <v>0.78112620000000033</v>
      </c>
      <c r="I64" s="63">
        <v>2.2659605999999988</v>
      </c>
      <c r="J64" s="63">
        <v>3.0470867999999993</v>
      </c>
      <c r="K64" s="213">
        <v>1.6829999999999998E-3</v>
      </c>
      <c r="L64" s="213">
        <v>8.6904000000000009E-3</v>
      </c>
      <c r="M64" s="213">
        <v>1.0373400000000001E-2</v>
      </c>
      <c r="N64" s="213">
        <v>3.0355199999999995E-2</v>
      </c>
      <c r="O64" s="213">
        <v>4.0728599999999997E-2</v>
      </c>
    </row>
    <row r="65" spans="3:15">
      <c r="C65" t="s">
        <v>79</v>
      </c>
      <c r="D65" t="s">
        <v>177</v>
      </c>
      <c r="E65" s="63"/>
      <c r="F65" s="63">
        <v>2.8764000000000005E-2</v>
      </c>
      <c r="G65" s="63">
        <v>0.9688878000000003</v>
      </c>
      <c r="H65" s="63">
        <v>0.99765180000000031</v>
      </c>
      <c r="I65" s="63">
        <v>1.6028585999999998</v>
      </c>
      <c r="J65" s="63">
        <v>2.6005104000000001</v>
      </c>
      <c r="K65" s="213">
        <v>9.1800000000000009E-5</v>
      </c>
      <c r="L65" s="213">
        <v>2.6316E-3</v>
      </c>
      <c r="M65" s="213">
        <v>2.7234E-3</v>
      </c>
      <c r="N65" s="213">
        <v>5.9669999999999992E-3</v>
      </c>
      <c r="O65" s="213">
        <v>8.6903999999999992E-3</v>
      </c>
    </row>
    <row r="66" spans="3:15">
      <c r="C66" t="s">
        <v>50</v>
      </c>
      <c r="D66" t="s">
        <v>178</v>
      </c>
      <c r="E66" s="63"/>
      <c r="F66" s="63">
        <v>0.19789020000000004</v>
      </c>
      <c r="G66" s="63">
        <v>0.58234859999999966</v>
      </c>
      <c r="H66" s="63">
        <v>0.78023879999999968</v>
      </c>
      <c r="I66" s="63">
        <v>1.745240400000001</v>
      </c>
      <c r="J66" s="63">
        <v>2.5254792000000008</v>
      </c>
      <c r="K66" s="213">
        <v>1.7748E-3</v>
      </c>
      <c r="L66" s="213">
        <v>5.7527999999999989E-3</v>
      </c>
      <c r="M66" s="213">
        <v>7.5275999999999989E-3</v>
      </c>
      <c r="N66" s="213">
        <v>1.7074800000000011E-2</v>
      </c>
      <c r="O66" s="213">
        <v>2.460240000000001E-2</v>
      </c>
    </row>
    <row r="67" spans="3:15">
      <c r="C67" t="s">
        <v>53</v>
      </c>
      <c r="D67" t="s">
        <v>193</v>
      </c>
      <c r="E67" s="63"/>
      <c r="F67" s="63">
        <v>3.4639200000000009E-2</v>
      </c>
      <c r="G67" s="63">
        <v>0.60006600000000021</v>
      </c>
      <c r="H67" s="63">
        <v>0.63470520000000019</v>
      </c>
      <c r="I67" s="63">
        <v>1.7182817999999995</v>
      </c>
      <c r="J67" s="63">
        <v>2.3529869999999997</v>
      </c>
      <c r="K67" s="213">
        <v>3.1517999999999997E-3</v>
      </c>
      <c r="L67" s="213">
        <v>4.3696800000000008E-2</v>
      </c>
      <c r="M67" s="213">
        <v>4.6848600000000011E-2</v>
      </c>
      <c r="N67" s="213">
        <v>0.11661659999999999</v>
      </c>
      <c r="O67" s="213">
        <v>0.1634652</v>
      </c>
    </row>
    <row r="68" spans="3:15">
      <c r="C68" t="s">
        <v>86</v>
      </c>
      <c r="D68" t="s">
        <v>176</v>
      </c>
      <c r="E68" s="63"/>
      <c r="F68" s="63">
        <v>6.3556199999999993E-2</v>
      </c>
      <c r="G68" s="63">
        <v>0.53274599999999994</v>
      </c>
      <c r="H68" s="63">
        <v>0.59630219999999989</v>
      </c>
      <c r="I68" s="63">
        <v>1.6903746000000006</v>
      </c>
      <c r="J68" s="63">
        <v>2.2866768000000004</v>
      </c>
      <c r="K68" s="213">
        <v>3.6720000000000004E-4</v>
      </c>
      <c r="L68" s="213">
        <v>4.5899999999999969E-3</v>
      </c>
      <c r="M68" s="213">
        <v>4.9571999999999967E-3</v>
      </c>
      <c r="N68" s="213">
        <v>1.401480000000001E-2</v>
      </c>
      <c r="O68" s="213">
        <v>1.8972000000000006E-2</v>
      </c>
    </row>
    <row r="69" spans="3:15">
      <c r="C69" t="s">
        <v>70</v>
      </c>
      <c r="D69" t="s">
        <v>191</v>
      </c>
      <c r="E69" s="63"/>
      <c r="F69" s="63">
        <v>0.12062520000000004</v>
      </c>
      <c r="G69" s="63">
        <v>0.58794839999999993</v>
      </c>
      <c r="H69" s="63">
        <v>0.70857360000000003</v>
      </c>
      <c r="I69" s="63">
        <v>1.5176070000000006</v>
      </c>
      <c r="J69" s="63">
        <v>2.2261806000000006</v>
      </c>
      <c r="K69" s="213">
        <v>3.48534E-2</v>
      </c>
      <c r="L69" s="213">
        <v>0.12509279999999998</v>
      </c>
      <c r="M69" s="213">
        <v>0.15994619999999998</v>
      </c>
      <c r="N69" s="213">
        <v>0.29115900000000017</v>
      </c>
      <c r="O69" s="213">
        <v>0.45110520000000015</v>
      </c>
    </row>
    <row r="70" spans="3:15">
      <c r="C70" t="s">
        <v>54</v>
      </c>
      <c r="D70" t="s">
        <v>189</v>
      </c>
      <c r="E70" s="63"/>
      <c r="F70" s="63">
        <v>6.8788799999999983E-2</v>
      </c>
      <c r="G70" s="63">
        <v>0.51867000000000008</v>
      </c>
      <c r="H70" s="63">
        <v>0.58745880000000006</v>
      </c>
      <c r="I70" s="63">
        <v>1.2332105999999998</v>
      </c>
      <c r="J70" s="63">
        <v>1.8206693999999999</v>
      </c>
      <c r="K70" s="213">
        <v>8.8740000000000021E-4</v>
      </c>
      <c r="L70" s="213">
        <v>5.4161999999999986E-3</v>
      </c>
      <c r="M70" s="213">
        <v>6.3035999999999986E-3</v>
      </c>
      <c r="N70" s="213">
        <v>1.3005000000000003E-2</v>
      </c>
      <c r="O70" s="213">
        <v>1.9308600000000002E-2</v>
      </c>
    </row>
    <row r="71" spans="3:15">
      <c r="C71" t="s">
        <v>58</v>
      </c>
      <c r="D71" t="s">
        <v>185</v>
      </c>
      <c r="E71" s="63"/>
      <c r="F71" s="63">
        <v>9.152459999999997E-2</v>
      </c>
      <c r="G71" s="63">
        <v>0.39602520000000002</v>
      </c>
      <c r="H71" s="63">
        <v>0.48754979999999998</v>
      </c>
      <c r="I71" s="63">
        <v>1.1801196000000009</v>
      </c>
      <c r="J71" s="63">
        <v>1.667669400000001</v>
      </c>
      <c r="K71" s="213">
        <v>2.0502000000000003E-3</v>
      </c>
      <c r="L71" s="213">
        <v>1.0434600000000007E-2</v>
      </c>
      <c r="M71" s="213">
        <v>1.2484800000000008E-2</v>
      </c>
      <c r="N71" s="213">
        <v>3.0416399999999979E-2</v>
      </c>
      <c r="O71" s="213">
        <v>4.2901199999999987E-2</v>
      </c>
    </row>
    <row r="72" spans="3:15">
      <c r="C72" t="s">
        <v>74</v>
      </c>
      <c r="D72" t="s">
        <v>195</v>
      </c>
      <c r="E72" s="63"/>
      <c r="F72" s="63">
        <v>5.2264800000000014E-2</v>
      </c>
      <c r="G72" s="63">
        <v>0.31453740000000008</v>
      </c>
      <c r="H72" s="63">
        <v>0.36680220000000008</v>
      </c>
      <c r="I72" s="63">
        <v>1.1409210000000005</v>
      </c>
      <c r="J72" s="63">
        <v>1.5077232000000005</v>
      </c>
      <c r="K72" s="213">
        <v>3.6720000000000009E-4</v>
      </c>
      <c r="L72" s="213">
        <v>4.2533999999999992E-3</v>
      </c>
      <c r="M72" s="213">
        <v>4.620599999999999E-3</v>
      </c>
      <c r="N72" s="213">
        <v>1.5055199999999998E-2</v>
      </c>
      <c r="O72" s="213">
        <v>1.9675799999999997E-2</v>
      </c>
    </row>
    <row r="73" spans="3:15">
      <c r="C73" t="s">
        <v>82</v>
      </c>
      <c r="D73" t="s">
        <v>182</v>
      </c>
      <c r="E73" s="63"/>
      <c r="F73" s="63">
        <v>7.203240000000001E-2</v>
      </c>
      <c r="G73" s="63">
        <v>0.30058379999999996</v>
      </c>
      <c r="H73" s="63">
        <v>0.37261619999999995</v>
      </c>
      <c r="I73" s="63">
        <v>0.73929599999999973</v>
      </c>
      <c r="J73" s="63">
        <v>1.1119121999999997</v>
      </c>
      <c r="K73" s="213">
        <v>3.3965999999999996E-3</v>
      </c>
      <c r="L73" s="213">
        <v>1.1933999999999998E-2</v>
      </c>
      <c r="M73" s="213">
        <v>1.5330599999999998E-2</v>
      </c>
      <c r="N73" s="213">
        <v>2.6591399999999994E-2</v>
      </c>
      <c r="O73" s="213">
        <v>4.1921999999999994E-2</v>
      </c>
    </row>
    <row r="74" spans="3:15">
      <c r="C74" t="s">
        <v>59</v>
      </c>
      <c r="D74" t="s">
        <v>179</v>
      </c>
      <c r="E74" s="63"/>
      <c r="F74" s="63">
        <v>6.9370200000000007E-2</v>
      </c>
      <c r="G74" s="63">
        <v>0.25150139999999982</v>
      </c>
      <c r="H74" s="63">
        <v>0.32087159999999981</v>
      </c>
      <c r="I74" s="63">
        <v>0.66016440000000043</v>
      </c>
      <c r="J74" s="63">
        <v>0.98103600000000024</v>
      </c>
      <c r="K74" s="213">
        <v>3.6719999999999998E-4</v>
      </c>
      <c r="L74" s="213">
        <v>2.2949999999999989E-3</v>
      </c>
      <c r="M74" s="213">
        <v>2.6621999999999987E-3</v>
      </c>
      <c r="N74" s="213">
        <v>5.7834000000000062E-3</v>
      </c>
      <c r="O74" s="213">
        <v>8.4456000000000045E-3</v>
      </c>
    </row>
    <row r="75" spans="3:15">
      <c r="C75" t="s">
        <v>81</v>
      </c>
      <c r="D75" t="s">
        <v>183</v>
      </c>
      <c r="E75" s="63"/>
      <c r="F75" s="63">
        <v>8.8372800000000043E-2</v>
      </c>
      <c r="G75" s="63">
        <v>0.23672160000000009</v>
      </c>
      <c r="H75" s="63">
        <v>0.32509440000000012</v>
      </c>
      <c r="I75" s="63">
        <v>0.5793191999999997</v>
      </c>
      <c r="J75" s="63">
        <v>0.90441359999999982</v>
      </c>
      <c r="K75" s="213">
        <v>2.7846000000000004E-3</v>
      </c>
      <c r="L75" s="213">
        <v>6.0894000000000035E-3</v>
      </c>
      <c r="M75" s="213">
        <v>8.8740000000000034E-3</v>
      </c>
      <c r="N75" s="213">
        <v>1.5269400000000006E-2</v>
      </c>
      <c r="O75" s="213">
        <v>2.4143400000000009E-2</v>
      </c>
    </row>
    <row r="76" spans="3:15">
      <c r="C76" t="s">
        <v>49</v>
      </c>
      <c r="D76" t="s">
        <v>197</v>
      </c>
      <c r="E76" s="63"/>
      <c r="F76" s="63">
        <v>2.0655000000000014E-2</v>
      </c>
      <c r="G76" s="63">
        <v>0.22197240000000001</v>
      </c>
      <c r="H76" s="63">
        <v>0.24262740000000002</v>
      </c>
      <c r="I76" s="63">
        <v>0.59859720000000005</v>
      </c>
      <c r="J76" s="63">
        <v>0.8412246000000001</v>
      </c>
      <c r="K76" s="213">
        <v>1.5300000000000001E-4</v>
      </c>
      <c r="L76" s="213">
        <v>1.5605999999999999E-3</v>
      </c>
      <c r="M76" s="213">
        <v>1.7135999999999998E-3</v>
      </c>
      <c r="N76" s="213">
        <v>4.3145999999999983E-3</v>
      </c>
      <c r="O76" s="213">
        <v>6.0281999999999983E-3</v>
      </c>
    </row>
    <row r="77" spans="3:15">
      <c r="C77" t="s">
        <v>68</v>
      </c>
      <c r="D77" t="s">
        <v>187</v>
      </c>
      <c r="E77" s="63"/>
      <c r="F77" s="63">
        <v>6.6371399999999997E-2</v>
      </c>
      <c r="G77" s="63">
        <v>0.20820239999999998</v>
      </c>
      <c r="H77" s="63">
        <v>0.27457379999999998</v>
      </c>
      <c r="I77" s="63">
        <v>0.55223820000000012</v>
      </c>
      <c r="J77" s="63">
        <v>0.8268120000000001</v>
      </c>
      <c r="K77" s="213">
        <v>1.7135999999999998E-3</v>
      </c>
      <c r="L77" s="213">
        <v>5.9364000000000005E-3</v>
      </c>
      <c r="M77" s="213">
        <v>7.6500000000000005E-3</v>
      </c>
      <c r="N77" s="213">
        <v>1.6095600000000009E-2</v>
      </c>
      <c r="O77" s="213">
        <v>2.3745600000000009E-2</v>
      </c>
    </row>
    <row r="78" spans="3:15">
      <c r="C78" t="s">
        <v>84</v>
      </c>
      <c r="D78" t="s">
        <v>188</v>
      </c>
      <c r="E78" s="63"/>
      <c r="F78" s="63">
        <v>4.6664999999999998E-2</v>
      </c>
      <c r="G78" s="63">
        <v>0.15284700000000001</v>
      </c>
      <c r="H78" s="63">
        <v>0.19951199999999999</v>
      </c>
      <c r="I78" s="63">
        <v>0.41824080000000008</v>
      </c>
      <c r="J78" s="63">
        <v>0.6177528000000001</v>
      </c>
      <c r="K78" s="213">
        <v>1.1934000000000001E-3</v>
      </c>
      <c r="L78" s="213">
        <v>4.2839999999999987E-3</v>
      </c>
      <c r="M78" s="213">
        <v>5.4773999999999986E-3</v>
      </c>
      <c r="N78" s="213">
        <v>1.1628000000000008E-2</v>
      </c>
      <c r="O78" s="213">
        <v>1.7105400000000007E-2</v>
      </c>
    </row>
    <row r="79" spans="3:15">
      <c r="C79" t="s">
        <v>63</v>
      </c>
      <c r="D79" t="s">
        <v>181</v>
      </c>
      <c r="E79" s="63"/>
      <c r="F79" s="63">
        <v>1.7839800000000006E-2</v>
      </c>
      <c r="G79" s="63">
        <v>0.15061320000000003</v>
      </c>
      <c r="H79" s="63">
        <v>0.16845300000000005</v>
      </c>
      <c r="I79" s="63">
        <v>0.4267476</v>
      </c>
      <c r="J79" s="63">
        <v>0.59520060000000008</v>
      </c>
      <c r="K79" s="213">
        <v>3.0599999999999998E-5</v>
      </c>
      <c r="L79" s="213">
        <v>1.3770000000000002E-3</v>
      </c>
      <c r="M79" s="213">
        <v>1.4076000000000002E-3</v>
      </c>
      <c r="N79" s="213">
        <v>4.3145999999999992E-3</v>
      </c>
      <c r="O79" s="213">
        <v>5.7221999999999993E-3</v>
      </c>
    </row>
    <row r="80" spans="3:15">
      <c r="C80" t="s">
        <v>85</v>
      </c>
      <c r="D80" t="s">
        <v>198</v>
      </c>
      <c r="E80" s="63"/>
      <c r="F80" s="63">
        <v>2.9620800000000006E-2</v>
      </c>
      <c r="G80" s="63">
        <v>6.6616199999999973E-2</v>
      </c>
      <c r="H80" s="63">
        <v>9.6236999999999975E-2</v>
      </c>
      <c r="I80" s="63">
        <v>0.17695979999999994</v>
      </c>
      <c r="J80" s="63">
        <v>0.27319679999999991</v>
      </c>
      <c r="K80" s="213">
        <v>4.284E-4</v>
      </c>
      <c r="L80" s="213">
        <v>1.3464E-3</v>
      </c>
      <c r="M80" s="213">
        <v>1.7748E-3</v>
      </c>
      <c r="N80" s="213">
        <v>3.8249999999999977E-3</v>
      </c>
      <c r="O80" s="213">
        <v>5.5997999999999977E-3</v>
      </c>
    </row>
    <row r="81" spans="3:15">
      <c r="C81" t="s">
        <v>66</v>
      </c>
      <c r="D81" t="s">
        <v>184</v>
      </c>
      <c r="E81" s="63"/>
      <c r="F81" s="63">
        <v>1.35558E-2</v>
      </c>
      <c r="G81" s="63">
        <v>5.4406799999999984E-2</v>
      </c>
      <c r="H81" s="63">
        <v>6.7962599999999984E-2</v>
      </c>
      <c r="I81" s="63">
        <v>0.10407060000000001</v>
      </c>
      <c r="J81" s="63">
        <v>0.1720332</v>
      </c>
      <c r="K81" s="213">
        <v>2.4479999999999999E-4</v>
      </c>
      <c r="L81" s="213">
        <v>1.3157999999999998E-3</v>
      </c>
      <c r="M81" s="213">
        <v>1.5605999999999997E-3</v>
      </c>
      <c r="N81" s="213">
        <v>2.4174000000000001E-3</v>
      </c>
      <c r="O81" s="213">
        <v>3.9779999999999998E-3</v>
      </c>
    </row>
    <row r="82" spans="3:15">
      <c r="C82" t="s">
        <v>52</v>
      </c>
      <c r="D82" t="s">
        <v>192</v>
      </c>
      <c r="E82" s="63"/>
      <c r="F82" s="63">
        <v>7.4357999999999985E-3</v>
      </c>
      <c r="G82" s="63">
        <v>5.2081200000000015E-2</v>
      </c>
      <c r="H82" s="63">
        <v>5.9517000000000014E-2</v>
      </c>
      <c r="I82" s="63">
        <v>0.11242440000000001</v>
      </c>
      <c r="J82" s="63">
        <v>0.17194140000000002</v>
      </c>
      <c r="K82" s="213">
        <v>6.732000000000001E-4</v>
      </c>
      <c r="L82" s="213">
        <v>4.4063999999999978E-3</v>
      </c>
      <c r="M82" s="213">
        <v>5.0795999999999975E-3</v>
      </c>
      <c r="N82" s="213">
        <v>8.109000000000012E-3</v>
      </c>
      <c r="O82" s="213">
        <v>1.3188600000000009E-2</v>
      </c>
    </row>
    <row r="83" spans="3:15">
      <c r="C83" t="s">
        <v>75</v>
      </c>
      <c r="D83" t="s">
        <v>196</v>
      </c>
      <c r="E83" s="63"/>
      <c r="F83" s="63">
        <v>8.4762000000000014E-3</v>
      </c>
      <c r="G83" s="63">
        <v>4.0361399999999992E-2</v>
      </c>
      <c r="H83" s="63">
        <v>4.8837599999999995E-2</v>
      </c>
      <c r="I83" s="63">
        <v>9.1371600000000039E-2</v>
      </c>
      <c r="J83" s="63">
        <v>0.14020920000000003</v>
      </c>
      <c r="K83" s="213">
        <v>1.8360000000000002E-4</v>
      </c>
      <c r="L83" s="213">
        <v>8.5680000000000012E-4</v>
      </c>
      <c r="M83" s="213">
        <v>1.0404000000000001E-3</v>
      </c>
      <c r="N83" s="213">
        <v>2.2337999999999985E-3</v>
      </c>
      <c r="O83" s="213">
        <v>3.2741999999999984E-3</v>
      </c>
    </row>
    <row r="84" spans="3:15">
      <c r="C84" t="s">
        <v>67</v>
      </c>
      <c r="D84" t="s">
        <v>200</v>
      </c>
      <c r="E84" s="63"/>
      <c r="F84" s="63">
        <v>3.3659999999999992E-3</v>
      </c>
      <c r="G84" s="63">
        <v>1.7595000000000006E-2</v>
      </c>
      <c r="H84" s="63">
        <v>2.0961000000000007E-2</v>
      </c>
      <c r="I84" s="63">
        <v>4.9357799999999993E-2</v>
      </c>
      <c r="J84" s="63">
        <v>7.0318800000000001E-2</v>
      </c>
      <c r="K84" s="213">
        <v>6.1199999999999997E-5</v>
      </c>
      <c r="L84" s="213">
        <v>5.5080000000000016E-4</v>
      </c>
      <c r="M84" s="213">
        <v>6.1200000000000013E-4</v>
      </c>
      <c r="N84" s="213">
        <v>2.0195999999999994E-3</v>
      </c>
      <c r="O84" s="213">
        <v>2.6315999999999996E-3</v>
      </c>
    </row>
    <row r="85" spans="3:15">
      <c r="C85" t="s">
        <v>62</v>
      </c>
      <c r="D85" t="s">
        <v>199</v>
      </c>
      <c r="E85" s="63"/>
      <c r="F85" s="63">
        <v>1.8971999999999997E-3</v>
      </c>
      <c r="G85" s="63">
        <v>1.5575400000000008E-2</v>
      </c>
      <c r="H85" s="63">
        <v>1.7472600000000008E-2</v>
      </c>
      <c r="I85" s="63">
        <v>4.0422600000000003E-2</v>
      </c>
      <c r="J85" s="63">
        <v>5.7895200000000008E-2</v>
      </c>
      <c r="K85" s="213">
        <v>0</v>
      </c>
      <c r="L85" s="213">
        <v>1.8359999999999999E-4</v>
      </c>
      <c r="M85" s="213">
        <v>1.8359999999999999E-4</v>
      </c>
      <c r="N85" s="213">
        <v>8.8739999999999989E-4</v>
      </c>
      <c r="O85" s="213">
        <v>1.0709999999999999E-3</v>
      </c>
    </row>
    <row r="86" spans="3:15">
      <c r="C86" t="s">
        <v>201</v>
      </c>
      <c r="D86" t="s">
        <v>202</v>
      </c>
      <c r="E86" s="63"/>
      <c r="F86" s="63">
        <v>0.30979439999998704</v>
      </c>
      <c r="G86" s="63">
        <v>2.6357616000000519</v>
      </c>
      <c r="H86" s="63">
        <v>2.9455560000000389</v>
      </c>
      <c r="I86" s="63">
        <v>5.6414465999993979</v>
      </c>
      <c r="J86" s="63">
        <v>8.5870025999994368</v>
      </c>
      <c r="K86" s="213">
        <v>1.1964599999999548E-2</v>
      </c>
      <c r="L86" s="213">
        <v>8.7148799999998916E-2</v>
      </c>
      <c r="M86" s="213">
        <v>9.9113399999998464E-2</v>
      </c>
      <c r="N86" s="213">
        <v>0.22757219999990497</v>
      </c>
      <c r="O86" s="213">
        <v>0.32668559999990343</v>
      </c>
    </row>
    <row r="87" spans="3:15">
      <c r="E87" s="63"/>
      <c r="F87" s="63"/>
      <c r="G87" s="63"/>
      <c r="H87" s="63"/>
      <c r="I87" s="63"/>
      <c r="J87" s="63"/>
      <c r="K87" s="213"/>
      <c r="L87" s="213"/>
      <c r="M87" s="213"/>
      <c r="N87" s="213"/>
      <c r="O87" s="213"/>
    </row>
    <row r="88" spans="3:15">
      <c r="E88" s="63"/>
      <c r="F88" s="63"/>
      <c r="G88" s="63"/>
      <c r="H88" s="63"/>
      <c r="I88" s="63"/>
      <c r="J88" s="63"/>
      <c r="K88" s="213"/>
      <c r="L88" s="213"/>
      <c r="M88" s="213"/>
      <c r="N88" s="213"/>
      <c r="O88" s="213"/>
    </row>
    <row r="89" spans="3:15" ht="15.75" customHeight="1">
      <c r="E89" s="63"/>
      <c r="F89" s="63"/>
      <c r="G89" s="63"/>
      <c r="H89" s="63"/>
      <c r="I89" s="63"/>
      <c r="J89" s="63"/>
      <c r="K89" s="213"/>
      <c r="L89" s="213"/>
      <c r="M89" s="213"/>
      <c r="N89" s="213"/>
      <c r="O89" s="213"/>
    </row>
    <row r="90" spans="3:15">
      <c r="E90" s="63"/>
      <c r="F90" s="63"/>
      <c r="G90" s="268" t="s">
        <v>624</v>
      </c>
      <c r="H90" s="63"/>
      <c r="I90" s="63"/>
      <c r="J90" s="63"/>
      <c r="K90" s="213"/>
      <c r="L90" s="213"/>
      <c r="M90" s="213"/>
      <c r="N90" s="213"/>
      <c r="O90" s="213"/>
    </row>
    <row r="91" spans="3:15">
      <c r="E91" s="63"/>
      <c r="F91" s="63"/>
      <c r="G91" s="63">
        <f>IFERROR(MROUND(F50,IF(F50&lt;20,1,IF(F50&lt;100,5,10))),"-")</f>
        <v>150</v>
      </c>
      <c r="H91" s="63">
        <f t="shared" ref="H91:J91" si="18">IFERROR(MROUND(G50,IF(G50&lt;20,1,IF(G50&lt;100,5,10))),"-")</f>
        <v>110</v>
      </c>
      <c r="I91" s="63">
        <f t="shared" si="18"/>
        <v>250</v>
      </c>
      <c r="J91" s="63">
        <f t="shared" si="18"/>
        <v>370</v>
      </c>
      <c r="K91" s="63">
        <f>IFERROR(MROUND(J50,IF(J50&lt;20,1,IF(J50&lt;100,5,10))),"-")</f>
        <v>620</v>
      </c>
      <c r="L91" s="213"/>
      <c r="M91" s="213"/>
      <c r="N91" s="213"/>
      <c r="O91" s="213"/>
    </row>
    <row r="92" spans="3:15">
      <c r="E92" s="63"/>
      <c r="F92" s="63"/>
      <c r="G92" s="63">
        <f t="shared" ref="G92:K92" si="19">IFERROR(MROUND(F51,IF(F51&lt;20,1,IF(F51&lt;100,5,10))),"-")</f>
        <v>100</v>
      </c>
      <c r="H92" s="63">
        <f t="shared" si="19"/>
        <v>50</v>
      </c>
      <c r="I92" s="63">
        <f t="shared" si="19"/>
        <v>150</v>
      </c>
      <c r="J92" s="63">
        <f t="shared" si="19"/>
        <v>200</v>
      </c>
      <c r="K92" s="63">
        <f t="shared" si="19"/>
        <v>350</v>
      </c>
      <c r="L92" s="213"/>
      <c r="M92" s="213"/>
      <c r="N92" s="213"/>
      <c r="O92" s="213"/>
    </row>
    <row r="93" spans="3:15">
      <c r="G93" s="63">
        <f t="shared" ref="G93:K93" si="20">IFERROR(MROUND(F52,IF(F52&lt;20,1,IF(F52&lt;100,5,10))),"-")</f>
        <v>40</v>
      </c>
      <c r="H93" s="63">
        <f t="shared" si="20"/>
        <v>16</v>
      </c>
      <c r="I93" s="63">
        <f t="shared" si="20"/>
        <v>55</v>
      </c>
      <c r="J93" s="63">
        <f t="shared" si="20"/>
        <v>65</v>
      </c>
      <c r="K93" s="63">
        <f t="shared" si="20"/>
        <v>120</v>
      </c>
    </row>
    <row r="94" spans="3:15">
      <c r="G94" s="63">
        <f t="shared" ref="G94:K94" si="21">IFERROR(MROUND(F53,IF(F53&lt;20,1,IF(F53&lt;100,5,10))),"-")</f>
        <v>2</v>
      </c>
      <c r="H94" s="63">
        <f t="shared" si="21"/>
        <v>8</v>
      </c>
      <c r="I94" s="63">
        <f t="shared" si="21"/>
        <v>10</v>
      </c>
      <c r="J94" s="63">
        <f t="shared" si="21"/>
        <v>20</v>
      </c>
      <c r="K94" s="63">
        <f t="shared" si="21"/>
        <v>30</v>
      </c>
    </row>
    <row r="95" spans="3:15">
      <c r="G95" s="63">
        <f t="shared" ref="G95:K95" si="22">IFERROR(MROUND(F54,IF(F54&lt;20,1,IF(F54&lt;100,5,10))),"-")</f>
        <v>1</v>
      </c>
      <c r="H95" s="63">
        <f t="shared" si="22"/>
        <v>3</v>
      </c>
      <c r="I95" s="63">
        <f t="shared" si="22"/>
        <v>4</v>
      </c>
      <c r="J95" s="63">
        <f t="shared" si="22"/>
        <v>13</v>
      </c>
      <c r="K95" s="63">
        <f t="shared" si="22"/>
        <v>17</v>
      </c>
    </row>
    <row r="96" spans="3:15">
      <c r="G96" s="63">
        <f t="shared" ref="G96:K96" si="23">IFERROR(MROUND(F55,IF(F55&lt;20,1,IF(F55&lt;100,5,10))),"-")</f>
        <v>1</v>
      </c>
      <c r="H96" s="63">
        <f t="shared" si="23"/>
        <v>4</v>
      </c>
      <c r="I96" s="63">
        <f t="shared" si="23"/>
        <v>4</v>
      </c>
      <c r="J96" s="63">
        <f t="shared" si="23"/>
        <v>9</v>
      </c>
      <c r="K96" s="63">
        <f t="shared" si="23"/>
        <v>13</v>
      </c>
    </row>
    <row r="97" spans="7:11">
      <c r="G97" s="63">
        <f t="shared" ref="G97:K97" si="24">IFERROR(MROUND(F56,IF(F56&lt;20,1,IF(F56&lt;100,5,10))),"-")</f>
        <v>1</v>
      </c>
      <c r="H97" s="63">
        <f t="shared" si="24"/>
        <v>4</v>
      </c>
      <c r="I97" s="63">
        <f t="shared" si="24"/>
        <v>5</v>
      </c>
      <c r="J97" s="63">
        <f t="shared" si="24"/>
        <v>8</v>
      </c>
      <c r="K97" s="63">
        <f t="shared" si="24"/>
        <v>13</v>
      </c>
    </row>
    <row r="98" spans="7:11">
      <c r="G98" s="63">
        <f t="shared" ref="G98:K98" si="25">IFERROR(MROUND(F57,IF(F57&lt;20,1,IF(F57&lt;100,5,10))),"-")</f>
        <v>1</v>
      </c>
      <c r="H98" s="63">
        <f t="shared" si="25"/>
        <v>3</v>
      </c>
      <c r="I98" s="63">
        <f t="shared" si="25"/>
        <v>4</v>
      </c>
      <c r="J98" s="63">
        <f t="shared" si="25"/>
        <v>8</v>
      </c>
      <c r="K98" s="63">
        <f t="shared" si="25"/>
        <v>12</v>
      </c>
    </row>
    <row r="99" spans="7:11">
      <c r="G99" s="63">
        <f t="shared" ref="G99:K99" si="26">IFERROR(MROUND(F58,IF(F58&lt;20,1,IF(F58&lt;100,5,10))),"-")</f>
        <v>1</v>
      </c>
      <c r="H99" s="63">
        <f t="shared" si="26"/>
        <v>2</v>
      </c>
      <c r="I99" s="63">
        <f t="shared" si="26"/>
        <v>4</v>
      </c>
      <c r="J99" s="63">
        <f t="shared" si="26"/>
        <v>6</v>
      </c>
      <c r="K99" s="63">
        <f t="shared" si="26"/>
        <v>10</v>
      </c>
    </row>
    <row r="100" spans="7:11">
      <c r="G100" s="63">
        <f t="shared" ref="G100:K100" si="27">IFERROR(MROUND(F59,IF(F59&lt;20,1,IF(F59&lt;100,5,10))),"-")</f>
        <v>1</v>
      </c>
      <c r="H100" s="63">
        <f t="shared" si="27"/>
        <v>2</v>
      </c>
      <c r="I100" s="63">
        <f t="shared" si="27"/>
        <v>3</v>
      </c>
      <c r="J100" s="63">
        <f t="shared" si="27"/>
        <v>5</v>
      </c>
      <c r="K100" s="63">
        <f t="shared" si="27"/>
        <v>8</v>
      </c>
    </row>
    <row r="101" spans="7:11">
      <c r="G101" s="63">
        <f t="shared" ref="G101:K101" si="28">IFERROR(MROUND(F60,IF(F60&lt;20,1,IF(F60&lt;100,5,10))),"-")</f>
        <v>1</v>
      </c>
      <c r="H101" s="63">
        <f t="shared" si="28"/>
        <v>2</v>
      </c>
      <c r="I101" s="63">
        <f t="shared" si="28"/>
        <v>2</v>
      </c>
      <c r="J101" s="63">
        <f t="shared" si="28"/>
        <v>4</v>
      </c>
      <c r="K101" s="63">
        <f t="shared" si="28"/>
        <v>7</v>
      </c>
    </row>
    <row r="102" spans="7:11">
      <c r="G102" s="63">
        <f t="shared" ref="G102:K102" si="29">IFERROR(MROUND(F61,IF(F61&lt;20,1,IF(F61&lt;100,5,10))),"-")</f>
        <v>0</v>
      </c>
      <c r="H102" s="63">
        <f t="shared" si="29"/>
        <v>2</v>
      </c>
      <c r="I102" s="63">
        <f t="shared" si="29"/>
        <v>2</v>
      </c>
      <c r="J102" s="63">
        <f t="shared" si="29"/>
        <v>3</v>
      </c>
      <c r="K102" s="63">
        <f t="shared" si="29"/>
        <v>5</v>
      </c>
    </row>
    <row r="103" spans="7:11">
      <c r="G103" s="63">
        <f t="shared" ref="G103:K103" si="30">IFERROR(MROUND(F62,IF(F62&lt;20,1,IF(F62&lt;100,5,10))),"-")</f>
        <v>0</v>
      </c>
      <c r="H103" s="63">
        <f t="shared" si="30"/>
        <v>1</v>
      </c>
      <c r="I103" s="63">
        <f t="shared" si="30"/>
        <v>1</v>
      </c>
      <c r="J103" s="63">
        <f t="shared" si="30"/>
        <v>2</v>
      </c>
      <c r="K103" s="63">
        <f t="shared" si="30"/>
        <v>3</v>
      </c>
    </row>
    <row r="104" spans="7:11">
      <c r="G104" s="63">
        <f t="shared" ref="G104:K104" si="31">IFERROR(MROUND(F63,IF(F63&lt;20,1,IF(F63&lt;100,5,10))),"-")</f>
        <v>0</v>
      </c>
      <c r="H104" s="63">
        <f t="shared" si="31"/>
        <v>1</v>
      </c>
      <c r="I104" s="63">
        <f t="shared" si="31"/>
        <v>1</v>
      </c>
      <c r="J104" s="63">
        <f t="shared" si="31"/>
        <v>2</v>
      </c>
      <c r="K104" s="63">
        <f t="shared" si="31"/>
        <v>3</v>
      </c>
    </row>
    <row r="105" spans="7:11">
      <c r="G105" s="63">
        <f t="shared" ref="G105:K105" si="32">IFERROR(MROUND(F64,IF(F64&lt;20,1,IF(F64&lt;100,5,10))),"-")</f>
        <v>0</v>
      </c>
      <c r="H105" s="63">
        <f t="shared" si="32"/>
        <v>1</v>
      </c>
      <c r="I105" s="63">
        <f t="shared" si="32"/>
        <v>1</v>
      </c>
      <c r="J105" s="63">
        <f t="shared" si="32"/>
        <v>2</v>
      </c>
      <c r="K105" s="63">
        <f t="shared" si="32"/>
        <v>3</v>
      </c>
    </row>
    <row r="106" spans="7:11">
      <c r="G106" s="63">
        <f t="shared" ref="G106:K106" si="33">IFERROR(MROUND(F65,IF(F65&lt;20,1,IF(F65&lt;100,5,10))),"-")</f>
        <v>0</v>
      </c>
      <c r="H106" s="63">
        <f t="shared" si="33"/>
        <v>1</v>
      </c>
      <c r="I106" s="63">
        <f t="shared" si="33"/>
        <v>1</v>
      </c>
      <c r="J106" s="63">
        <f t="shared" si="33"/>
        <v>2</v>
      </c>
      <c r="K106" s="63">
        <f t="shared" si="33"/>
        <v>3</v>
      </c>
    </row>
    <row r="107" spans="7:11">
      <c r="G107" s="63">
        <f t="shared" ref="G107:K107" si="34">IFERROR(MROUND(F66,IF(F66&lt;20,1,IF(F66&lt;100,5,10))),"-")</f>
        <v>0</v>
      </c>
      <c r="H107" s="63">
        <f t="shared" si="34"/>
        <v>1</v>
      </c>
      <c r="I107" s="63">
        <f t="shared" si="34"/>
        <v>1</v>
      </c>
      <c r="J107" s="63">
        <f t="shared" si="34"/>
        <v>2</v>
      </c>
      <c r="K107" s="63">
        <f t="shared" si="34"/>
        <v>3</v>
      </c>
    </row>
    <row r="108" spans="7:11">
      <c r="G108" s="63">
        <f t="shared" ref="G108:K108" si="35">IFERROR(MROUND(F67,IF(F67&lt;20,1,IF(F67&lt;100,5,10))),"-")</f>
        <v>0</v>
      </c>
      <c r="H108" s="63">
        <f t="shared" si="35"/>
        <v>1</v>
      </c>
      <c r="I108" s="63">
        <f t="shared" si="35"/>
        <v>1</v>
      </c>
      <c r="J108" s="63">
        <f t="shared" si="35"/>
        <v>2</v>
      </c>
      <c r="K108" s="63">
        <f t="shared" si="35"/>
        <v>2</v>
      </c>
    </row>
    <row r="109" spans="7:11">
      <c r="G109" s="63">
        <f t="shared" ref="G109:K109" si="36">IFERROR(MROUND(F68,IF(F68&lt;20,1,IF(F68&lt;100,5,10))),"-")</f>
        <v>0</v>
      </c>
      <c r="H109" s="63">
        <f t="shared" si="36"/>
        <v>1</v>
      </c>
      <c r="I109" s="63">
        <f t="shared" si="36"/>
        <v>1</v>
      </c>
      <c r="J109" s="63">
        <f t="shared" si="36"/>
        <v>2</v>
      </c>
      <c r="K109" s="63">
        <f t="shared" si="36"/>
        <v>2</v>
      </c>
    </row>
    <row r="110" spans="7:11">
      <c r="G110" s="63">
        <f t="shared" ref="G110:K110" si="37">IFERROR(MROUND(F69,IF(F69&lt;20,1,IF(F69&lt;100,5,10))),"-")</f>
        <v>0</v>
      </c>
      <c r="H110" s="63">
        <f t="shared" si="37"/>
        <v>1</v>
      </c>
      <c r="I110" s="63">
        <f t="shared" si="37"/>
        <v>1</v>
      </c>
      <c r="J110" s="63">
        <f t="shared" si="37"/>
        <v>2</v>
      </c>
      <c r="K110" s="63">
        <f t="shared" si="37"/>
        <v>2</v>
      </c>
    </row>
    <row r="111" spans="7:11">
      <c r="G111" s="63">
        <f t="shared" ref="G111:K111" si="38">IFERROR(MROUND(F70,IF(F70&lt;20,1,IF(F70&lt;100,5,10))),"-")</f>
        <v>0</v>
      </c>
      <c r="H111" s="63">
        <f t="shared" si="38"/>
        <v>1</v>
      </c>
      <c r="I111" s="63">
        <f t="shared" si="38"/>
        <v>1</v>
      </c>
      <c r="J111" s="63">
        <f t="shared" si="38"/>
        <v>1</v>
      </c>
      <c r="K111" s="63">
        <f t="shared" si="38"/>
        <v>2</v>
      </c>
    </row>
    <row r="112" spans="7:11">
      <c r="G112" s="63">
        <f t="shared" ref="G112:K112" si="39">IFERROR(MROUND(F71,IF(F71&lt;20,1,IF(F71&lt;100,5,10))),"-")</f>
        <v>0</v>
      </c>
      <c r="H112" s="63">
        <f t="shared" si="39"/>
        <v>0</v>
      </c>
      <c r="I112" s="63">
        <f t="shared" si="39"/>
        <v>0</v>
      </c>
      <c r="J112" s="63">
        <f t="shared" si="39"/>
        <v>1</v>
      </c>
      <c r="K112" s="63">
        <f t="shared" si="39"/>
        <v>2</v>
      </c>
    </row>
    <row r="113" spans="7:11">
      <c r="G113" s="63">
        <f t="shared" ref="G113:K113" si="40">IFERROR(MROUND(F72,IF(F72&lt;20,1,IF(F72&lt;100,5,10))),"-")</f>
        <v>0</v>
      </c>
      <c r="H113" s="63">
        <f t="shared" si="40"/>
        <v>0</v>
      </c>
      <c r="I113" s="63">
        <f t="shared" si="40"/>
        <v>0</v>
      </c>
      <c r="J113" s="63">
        <f t="shared" si="40"/>
        <v>1</v>
      </c>
      <c r="K113" s="63">
        <f t="shared" si="40"/>
        <v>2</v>
      </c>
    </row>
    <row r="114" spans="7:11">
      <c r="G114" s="63">
        <f t="shared" ref="G114:K114" si="41">IFERROR(MROUND(F73,IF(F73&lt;20,1,IF(F73&lt;100,5,10))),"-")</f>
        <v>0</v>
      </c>
      <c r="H114" s="63">
        <f t="shared" si="41"/>
        <v>0</v>
      </c>
      <c r="I114" s="63">
        <f t="shared" si="41"/>
        <v>0</v>
      </c>
      <c r="J114" s="63">
        <f t="shared" si="41"/>
        <v>1</v>
      </c>
      <c r="K114" s="63">
        <f t="shared" si="41"/>
        <v>1</v>
      </c>
    </row>
    <row r="115" spans="7:11">
      <c r="G115" s="63">
        <f t="shared" ref="G115:K115" si="42">IFERROR(MROUND(F74,IF(F74&lt;20,1,IF(F74&lt;100,5,10))),"-")</f>
        <v>0</v>
      </c>
      <c r="H115" s="63">
        <f t="shared" si="42"/>
        <v>0</v>
      </c>
      <c r="I115" s="63">
        <f t="shared" si="42"/>
        <v>0</v>
      </c>
      <c r="J115" s="63">
        <f t="shared" si="42"/>
        <v>1</v>
      </c>
      <c r="K115" s="63">
        <f t="shared" si="42"/>
        <v>1</v>
      </c>
    </row>
    <row r="116" spans="7:11">
      <c r="G116" s="63">
        <f t="shared" ref="G116:K116" si="43">IFERROR(MROUND(F75,IF(F75&lt;20,1,IF(F75&lt;100,5,10))),"-")</f>
        <v>0</v>
      </c>
      <c r="H116" s="63">
        <f t="shared" si="43"/>
        <v>0</v>
      </c>
      <c r="I116" s="63">
        <f t="shared" si="43"/>
        <v>0</v>
      </c>
      <c r="J116" s="63">
        <f t="shared" si="43"/>
        <v>1</v>
      </c>
      <c r="K116" s="63">
        <f t="shared" si="43"/>
        <v>1</v>
      </c>
    </row>
    <row r="117" spans="7:11">
      <c r="G117" s="63">
        <f t="shared" ref="G117:K117" si="44">IFERROR(MROUND(F76,IF(F76&lt;20,1,IF(F76&lt;100,5,10))),"-")</f>
        <v>0</v>
      </c>
      <c r="H117" s="63">
        <f t="shared" si="44"/>
        <v>0</v>
      </c>
      <c r="I117" s="63">
        <f t="shared" si="44"/>
        <v>0</v>
      </c>
      <c r="J117" s="63">
        <f t="shared" si="44"/>
        <v>1</v>
      </c>
      <c r="K117" s="63">
        <f t="shared" si="44"/>
        <v>1</v>
      </c>
    </row>
    <row r="118" spans="7:11">
      <c r="G118" s="63">
        <f t="shared" ref="G118:K118" si="45">IFERROR(MROUND(F77,IF(F77&lt;20,1,IF(F77&lt;100,5,10))),"-")</f>
        <v>0</v>
      </c>
      <c r="H118" s="63">
        <f t="shared" si="45"/>
        <v>0</v>
      </c>
      <c r="I118" s="63">
        <f t="shared" si="45"/>
        <v>0</v>
      </c>
      <c r="J118" s="63">
        <f t="shared" si="45"/>
        <v>1</v>
      </c>
      <c r="K118" s="63">
        <f t="shared" si="45"/>
        <v>1</v>
      </c>
    </row>
    <row r="119" spans="7:11">
      <c r="G119" s="63">
        <f t="shared" ref="G119:K119" si="46">IFERROR(MROUND(F78,IF(F78&lt;20,1,IF(F78&lt;100,5,10))),"-")</f>
        <v>0</v>
      </c>
      <c r="H119" s="63">
        <f t="shared" si="46"/>
        <v>0</v>
      </c>
      <c r="I119" s="63">
        <f t="shared" si="46"/>
        <v>0</v>
      </c>
      <c r="J119" s="63">
        <f t="shared" si="46"/>
        <v>0</v>
      </c>
      <c r="K119" s="63">
        <f t="shared" si="46"/>
        <v>1</v>
      </c>
    </row>
    <row r="120" spans="7:11">
      <c r="G120" s="63">
        <f t="shared" ref="G120:K120" si="47">IFERROR(MROUND(F79,IF(F79&lt;20,1,IF(F79&lt;100,5,10))),"-")</f>
        <v>0</v>
      </c>
      <c r="H120" s="63">
        <f t="shared" si="47"/>
        <v>0</v>
      </c>
      <c r="I120" s="63">
        <f t="shared" si="47"/>
        <v>0</v>
      </c>
      <c r="J120" s="63">
        <f t="shared" si="47"/>
        <v>0</v>
      </c>
      <c r="K120" s="63">
        <f t="shared" si="47"/>
        <v>1</v>
      </c>
    </row>
    <row r="121" spans="7:11">
      <c r="G121" s="63">
        <f t="shared" ref="G121:K121" si="48">IFERROR(MROUND(F80,IF(F80&lt;20,1,IF(F80&lt;100,5,10))),"-")</f>
        <v>0</v>
      </c>
      <c r="H121" s="63">
        <f t="shared" si="48"/>
        <v>0</v>
      </c>
      <c r="I121" s="63">
        <f t="shared" si="48"/>
        <v>0</v>
      </c>
      <c r="J121" s="63">
        <f t="shared" si="48"/>
        <v>0</v>
      </c>
      <c r="K121" s="63">
        <f t="shared" si="48"/>
        <v>0</v>
      </c>
    </row>
    <row r="122" spans="7:11">
      <c r="G122" s="63">
        <f t="shared" ref="G122:K122" si="49">IFERROR(MROUND(F81,IF(F81&lt;20,1,IF(F81&lt;100,5,10))),"-")</f>
        <v>0</v>
      </c>
      <c r="H122" s="63">
        <f t="shared" si="49"/>
        <v>0</v>
      </c>
      <c r="I122" s="63">
        <f t="shared" si="49"/>
        <v>0</v>
      </c>
      <c r="J122" s="63">
        <f t="shared" si="49"/>
        <v>0</v>
      </c>
      <c r="K122" s="63">
        <f t="shared" si="49"/>
        <v>0</v>
      </c>
    </row>
    <row r="123" spans="7:11">
      <c r="G123" s="63">
        <f t="shared" ref="G123:K123" si="50">IFERROR(MROUND(F82,IF(F82&lt;20,1,IF(F82&lt;100,5,10))),"-")</f>
        <v>0</v>
      </c>
      <c r="H123" s="63">
        <f t="shared" si="50"/>
        <v>0</v>
      </c>
      <c r="I123" s="63">
        <f t="shared" si="50"/>
        <v>0</v>
      </c>
      <c r="J123" s="63">
        <f t="shared" si="50"/>
        <v>0</v>
      </c>
      <c r="K123" s="63">
        <f t="shared" si="50"/>
        <v>0</v>
      </c>
    </row>
    <row r="124" spans="7:11">
      <c r="G124" s="63">
        <f t="shared" ref="G124:K124" si="51">IFERROR(MROUND(F83,IF(F83&lt;20,1,IF(F83&lt;100,5,10))),"-")</f>
        <v>0</v>
      </c>
      <c r="H124" s="63">
        <f t="shared" si="51"/>
        <v>0</v>
      </c>
      <c r="I124" s="63">
        <f t="shared" si="51"/>
        <v>0</v>
      </c>
      <c r="J124" s="63">
        <f t="shared" si="51"/>
        <v>0</v>
      </c>
      <c r="K124" s="63">
        <f t="shared" si="51"/>
        <v>0</v>
      </c>
    </row>
    <row r="125" spans="7:11">
      <c r="G125" s="63">
        <f t="shared" ref="G125:K125" si="52">IFERROR(MROUND(F84,IF(F84&lt;20,1,IF(F84&lt;100,5,10))),"-")</f>
        <v>0</v>
      </c>
      <c r="H125" s="63">
        <f t="shared" si="52"/>
        <v>0</v>
      </c>
      <c r="I125" s="63">
        <f t="shared" si="52"/>
        <v>0</v>
      </c>
      <c r="J125" s="63">
        <f t="shared" si="52"/>
        <v>0</v>
      </c>
      <c r="K125" s="63">
        <f t="shared" si="52"/>
        <v>0</v>
      </c>
    </row>
    <row r="126" spans="7:11">
      <c r="G126" s="63">
        <f t="shared" ref="G126:K126" si="53">IFERROR(MROUND(F85,IF(F85&lt;20,1,IF(F85&lt;100,5,10))),"-")</f>
        <v>0</v>
      </c>
      <c r="H126" s="63">
        <f t="shared" si="53"/>
        <v>0</v>
      </c>
      <c r="I126" s="63">
        <f t="shared" si="53"/>
        <v>0</v>
      </c>
      <c r="J126" s="63">
        <f t="shared" si="53"/>
        <v>0</v>
      </c>
      <c r="K126" s="63">
        <f t="shared" si="53"/>
        <v>0</v>
      </c>
    </row>
    <row r="127" spans="7:11">
      <c r="G127" s="63">
        <f t="shared" ref="G127:K127" si="54">IFERROR(MROUND(F86,IF(F86&lt;20,1,IF(F86&lt;100,5,10))),"-")</f>
        <v>0</v>
      </c>
      <c r="H127" s="63">
        <f t="shared" si="54"/>
        <v>3</v>
      </c>
      <c r="I127" s="63">
        <f t="shared" si="54"/>
        <v>3</v>
      </c>
      <c r="J127" s="63">
        <f t="shared" si="54"/>
        <v>6</v>
      </c>
      <c r="K127" s="63">
        <f t="shared" si="54"/>
        <v>9</v>
      </c>
    </row>
    <row r="128" spans="7:11">
      <c r="G128" s="63"/>
      <c r="H128" s="63"/>
      <c r="I128" s="63"/>
      <c r="J128" s="63"/>
      <c r="K128" s="63"/>
    </row>
    <row r="129" spans="3:20">
      <c r="C129" t="s">
        <v>651</v>
      </c>
    </row>
    <row r="130" spans="3:20" ht="15.75" thickBot="1"/>
    <row r="131" spans="3:20">
      <c r="C131" s="511"/>
      <c r="D131" s="511"/>
      <c r="E131" s="511"/>
      <c r="F131" s="511"/>
      <c r="G131" s="513" t="s">
        <v>653</v>
      </c>
      <c r="H131" s="513"/>
      <c r="I131" s="513"/>
      <c r="J131" s="519"/>
      <c r="K131" s="519"/>
      <c r="L131" s="503" t="s">
        <v>655</v>
      </c>
      <c r="M131" s="503"/>
      <c r="N131" s="503"/>
      <c r="O131" s="503"/>
      <c r="P131" s="503"/>
    </row>
    <row r="132" spans="3:20">
      <c r="C132" s="512"/>
      <c r="D132" s="512"/>
      <c r="E132" s="512"/>
      <c r="F132" s="512"/>
      <c r="G132" s="514" t="s">
        <v>654</v>
      </c>
      <c r="H132" s="514"/>
      <c r="I132" s="514"/>
      <c r="J132" s="520"/>
      <c r="K132" s="520"/>
      <c r="L132" s="521" t="s">
        <v>659</v>
      </c>
      <c r="M132" s="521"/>
      <c r="N132" s="521"/>
      <c r="O132" s="521"/>
      <c r="P132" s="521"/>
    </row>
    <row r="133" spans="3:20">
      <c r="C133" s="269"/>
      <c r="D133" s="499"/>
      <c r="E133" s="499"/>
      <c r="F133" s="269"/>
      <c r="G133" s="500" t="s">
        <v>2</v>
      </c>
      <c r="H133" s="500"/>
      <c r="I133" s="500"/>
      <c r="J133" s="269"/>
      <c r="K133" s="271"/>
      <c r="L133" s="501" t="s">
        <v>2</v>
      </c>
      <c r="M133" s="501"/>
      <c r="N133" s="501"/>
      <c r="O133" s="269"/>
      <c r="P133" s="272"/>
    </row>
    <row r="134" spans="3:20" ht="15.75" thickBot="1">
      <c r="C134" s="396"/>
      <c r="D134" s="396"/>
      <c r="E134" s="518" t="s">
        <v>38</v>
      </c>
      <c r="F134" s="518"/>
      <c r="G134" s="398" t="s">
        <v>385</v>
      </c>
      <c r="H134" s="398" t="s">
        <v>593</v>
      </c>
      <c r="I134" s="399" t="s">
        <v>629</v>
      </c>
      <c r="J134" s="398" t="s">
        <v>8</v>
      </c>
      <c r="K134" s="400" t="s">
        <v>9</v>
      </c>
      <c r="L134" s="398" t="s">
        <v>385</v>
      </c>
      <c r="M134" s="398" t="s">
        <v>593</v>
      </c>
      <c r="N134" s="401" t="s">
        <v>629</v>
      </c>
      <c r="O134" s="398" t="s">
        <v>8</v>
      </c>
      <c r="P134" s="402" t="s">
        <v>9</v>
      </c>
      <c r="Q134" s="428" t="s">
        <v>643</v>
      </c>
      <c r="R134" s="428" t="s">
        <v>643</v>
      </c>
      <c r="S134" s="428" t="s">
        <v>158</v>
      </c>
      <c r="T134" s="428" t="s">
        <v>643</v>
      </c>
    </row>
    <row r="135" spans="3:20" ht="15.75" thickBot="1">
      <c r="C135" s="304" t="s">
        <v>29</v>
      </c>
      <c r="D135" s="543"/>
      <c r="E135" s="543"/>
      <c r="F135" s="305">
        <v>306</v>
      </c>
      <c r="G135" s="305">
        <v>150</v>
      </c>
      <c r="H135" s="305">
        <v>110</v>
      </c>
      <c r="I135" s="300">
        <v>250</v>
      </c>
      <c r="J135" s="305">
        <v>370</v>
      </c>
      <c r="K135" s="301">
        <v>620</v>
      </c>
      <c r="L135" s="305">
        <v>1.6</v>
      </c>
      <c r="M135" s="305">
        <v>1.6</v>
      </c>
      <c r="N135" s="302">
        <v>3.2</v>
      </c>
      <c r="O135" s="305">
        <v>5.2</v>
      </c>
      <c r="P135" s="303">
        <v>8.4</v>
      </c>
      <c r="Q135" s="121">
        <f>I135-SUM(G135:H135)</f>
        <v>-10</v>
      </c>
      <c r="R135" s="121">
        <f>K135-SUM(I135:J135)</f>
        <v>0</v>
      </c>
      <c r="S135" s="121">
        <f>N135-SUM(L135:M135)</f>
        <v>0</v>
      </c>
      <c r="T135" s="121">
        <f>P135-SUM(N135:O135)</f>
        <v>0</v>
      </c>
    </row>
    <row r="136" spans="3:20">
      <c r="C136" s="290" t="s">
        <v>64</v>
      </c>
      <c r="D136" s="544" t="s">
        <v>169</v>
      </c>
      <c r="E136" s="544"/>
      <c r="F136" s="291">
        <v>230</v>
      </c>
      <c r="G136" s="291">
        <v>100</v>
      </c>
      <c r="H136" s="291">
        <v>50</v>
      </c>
      <c r="I136" s="292">
        <v>150</v>
      </c>
      <c r="J136" s="291">
        <v>200</v>
      </c>
      <c r="K136" s="293">
        <v>350</v>
      </c>
      <c r="L136" s="291">
        <v>1.1000000000000001</v>
      </c>
      <c r="M136" s="291">
        <v>0.5</v>
      </c>
      <c r="N136" s="288">
        <v>1.6</v>
      </c>
      <c r="O136" s="291">
        <v>2.2000000000000002</v>
      </c>
      <c r="P136" s="289">
        <v>3.8</v>
      </c>
      <c r="Q136" s="121">
        <f t="shared" ref="Q136:Q171" si="55">I136-SUM(G136:H136)</f>
        <v>0</v>
      </c>
      <c r="R136" s="121">
        <f t="shared" ref="R136:R171" si="56">K136-SUM(I136:J136)</f>
        <v>0</v>
      </c>
      <c r="S136" s="121">
        <f t="shared" ref="S136:S171" si="57">N136-SUM(L136:M136)</f>
        <v>0</v>
      </c>
      <c r="T136" s="121">
        <f t="shared" ref="T136:T171" si="58">P136-SUM(N136:O136)</f>
        <v>0</v>
      </c>
    </row>
    <row r="137" spans="3:20">
      <c r="C137" s="284" t="s">
        <v>55</v>
      </c>
      <c r="D137" s="524" t="s">
        <v>173</v>
      </c>
      <c r="E137" s="524"/>
      <c r="F137" s="285">
        <v>77</v>
      </c>
      <c r="G137" s="285">
        <v>40</v>
      </c>
      <c r="H137" s="285">
        <v>16</v>
      </c>
      <c r="I137" s="292">
        <v>55</v>
      </c>
      <c r="J137" s="285">
        <v>65</v>
      </c>
      <c r="K137" s="293">
        <v>120</v>
      </c>
      <c r="L137" s="285">
        <v>0.3</v>
      </c>
      <c r="M137" s="285">
        <v>0.2</v>
      </c>
      <c r="N137" s="288">
        <v>0.5</v>
      </c>
      <c r="O137" s="285">
        <v>0.5</v>
      </c>
      <c r="P137" s="289">
        <v>1</v>
      </c>
      <c r="Q137" s="121">
        <f t="shared" si="55"/>
        <v>-1</v>
      </c>
      <c r="R137" s="121">
        <f t="shared" si="56"/>
        <v>0</v>
      </c>
      <c r="S137" s="121">
        <f t="shared" si="57"/>
        <v>0</v>
      </c>
      <c r="T137" s="121">
        <f t="shared" si="58"/>
        <v>0</v>
      </c>
    </row>
    <row r="138" spans="3:20">
      <c r="C138" s="290" t="s">
        <v>60</v>
      </c>
      <c r="D138" s="529" t="s">
        <v>167</v>
      </c>
      <c r="E138" s="529"/>
      <c r="F138" s="335"/>
      <c r="G138" s="291">
        <v>2</v>
      </c>
      <c r="H138" s="291">
        <v>8</v>
      </c>
      <c r="I138" s="292">
        <v>10</v>
      </c>
      <c r="J138" s="291">
        <v>20</v>
      </c>
      <c r="K138" s="293">
        <v>30</v>
      </c>
      <c r="L138" s="291">
        <v>0</v>
      </c>
      <c r="M138" s="291">
        <v>0.1</v>
      </c>
      <c r="N138" s="288">
        <v>0.1</v>
      </c>
      <c r="O138" s="291">
        <v>0.3</v>
      </c>
      <c r="P138" s="289">
        <v>0.4</v>
      </c>
      <c r="Q138" s="121">
        <f t="shared" si="55"/>
        <v>0</v>
      </c>
      <c r="R138" s="121">
        <f t="shared" si="56"/>
        <v>0</v>
      </c>
      <c r="S138" s="121">
        <f t="shared" si="57"/>
        <v>0</v>
      </c>
      <c r="T138" s="121">
        <f t="shared" si="58"/>
        <v>0</v>
      </c>
    </row>
    <row r="139" spans="3:20">
      <c r="C139" s="284" t="s">
        <v>56</v>
      </c>
      <c r="D139" s="524" t="s">
        <v>186</v>
      </c>
      <c r="E139" s="524"/>
      <c r="F139" s="336"/>
      <c r="G139" s="285">
        <v>1</v>
      </c>
      <c r="H139" s="285">
        <v>3</v>
      </c>
      <c r="I139" s="292">
        <v>4</v>
      </c>
      <c r="J139" s="285">
        <v>13</v>
      </c>
      <c r="K139" s="293">
        <v>17</v>
      </c>
      <c r="L139" s="285">
        <v>0</v>
      </c>
      <c r="M139" s="285">
        <v>0.2</v>
      </c>
      <c r="N139" s="288">
        <v>0.2</v>
      </c>
      <c r="O139" s="285">
        <v>0.6</v>
      </c>
      <c r="P139" s="289">
        <v>0.9</v>
      </c>
      <c r="Q139" s="121">
        <f t="shared" si="55"/>
        <v>0</v>
      </c>
      <c r="R139" s="121">
        <f t="shared" si="56"/>
        <v>0</v>
      </c>
      <c r="S139" s="121">
        <f t="shared" si="57"/>
        <v>0</v>
      </c>
      <c r="T139" s="121">
        <f t="shared" si="58"/>
        <v>9.9999999999999978E-2</v>
      </c>
    </row>
    <row r="140" spans="3:20">
      <c r="C140" s="290" t="s">
        <v>88</v>
      </c>
      <c r="D140" s="529" t="s">
        <v>88</v>
      </c>
      <c r="E140" s="529"/>
      <c r="F140" s="335"/>
      <c r="G140" s="291">
        <v>1</v>
      </c>
      <c r="H140" s="291">
        <v>4</v>
      </c>
      <c r="I140" s="292">
        <v>4</v>
      </c>
      <c r="J140" s="291">
        <v>9</v>
      </c>
      <c r="K140" s="293">
        <v>13</v>
      </c>
      <c r="L140" s="291">
        <v>0</v>
      </c>
      <c r="M140" s="291">
        <v>0</v>
      </c>
      <c r="N140" s="288">
        <v>0</v>
      </c>
      <c r="O140" s="291">
        <v>0.1</v>
      </c>
      <c r="P140" s="289">
        <v>0.1</v>
      </c>
      <c r="Q140" s="121">
        <f t="shared" si="55"/>
        <v>-1</v>
      </c>
      <c r="R140" s="121">
        <f t="shared" si="56"/>
        <v>0</v>
      </c>
      <c r="S140" s="121">
        <f t="shared" si="57"/>
        <v>0</v>
      </c>
      <c r="T140" s="121">
        <f t="shared" si="58"/>
        <v>0</v>
      </c>
    </row>
    <row r="141" spans="3:20">
      <c r="C141" s="284" t="s">
        <v>65</v>
      </c>
      <c r="D141" s="524" t="s">
        <v>168</v>
      </c>
      <c r="E141" s="524"/>
      <c r="F141" s="336"/>
      <c r="G141" s="285">
        <v>1</v>
      </c>
      <c r="H141" s="285">
        <v>4</v>
      </c>
      <c r="I141" s="292">
        <v>5</v>
      </c>
      <c r="J141" s="285">
        <v>8</v>
      </c>
      <c r="K141" s="293">
        <v>13</v>
      </c>
      <c r="L141" s="285">
        <v>0</v>
      </c>
      <c r="M141" s="285">
        <v>0.1</v>
      </c>
      <c r="N141" s="288">
        <v>0.1</v>
      </c>
      <c r="O141" s="285">
        <v>0.1</v>
      </c>
      <c r="P141" s="289">
        <v>0.2</v>
      </c>
      <c r="Q141" s="121">
        <f t="shared" si="55"/>
        <v>0</v>
      </c>
      <c r="R141" s="121">
        <f t="shared" si="56"/>
        <v>0</v>
      </c>
      <c r="S141" s="121">
        <f t="shared" si="57"/>
        <v>0</v>
      </c>
      <c r="T141" s="121">
        <f t="shared" si="58"/>
        <v>0</v>
      </c>
    </row>
    <row r="142" spans="3:20">
      <c r="C142" s="290" t="s">
        <v>72</v>
      </c>
      <c r="D142" s="529" t="s">
        <v>170</v>
      </c>
      <c r="E142" s="529"/>
      <c r="F142" s="335"/>
      <c r="G142" s="291">
        <v>1</v>
      </c>
      <c r="H142" s="291">
        <v>3</v>
      </c>
      <c r="I142" s="292">
        <v>4</v>
      </c>
      <c r="J142" s="291">
        <v>8</v>
      </c>
      <c r="K142" s="293">
        <v>12</v>
      </c>
      <c r="L142" s="291">
        <v>0</v>
      </c>
      <c r="M142" s="291">
        <v>0</v>
      </c>
      <c r="N142" s="288">
        <v>0.1</v>
      </c>
      <c r="O142" s="291">
        <v>0.1</v>
      </c>
      <c r="P142" s="289">
        <v>0.2</v>
      </c>
      <c r="Q142" s="121">
        <f t="shared" si="55"/>
        <v>0</v>
      </c>
      <c r="R142" s="121">
        <f t="shared" si="56"/>
        <v>0</v>
      </c>
      <c r="S142" s="121">
        <f t="shared" si="57"/>
        <v>0.1</v>
      </c>
      <c r="T142" s="121">
        <f t="shared" si="58"/>
        <v>0</v>
      </c>
    </row>
    <row r="143" spans="3:20">
      <c r="C143" s="284" t="s">
        <v>61</v>
      </c>
      <c r="D143" s="524" t="s">
        <v>171</v>
      </c>
      <c r="E143" s="524"/>
      <c r="F143" s="336"/>
      <c r="G143" s="285">
        <v>1</v>
      </c>
      <c r="H143" s="285">
        <v>2</v>
      </c>
      <c r="I143" s="292">
        <v>4</v>
      </c>
      <c r="J143" s="285">
        <v>6</v>
      </c>
      <c r="K143" s="293">
        <v>10</v>
      </c>
      <c r="L143" s="285">
        <v>0</v>
      </c>
      <c r="M143" s="285">
        <v>0</v>
      </c>
      <c r="N143" s="288">
        <v>0.1</v>
      </c>
      <c r="O143" s="285">
        <v>0.1</v>
      </c>
      <c r="P143" s="289">
        <v>0.2</v>
      </c>
      <c r="Q143" s="121">
        <f t="shared" si="55"/>
        <v>1</v>
      </c>
      <c r="R143" s="121">
        <f t="shared" si="56"/>
        <v>0</v>
      </c>
      <c r="S143" s="121">
        <f t="shared" si="57"/>
        <v>0.1</v>
      </c>
      <c r="T143" s="121">
        <f t="shared" si="58"/>
        <v>0</v>
      </c>
    </row>
    <row r="144" spans="3:20">
      <c r="C144" s="290" t="s">
        <v>78</v>
      </c>
      <c r="D144" s="529" t="s">
        <v>172</v>
      </c>
      <c r="E144" s="529"/>
      <c r="F144" s="335"/>
      <c r="G144" s="291">
        <v>1</v>
      </c>
      <c r="H144" s="291">
        <v>2</v>
      </c>
      <c r="I144" s="292">
        <v>3</v>
      </c>
      <c r="J144" s="291">
        <v>5</v>
      </c>
      <c r="K144" s="293">
        <v>8</v>
      </c>
      <c r="L144" s="291">
        <v>0</v>
      </c>
      <c r="M144" s="291">
        <v>0</v>
      </c>
      <c r="N144" s="288">
        <v>0</v>
      </c>
      <c r="O144" s="291">
        <v>0.1</v>
      </c>
      <c r="P144" s="289">
        <v>0.1</v>
      </c>
      <c r="Q144" s="121">
        <f t="shared" si="55"/>
        <v>0</v>
      </c>
      <c r="R144" s="121">
        <f t="shared" si="56"/>
        <v>0</v>
      </c>
      <c r="S144" s="121">
        <f t="shared" si="57"/>
        <v>0</v>
      </c>
      <c r="T144" s="121">
        <f t="shared" si="58"/>
        <v>0</v>
      </c>
    </row>
    <row r="145" spans="3:20">
      <c r="C145" s="284" t="s">
        <v>51</v>
      </c>
      <c r="D145" s="524" t="s">
        <v>175</v>
      </c>
      <c r="E145" s="524"/>
      <c r="F145" s="336"/>
      <c r="G145" s="285">
        <v>1</v>
      </c>
      <c r="H145" s="285">
        <v>2</v>
      </c>
      <c r="I145" s="292">
        <v>2</v>
      </c>
      <c r="J145" s="285">
        <v>4</v>
      </c>
      <c r="K145" s="293">
        <v>7</v>
      </c>
      <c r="L145" s="285">
        <v>0</v>
      </c>
      <c r="M145" s="285">
        <v>0</v>
      </c>
      <c r="N145" s="288">
        <v>0</v>
      </c>
      <c r="O145" s="285">
        <v>0</v>
      </c>
      <c r="P145" s="289">
        <v>0.1</v>
      </c>
      <c r="Q145" s="121">
        <f t="shared" si="55"/>
        <v>-1</v>
      </c>
      <c r="R145" s="121">
        <f t="shared" si="56"/>
        <v>1</v>
      </c>
      <c r="S145" s="121">
        <f t="shared" si="57"/>
        <v>0</v>
      </c>
      <c r="T145" s="121">
        <f t="shared" si="58"/>
        <v>0.1</v>
      </c>
    </row>
    <row r="146" spans="3:20">
      <c r="C146" s="290" t="s">
        <v>71</v>
      </c>
      <c r="D146" s="529" t="s">
        <v>194</v>
      </c>
      <c r="E146" s="529"/>
      <c r="F146" s="335"/>
      <c r="G146" s="291">
        <v>0</v>
      </c>
      <c r="H146" s="291">
        <v>2</v>
      </c>
      <c r="I146" s="292">
        <v>2</v>
      </c>
      <c r="J146" s="291">
        <v>3</v>
      </c>
      <c r="K146" s="293">
        <v>5</v>
      </c>
      <c r="L146" s="291">
        <v>0</v>
      </c>
      <c r="M146" s="291">
        <v>0</v>
      </c>
      <c r="N146" s="288">
        <v>0</v>
      </c>
      <c r="O146" s="291">
        <v>0</v>
      </c>
      <c r="P146" s="289">
        <v>0.1</v>
      </c>
      <c r="Q146" s="121">
        <f t="shared" si="55"/>
        <v>0</v>
      </c>
      <c r="R146" s="121">
        <f t="shared" si="56"/>
        <v>0</v>
      </c>
      <c r="S146" s="121">
        <f t="shared" si="57"/>
        <v>0</v>
      </c>
      <c r="T146" s="121">
        <f t="shared" si="58"/>
        <v>0.1</v>
      </c>
    </row>
    <row r="147" spans="3:20">
      <c r="C147" s="284" t="s">
        <v>87</v>
      </c>
      <c r="D147" s="524" t="s">
        <v>190</v>
      </c>
      <c r="E147" s="524"/>
      <c r="F147" s="336"/>
      <c r="G147" s="285">
        <v>0</v>
      </c>
      <c r="H147" s="285">
        <v>1</v>
      </c>
      <c r="I147" s="292">
        <v>1</v>
      </c>
      <c r="J147" s="285">
        <v>2</v>
      </c>
      <c r="K147" s="293">
        <v>3</v>
      </c>
      <c r="L147" s="285">
        <v>0</v>
      </c>
      <c r="M147" s="285">
        <v>0</v>
      </c>
      <c r="N147" s="288">
        <v>0.1</v>
      </c>
      <c r="O147" s="285">
        <v>0.1</v>
      </c>
      <c r="P147" s="289">
        <v>0.2</v>
      </c>
      <c r="Q147" s="121">
        <f t="shared" si="55"/>
        <v>0</v>
      </c>
      <c r="R147" s="121">
        <f t="shared" si="56"/>
        <v>0</v>
      </c>
      <c r="S147" s="121">
        <f t="shared" si="57"/>
        <v>0.1</v>
      </c>
      <c r="T147" s="121">
        <f t="shared" si="58"/>
        <v>0</v>
      </c>
    </row>
    <row r="148" spans="3:20">
      <c r="C148" s="290" t="s">
        <v>80</v>
      </c>
      <c r="D148" s="529" t="s">
        <v>174</v>
      </c>
      <c r="E148" s="529"/>
      <c r="F148" s="335"/>
      <c r="G148" s="291">
        <v>0</v>
      </c>
      <c r="H148" s="291">
        <v>1</v>
      </c>
      <c r="I148" s="292">
        <v>1</v>
      </c>
      <c r="J148" s="291">
        <v>2</v>
      </c>
      <c r="K148" s="293">
        <v>3</v>
      </c>
      <c r="L148" s="291">
        <v>0</v>
      </c>
      <c r="M148" s="291">
        <v>0</v>
      </c>
      <c r="N148" s="288">
        <v>0</v>
      </c>
      <c r="O148" s="291">
        <v>0.1</v>
      </c>
      <c r="P148" s="289">
        <v>0.1</v>
      </c>
      <c r="Q148" s="121">
        <f t="shared" si="55"/>
        <v>0</v>
      </c>
      <c r="R148" s="121">
        <f t="shared" si="56"/>
        <v>0</v>
      </c>
      <c r="S148" s="121">
        <f t="shared" si="57"/>
        <v>0</v>
      </c>
      <c r="T148" s="121">
        <f t="shared" si="58"/>
        <v>0</v>
      </c>
    </row>
    <row r="149" spans="3:20">
      <c r="C149" s="284" t="s">
        <v>73</v>
      </c>
      <c r="D149" s="524" t="s">
        <v>180</v>
      </c>
      <c r="E149" s="524"/>
      <c r="F149" s="336"/>
      <c r="G149" s="285">
        <v>0</v>
      </c>
      <c r="H149" s="285">
        <v>1</v>
      </c>
      <c r="I149" s="292">
        <v>1</v>
      </c>
      <c r="J149" s="285">
        <v>2</v>
      </c>
      <c r="K149" s="293">
        <v>3</v>
      </c>
      <c r="L149" s="285">
        <v>0</v>
      </c>
      <c r="M149" s="285">
        <v>0</v>
      </c>
      <c r="N149" s="288">
        <v>0</v>
      </c>
      <c r="O149" s="285">
        <v>0</v>
      </c>
      <c r="P149" s="289">
        <v>0</v>
      </c>
      <c r="Q149" s="121">
        <f t="shared" si="55"/>
        <v>0</v>
      </c>
      <c r="R149" s="121">
        <f t="shared" si="56"/>
        <v>0</v>
      </c>
      <c r="S149" s="121">
        <f t="shared" si="57"/>
        <v>0</v>
      </c>
      <c r="T149" s="121">
        <f t="shared" si="58"/>
        <v>0</v>
      </c>
    </row>
    <row r="150" spans="3:20">
      <c r="C150" s="290" t="s">
        <v>79</v>
      </c>
      <c r="D150" s="529" t="s">
        <v>177</v>
      </c>
      <c r="E150" s="529"/>
      <c r="F150" s="335"/>
      <c r="G150" s="291">
        <v>0</v>
      </c>
      <c r="H150" s="291">
        <v>1</v>
      </c>
      <c r="I150" s="292">
        <v>1</v>
      </c>
      <c r="J150" s="291">
        <v>2</v>
      </c>
      <c r="K150" s="293">
        <v>3</v>
      </c>
      <c r="L150" s="291">
        <v>0</v>
      </c>
      <c r="M150" s="291">
        <v>0</v>
      </c>
      <c r="N150" s="288">
        <v>0</v>
      </c>
      <c r="O150" s="291">
        <v>0</v>
      </c>
      <c r="P150" s="289">
        <v>0</v>
      </c>
      <c r="Q150" s="121">
        <f t="shared" si="55"/>
        <v>0</v>
      </c>
      <c r="R150" s="121">
        <f t="shared" si="56"/>
        <v>0</v>
      </c>
      <c r="S150" s="121">
        <f t="shared" si="57"/>
        <v>0</v>
      </c>
      <c r="T150" s="121">
        <f t="shared" si="58"/>
        <v>0</v>
      </c>
    </row>
    <row r="151" spans="3:20">
      <c r="C151" s="284" t="s">
        <v>50</v>
      </c>
      <c r="D151" s="524" t="s">
        <v>178</v>
      </c>
      <c r="E151" s="524"/>
      <c r="F151" s="336"/>
      <c r="G151" s="285">
        <v>0</v>
      </c>
      <c r="H151" s="285">
        <v>1</v>
      </c>
      <c r="I151" s="292">
        <v>1</v>
      </c>
      <c r="J151" s="285">
        <v>2</v>
      </c>
      <c r="K151" s="293">
        <v>3</v>
      </c>
      <c r="L151" s="285">
        <v>0</v>
      </c>
      <c r="M151" s="285">
        <v>0</v>
      </c>
      <c r="N151" s="288">
        <v>0</v>
      </c>
      <c r="O151" s="285">
        <v>0</v>
      </c>
      <c r="P151" s="289">
        <v>0</v>
      </c>
      <c r="Q151" s="121">
        <f t="shared" si="55"/>
        <v>0</v>
      </c>
      <c r="R151" s="121">
        <f t="shared" si="56"/>
        <v>0</v>
      </c>
      <c r="S151" s="121">
        <f t="shared" si="57"/>
        <v>0</v>
      </c>
      <c r="T151" s="121">
        <f t="shared" si="58"/>
        <v>0</v>
      </c>
    </row>
    <row r="152" spans="3:20">
      <c r="C152" s="290" t="s">
        <v>53</v>
      </c>
      <c r="D152" s="529" t="s">
        <v>193</v>
      </c>
      <c r="E152" s="529"/>
      <c r="F152" s="335"/>
      <c r="G152" s="291">
        <v>0</v>
      </c>
      <c r="H152" s="291">
        <v>1</v>
      </c>
      <c r="I152" s="292">
        <v>1</v>
      </c>
      <c r="J152" s="291">
        <v>2</v>
      </c>
      <c r="K152" s="293">
        <v>2</v>
      </c>
      <c r="L152" s="291">
        <v>0</v>
      </c>
      <c r="M152" s="291">
        <v>0</v>
      </c>
      <c r="N152" s="288">
        <v>0</v>
      </c>
      <c r="O152" s="291">
        <v>0.1</v>
      </c>
      <c r="P152" s="289">
        <v>0.2</v>
      </c>
      <c r="Q152" s="121">
        <f t="shared" si="55"/>
        <v>0</v>
      </c>
      <c r="R152" s="121">
        <f t="shared" si="56"/>
        <v>-1</v>
      </c>
      <c r="S152" s="121">
        <f t="shared" si="57"/>
        <v>0</v>
      </c>
      <c r="T152" s="121">
        <f t="shared" si="58"/>
        <v>0.1</v>
      </c>
    </row>
    <row r="153" spans="3:20">
      <c r="C153" s="284" t="s">
        <v>86</v>
      </c>
      <c r="D153" s="524" t="s">
        <v>176</v>
      </c>
      <c r="E153" s="524"/>
      <c r="F153" s="336"/>
      <c r="G153" s="285">
        <v>0</v>
      </c>
      <c r="H153" s="285">
        <v>1</v>
      </c>
      <c r="I153" s="292">
        <v>1</v>
      </c>
      <c r="J153" s="285">
        <v>2</v>
      </c>
      <c r="K153" s="293">
        <v>2</v>
      </c>
      <c r="L153" s="285">
        <v>0</v>
      </c>
      <c r="M153" s="285">
        <v>0</v>
      </c>
      <c r="N153" s="288">
        <v>0</v>
      </c>
      <c r="O153" s="285">
        <v>0</v>
      </c>
      <c r="P153" s="289">
        <v>0</v>
      </c>
      <c r="Q153" s="121">
        <f t="shared" si="55"/>
        <v>0</v>
      </c>
      <c r="R153" s="121">
        <f t="shared" si="56"/>
        <v>-1</v>
      </c>
      <c r="S153" s="121">
        <f t="shared" si="57"/>
        <v>0</v>
      </c>
      <c r="T153" s="121">
        <f t="shared" si="58"/>
        <v>0</v>
      </c>
    </row>
    <row r="154" spans="3:20">
      <c r="C154" s="290" t="s">
        <v>70</v>
      </c>
      <c r="D154" s="529" t="s">
        <v>191</v>
      </c>
      <c r="E154" s="529"/>
      <c r="F154" s="335"/>
      <c r="G154" s="291">
        <v>0</v>
      </c>
      <c r="H154" s="291">
        <v>1</v>
      </c>
      <c r="I154" s="292">
        <v>1</v>
      </c>
      <c r="J154" s="291">
        <v>2</v>
      </c>
      <c r="K154" s="293">
        <v>2</v>
      </c>
      <c r="L154" s="291">
        <v>0</v>
      </c>
      <c r="M154" s="291">
        <v>0.1</v>
      </c>
      <c r="N154" s="288">
        <v>0.2</v>
      </c>
      <c r="O154" s="291">
        <v>0.3</v>
      </c>
      <c r="P154" s="289">
        <v>0.5</v>
      </c>
      <c r="Q154" s="121">
        <f t="shared" si="55"/>
        <v>0</v>
      </c>
      <c r="R154" s="121">
        <f t="shared" si="56"/>
        <v>-1</v>
      </c>
      <c r="S154" s="121">
        <f t="shared" si="57"/>
        <v>0.1</v>
      </c>
      <c r="T154" s="121">
        <f t="shared" si="58"/>
        <v>0</v>
      </c>
    </row>
    <row r="155" spans="3:20">
      <c r="C155" s="284" t="s">
        <v>54</v>
      </c>
      <c r="D155" s="524" t="s">
        <v>189</v>
      </c>
      <c r="E155" s="524"/>
      <c r="F155" s="336"/>
      <c r="G155" s="285">
        <v>0</v>
      </c>
      <c r="H155" s="285">
        <v>1</v>
      </c>
      <c r="I155" s="292">
        <v>1</v>
      </c>
      <c r="J155" s="285">
        <v>1</v>
      </c>
      <c r="K155" s="293">
        <v>2</v>
      </c>
      <c r="L155" s="285">
        <v>0</v>
      </c>
      <c r="M155" s="285">
        <v>0</v>
      </c>
      <c r="N155" s="288">
        <v>0</v>
      </c>
      <c r="O155" s="285">
        <v>0</v>
      </c>
      <c r="P155" s="289">
        <v>0</v>
      </c>
      <c r="Q155" s="121">
        <f t="shared" si="55"/>
        <v>0</v>
      </c>
      <c r="R155" s="121">
        <f t="shared" si="56"/>
        <v>0</v>
      </c>
      <c r="S155" s="121">
        <f t="shared" si="57"/>
        <v>0</v>
      </c>
      <c r="T155" s="121">
        <f t="shared" si="58"/>
        <v>0</v>
      </c>
    </row>
    <row r="156" spans="3:20">
      <c r="C156" s="290" t="s">
        <v>58</v>
      </c>
      <c r="D156" s="529" t="s">
        <v>185</v>
      </c>
      <c r="E156" s="529"/>
      <c r="F156" s="335"/>
      <c r="G156" s="291">
        <v>0</v>
      </c>
      <c r="H156" s="291">
        <v>0</v>
      </c>
      <c r="I156" s="292">
        <v>0</v>
      </c>
      <c r="J156" s="291">
        <v>1</v>
      </c>
      <c r="K156" s="293">
        <v>2</v>
      </c>
      <c r="L156" s="291">
        <v>0</v>
      </c>
      <c r="M156" s="291">
        <v>0</v>
      </c>
      <c r="N156" s="288">
        <v>0</v>
      </c>
      <c r="O156" s="291">
        <v>0</v>
      </c>
      <c r="P156" s="289">
        <v>0</v>
      </c>
      <c r="Q156" s="121">
        <f t="shared" si="55"/>
        <v>0</v>
      </c>
      <c r="R156" s="121">
        <f t="shared" si="56"/>
        <v>1</v>
      </c>
      <c r="S156" s="121">
        <f t="shared" si="57"/>
        <v>0</v>
      </c>
      <c r="T156" s="121">
        <f t="shared" si="58"/>
        <v>0</v>
      </c>
    </row>
    <row r="157" spans="3:20">
      <c r="C157" s="284" t="s">
        <v>74</v>
      </c>
      <c r="D157" s="524" t="s">
        <v>195</v>
      </c>
      <c r="E157" s="524"/>
      <c r="F157" s="336"/>
      <c r="G157" s="285">
        <v>0</v>
      </c>
      <c r="H157" s="285">
        <v>0</v>
      </c>
      <c r="I157" s="292">
        <v>0</v>
      </c>
      <c r="J157" s="285">
        <v>1</v>
      </c>
      <c r="K157" s="293">
        <v>2</v>
      </c>
      <c r="L157" s="285">
        <v>0</v>
      </c>
      <c r="M157" s="285">
        <v>0</v>
      </c>
      <c r="N157" s="288">
        <v>0</v>
      </c>
      <c r="O157" s="285">
        <v>0</v>
      </c>
      <c r="P157" s="289">
        <v>0</v>
      </c>
      <c r="Q157" s="121">
        <f t="shared" si="55"/>
        <v>0</v>
      </c>
      <c r="R157" s="121">
        <f t="shared" si="56"/>
        <v>1</v>
      </c>
      <c r="S157" s="121">
        <f t="shared" si="57"/>
        <v>0</v>
      </c>
      <c r="T157" s="121">
        <f t="shared" si="58"/>
        <v>0</v>
      </c>
    </row>
    <row r="158" spans="3:20">
      <c r="C158" s="290" t="s">
        <v>82</v>
      </c>
      <c r="D158" s="529" t="s">
        <v>182</v>
      </c>
      <c r="E158" s="529"/>
      <c r="F158" s="335"/>
      <c r="G158" s="291">
        <v>0</v>
      </c>
      <c r="H158" s="291">
        <v>0</v>
      </c>
      <c r="I158" s="292">
        <v>0</v>
      </c>
      <c r="J158" s="291">
        <v>1</v>
      </c>
      <c r="K158" s="293">
        <v>1</v>
      </c>
      <c r="L158" s="291">
        <v>0</v>
      </c>
      <c r="M158" s="291">
        <v>0</v>
      </c>
      <c r="N158" s="288">
        <v>0</v>
      </c>
      <c r="O158" s="291">
        <v>0</v>
      </c>
      <c r="P158" s="289">
        <v>0</v>
      </c>
      <c r="Q158" s="121">
        <f t="shared" si="55"/>
        <v>0</v>
      </c>
      <c r="R158" s="121">
        <f t="shared" si="56"/>
        <v>0</v>
      </c>
      <c r="S158" s="121">
        <f t="shared" si="57"/>
        <v>0</v>
      </c>
      <c r="T158" s="121">
        <f t="shared" si="58"/>
        <v>0</v>
      </c>
    </row>
    <row r="159" spans="3:20">
      <c r="C159" s="284" t="s">
        <v>59</v>
      </c>
      <c r="D159" s="524" t="s">
        <v>179</v>
      </c>
      <c r="E159" s="524"/>
      <c r="F159" s="336"/>
      <c r="G159" s="285">
        <v>0</v>
      </c>
      <c r="H159" s="285">
        <v>0</v>
      </c>
      <c r="I159" s="292">
        <v>0</v>
      </c>
      <c r="J159" s="285">
        <v>1</v>
      </c>
      <c r="K159" s="293">
        <v>1</v>
      </c>
      <c r="L159" s="285">
        <v>0</v>
      </c>
      <c r="M159" s="285">
        <v>0</v>
      </c>
      <c r="N159" s="288">
        <v>0</v>
      </c>
      <c r="O159" s="285">
        <v>0</v>
      </c>
      <c r="P159" s="289">
        <v>0</v>
      </c>
      <c r="Q159" s="121">
        <f t="shared" si="55"/>
        <v>0</v>
      </c>
      <c r="R159" s="121">
        <f t="shared" si="56"/>
        <v>0</v>
      </c>
      <c r="S159" s="121">
        <f t="shared" si="57"/>
        <v>0</v>
      </c>
      <c r="T159" s="121">
        <f t="shared" si="58"/>
        <v>0</v>
      </c>
    </row>
    <row r="160" spans="3:20">
      <c r="C160" s="290" t="s">
        <v>81</v>
      </c>
      <c r="D160" s="529" t="s">
        <v>183</v>
      </c>
      <c r="E160" s="529"/>
      <c r="F160" s="335"/>
      <c r="G160" s="291">
        <v>0</v>
      </c>
      <c r="H160" s="291">
        <v>0</v>
      </c>
      <c r="I160" s="292">
        <v>0</v>
      </c>
      <c r="J160" s="291">
        <v>1</v>
      </c>
      <c r="K160" s="293">
        <v>1</v>
      </c>
      <c r="L160" s="291">
        <v>0</v>
      </c>
      <c r="M160" s="291">
        <v>0</v>
      </c>
      <c r="N160" s="288">
        <v>0</v>
      </c>
      <c r="O160" s="291">
        <v>0</v>
      </c>
      <c r="P160" s="289">
        <v>0</v>
      </c>
      <c r="Q160" s="121">
        <f t="shared" si="55"/>
        <v>0</v>
      </c>
      <c r="R160" s="121">
        <f t="shared" si="56"/>
        <v>0</v>
      </c>
      <c r="S160" s="121">
        <f t="shared" si="57"/>
        <v>0</v>
      </c>
      <c r="T160" s="121">
        <f t="shared" si="58"/>
        <v>0</v>
      </c>
    </row>
    <row r="161" spans="3:20">
      <c r="C161" s="284" t="s">
        <v>49</v>
      </c>
      <c r="D161" s="524" t="s">
        <v>197</v>
      </c>
      <c r="E161" s="524"/>
      <c r="F161" s="336"/>
      <c r="G161" s="285">
        <v>0</v>
      </c>
      <c r="H161" s="285">
        <v>0</v>
      </c>
      <c r="I161" s="292">
        <v>0</v>
      </c>
      <c r="J161" s="285">
        <v>1</v>
      </c>
      <c r="K161" s="293">
        <v>1</v>
      </c>
      <c r="L161" s="285">
        <v>0</v>
      </c>
      <c r="M161" s="285">
        <v>0</v>
      </c>
      <c r="N161" s="288">
        <v>0</v>
      </c>
      <c r="O161" s="285">
        <v>0</v>
      </c>
      <c r="P161" s="289">
        <v>0</v>
      </c>
      <c r="Q161" s="121">
        <f t="shared" si="55"/>
        <v>0</v>
      </c>
      <c r="R161" s="121">
        <f t="shared" si="56"/>
        <v>0</v>
      </c>
      <c r="S161" s="121">
        <f t="shared" si="57"/>
        <v>0</v>
      </c>
      <c r="T161" s="121">
        <f t="shared" si="58"/>
        <v>0</v>
      </c>
    </row>
    <row r="162" spans="3:20">
      <c r="C162" s="290" t="s">
        <v>68</v>
      </c>
      <c r="D162" s="529" t="s">
        <v>187</v>
      </c>
      <c r="E162" s="529"/>
      <c r="F162" s="335"/>
      <c r="G162" s="291">
        <v>0</v>
      </c>
      <c r="H162" s="291">
        <v>0</v>
      </c>
      <c r="I162" s="292">
        <v>0</v>
      </c>
      <c r="J162" s="291">
        <v>1</v>
      </c>
      <c r="K162" s="293">
        <v>1</v>
      </c>
      <c r="L162" s="291">
        <v>0</v>
      </c>
      <c r="M162" s="291">
        <v>0</v>
      </c>
      <c r="N162" s="288">
        <v>0</v>
      </c>
      <c r="O162" s="291">
        <v>0</v>
      </c>
      <c r="P162" s="289">
        <v>0</v>
      </c>
      <c r="Q162" s="121">
        <f t="shared" si="55"/>
        <v>0</v>
      </c>
      <c r="R162" s="121">
        <f t="shared" si="56"/>
        <v>0</v>
      </c>
      <c r="S162" s="121">
        <f t="shared" si="57"/>
        <v>0</v>
      </c>
      <c r="T162" s="121">
        <f t="shared" si="58"/>
        <v>0</v>
      </c>
    </row>
    <row r="163" spans="3:20">
      <c r="C163" s="284" t="s">
        <v>84</v>
      </c>
      <c r="D163" s="524" t="s">
        <v>188</v>
      </c>
      <c r="E163" s="524"/>
      <c r="F163" s="336"/>
      <c r="G163" s="285">
        <v>0</v>
      </c>
      <c r="H163" s="285">
        <v>0</v>
      </c>
      <c r="I163" s="292">
        <v>0</v>
      </c>
      <c r="J163" s="285">
        <v>0</v>
      </c>
      <c r="K163" s="293">
        <v>1</v>
      </c>
      <c r="L163" s="285">
        <v>0</v>
      </c>
      <c r="M163" s="285">
        <v>0</v>
      </c>
      <c r="N163" s="288">
        <v>0</v>
      </c>
      <c r="O163" s="285">
        <v>0</v>
      </c>
      <c r="P163" s="289">
        <v>0</v>
      </c>
      <c r="Q163" s="121">
        <f t="shared" si="55"/>
        <v>0</v>
      </c>
      <c r="R163" s="121">
        <f t="shared" si="56"/>
        <v>1</v>
      </c>
      <c r="S163" s="121">
        <f t="shared" si="57"/>
        <v>0</v>
      </c>
      <c r="T163" s="121">
        <f t="shared" si="58"/>
        <v>0</v>
      </c>
    </row>
    <row r="164" spans="3:20">
      <c r="C164" s="290" t="s">
        <v>63</v>
      </c>
      <c r="D164" s="529" t="s">
        <v>181</v>
      </c>
      <c r="E164" s="529"/>
      <c r="F164" s="335"/>
      <c r="G164" s="291">
        <v>0</v>
      </c>
      <c r="H164" s="291">
        <v>0</v>
      </c>
      <c r="I164" s="292">
        <v>0</v>
      </c>
      <c r="J164" s="291">
        <v>0</v>
      </c>
      <c r="K164" s="293">
        <v>1</v>
      </c>
      <c r="L164" s="291">
        <v>0</v>
      </c>
      <c r="M164" s="291">
        <v>0</v>
      </c>
      <c r="N164" s="288">
        <v>0</v>
      </c>
      <c r="O164" s="291">
        <v>0</v>
      </c>
      <c r="P164" s="289">
        <v>0</v>
      </c>
      <c r="Q164" s="121">
        <f t="shared" si="55"/>
        <v>0</v>
      </c>
      <c r="R164" s="121">
        <f t="shared" si="56"/>
        <v>1</v>
      </c>
      <c r="S164" s="121">
        <f t="shared" si="57"/>
        <v>0</v>
      </c>
      <c r="T164" s="121">
        <f t="shared" si="58"/>
        <v>0</v>
      </c>
    </row>
    <row r="165" spans="3:20">
      <c r="C165" s="284" t="s">
        <v>85</v>
      </c>
      <c r="D165" s="524" t="s">
        <v>198</v>
      </c>
      <c r="E165" s="524"/>
      <c r="F165" s="336"/>
      <c r="G165" s="285">
        <v>0</v>
      </c>
      <c r="H165" s="285">
        <v>0</v>
      </c>
      <c r="I165" s="292">
        <v>0</v>
      </c>
      <c r="J165" s="285">
        <v>0</v>
      </c>
      <c r="K165" s="293">
        <v>0</v>
      </c>
      <c r="L165" s="285">
        <v>0</v>
      </c>
      <c r="M165" s="285">
        <v>0</v>
      </c>
      <c r="N165" s="288">
        <v>0</v>
      </c>
      <c r="O165" s="285">
        <v>0</v>
      </c>
      <c r="P165" s="289">
        <v>0</v>
      </c>
      <c r="Q165" s="121">
        <f t="shared" si="55"/>
        <v>0</v>
      </c>
      <c r="R165" s="121">
        <f t="shared" si="56"/>
        <v>0</v>
      </c>
      <c r="S165" s="121">
        <f t="shared" si="57"/>
        <v>0</v>
      </c>
      <c r="T165" s="121">
        <f t="shared" si="58"/>
        <v>0</v>
      </c>
    </row>
    <row r="166" spans="3:20">
      <c r="C166" s="290" t="s">
        <v>66</v>
      </c>
      <c r="D166" s="529" t="s">
        <v>184</v>
      </c>
      <c r="E166" s="529"/>
      <c r="F166" s="335"/>
      <c r="G166" s="291">
        <v>0</v>
      </c>
      <c r="H166" s="291">
        <v>0</v>
      </c>
      <c r="I166" s="292">
        <v>0</v>
      </c>
      <c r="J166" s="291">
        <v>0</v>
      </c>
      <c r="K166" s="293">
        <v>0</v>
      </c>
      <c r="L166" s="291">
        <v>0</v>
      </c>
      <c r="M166" s="291">
        <v>0</v>
      </c>
      <c r="N166" s="288">
        <v>0</v>
      </c>
      <c r="O166" s="291">
        <v>0</v>
      </c>
      <c r="P166" s="289">
        <v>0</v>
      </c>
      <c r="Q166" s="121">
        <f t="shared" si="55"/>
        <v>0</v>
      </c>
      <c r="R166" s="121">
        <f t="shared" si="56"/>
        <v>0</v>
      </c>
      <c r="S166" s="121">
        <f t="shared" si="57"/>
        <v>0</v>
      </c>
      <c r="T166" s="121">
        <f t="shared" si="58"/>
        <v>0</v>
      </c>
    </row>
    <row r="167" spans="3:20">
      <c r="C167" s="284" t="s">
        <v>52</v>
      </c>
      <c r="D167" s="524" t="s">
        <v>192</v>
      </c>
      <c r="E167" s="524"/>
      <c r="F167" s="336"/>
      <c r="G167" s="285">
        <v>0</v>
      </c>
      <c r="H167" s="285">
        <v>0</v>
      </c>
      <c r="I167" s="292">
        <v>0</v>
      </c>
      <c r="J167" s="285">
        <v>0</v>
      </c>
      <c r="K167" s="293">
        <v>0</v>
      </c>
      <c r="L167" s="285">
        <v>0</v>
      </c>
      <c r="M167" s="285">
        <v>0</v>
      </c>
      <c r="N167" s="288">
        <v>0</v>
      </c>
      <c r="O167" s="285">
        <v>0</v>
      </c>
      <c r="P167" s="289">
        <v>0</v>
      </c>
      <c r="Q167" s="121">
        <f t="shared" si="55"/>
        <v>0</v>
      </c>
      <c r="R167" s="121">
        <f t="shared" si="56"/>
        <v>0</v>
      </c>
      <c r="S167" s="121">
        <f t="shared" si="57"/>
        <v>0</v>
      </c>
      <c r="T167" s="121">
        <f t="shared" si="58"/>
        <v>0</v>
      </c>
    </row>
    <row r="168" spans="3:20">
      <c r="C168" s="290" t="s">
        <v>75</v>
      </c>
      <c r="D168" s="529" t="s">
        <v>196</v>
      </c>
      <c r="E168" s="529"/>
      <c r="F168" s="335"/>
      <c r="G168" s="291">
        <v>0</v>
      </c>
      <c r="H168" s="291">
        <v>0</v>
      </c>
      <c r="I168" s="292">
        <v>0</v>
      </c>
      <c r="J168" s="291">
        <v>0</v>
      </c>
      <c r="K168" s="293">
        <v>0</v>
      </c>
      <c r="L168" s="291">
        <v>0</v>
      </c>
      <c r="M168" s="291">
        <v>0</v>
      </c>
      <c r="N168" s="288">
        <v>0</v>
      </c>
      <c r="O168" s="291">
        <v>0</v>
      </c>
      <c r="P168" s="289">
        <v>0</v>
      </c>
      <c r="Q168" s="121">
        <f t="shared" si="55"/>
        <v>0</v>
      </c>
      <c r="R168" s="121">
        <f t="shared" si="56"/>
        <v>0</v>
      </c>
      <c r="S168" s="121">
        <f t="shared" si="57"/>
        <v>0</v>
      </c>
      <c r="T168" s="121">
        <f t="shared" si="58"/>
        <v>0</v>
      </c>
    </row>
    <row r="169" spans="3:20">
      <c r="C169" s="284" t="s">
        <v>67</v>
      </c>
      <c r="D169" s="524" t="s">
        <v>200</v>
      </c>
      <c r="E169" s="524"/>
      <c r="F169" s="336"/>
      <c r="G169" s="285">
        <v>0</v>
      </c>
      <c r="H169" s="285">
        <v>0</v>
      </c>
      <c r="I169" s="292">
        <v>0</v>
      </c>
      <c r="J169" s="285">
        <v>0</v>
      </c>
      <c r="K169" s="293">
        <v>0</v>
      </c>
      <c r="L169" s="285">
        <v>0</v>
      </c>
      <c r="M169" s="285">
        <v>0</v>
      </c>
      <c r="N169" s="288">
        <v>0</v>
      </c>
      <c r="O169" s="285">
        <v>0</v>
      </c>
      <c r="P169" s="289">
        <v>0</v>
      </c>
      <c r="Q169" s="121">
        <f t="shared" si="55"/>
        <v>0</v>
      </c>
      <c r="R169" s="121">
        <f t="shared" si="56"/>
        <v>0</v>
      </c>
      <c r="S169" s="121">
        <f t="shared" si="57"/>
        <v>0</v>
      </c>
      <c r="T169" s="121">
        <f t="shared" si="58"/>
        <v>0</v>
      </c>
    </row>
    <row r="170" spans="3:20" ht="15.75" thickBot="1">
      <c r="C170" s="290" t="s">
        <v>62</v>
      </c>
      <c r="D170" s="542" t="s">
        <v>199</v>
      </c>
      <c r="E170" s="542"/>
      <c r="F170" s="335"/>
      <c r="G170" s="291">
        <v>0</v>
      </c>
      <c r="H170" s="291">
        <v>0</v>
      </c>
      <c r="I170" s="292">
        <v>0</v>
      </c>
      <c r="J170" s="291">
        <v>0</v>
      </c>
      <c r="K170" s="293">
        <v>0</v>
      </c>
      <c r="L170" s="291" t="s">
        <v>632</v>
      </c>
      <c r="M170" s="291">
        <v>0</v>
      </c>
      <c r="N170" s="288">
        <v>0</v>
      </c>
      <c r="O170" s="291">
        <v>0</v>
      </c>
      <c r="P170" s="289">
        <v>0</v>
      </c>
      <c r="Q170" s="121">
        <f t="shared" si="55"/>
        <v>0</v>
      </c>
      <c r="R170" s="121">
        <f t="shared" si="56"/>
        <v>0</v>
      </c>
      <c r="S170" s="121">
        <f t="shared" si="57"/>
        <v>0</v>
      </c>
      <c r="T170" s="121">
        <f t="shared" si="58"/>
        <v>0</v>
      </c>
    </row>
    <row r="171" spans="3:20" ht="15.75" thickBot="1">
      <c r="C171" s="346" t="s">
        <v>201</v>
      </c>
      <c r="D171" s="523" t="s">
        <v>202</v>
      </c>
      <c r="E171" s="523"/>
      <c r="F171" s="337"/>
      <c r="G171" s="330">
        <v>0</v>
      </c>
      <c r="H171" s="330">
        <v>3</v>
      </c>
      <c r="I171" s="331">
        <v>3</v>
      </c>
      <c r="J171" s="330">
        <v>6</v>
      </c>
      <c r="K171" s="332">
        <v>9</v>
      </c>
      <c r="L171" s="330">
        <v>0</v>
      </c>
      <c r="M171" s="330">
        <v>0.1</v>
      </c>
      <c r="N171" s="333">
        <v>0.1</v>
      </c>
      <c r="O171" s="330">
        <v>0.2</v>
      </c>
      <c r="P171" s="334">
        <v>0.3</v>
      </c>
      <c r="Q171" s="121">
        <f t="shared" si="55"/>
        <v>0</v>
      </c>
      <c r="R171" s="121">
        <f t="shared" si="56"/>
        <v>0</v>
      </c>
      <c r="S171" s="121">
        <f t="shared" si="57"/>
        <v>0</v>
      </c>
      <c r="T171" s="121">
        <f t="shared" si="58"/>
        <v>0</v>
      </c>
    </row>
    <row r="172" spans="3:20">
      <c r="E172" s="431" t="s">
        <v>158</v>
      </c>
      <c r="F172" s="391">
        <f>SUM(F136:F171)</f>
        <v>307</v>
      </c>
      <c r="G172" s="391">
        <f t="shared" ref="G172" si="59">SUM(G136:G171)</f>
        <v>149</v>
      </c>
      <c r="H172" s="391">
        <f t="shared" ref="H172" si="60">SUM(H136:H171)</f>
        <v>108</v>
      </c>
      <c r="I172" s="391">
        <f t="shared" ref="I172" si="61">SUM(I136:I171)</f>
        <v>255</v>
      </c>
      <c r="J172" s="391">
        <f t="shared" ref="J172" si="62">SUM(J136:J171)</f>
        <v>371</v>
      </c>
      <c r="K172" s="391">
        <f t="shared" ref="K172" si="63">SUM(K136:K171)</f>
        <v>628</v>
      </c>
      <c r="L172" s="391">
        <f t="shared" ref="L172" si="64">SUM(L136:L171)</f>
        <v>1.4000000000000001</v>
      </c>
      <c r="M172" s="391">
        <f t="shared" ref="M172" si="65">SUM(M136:M171)</f>
        <v>1.3000000000000003</v>
      </c>
      <c r="N172" s="391">
        <f t="shared" ref="N172" si="66">SUM(N136:N171)</f>
        <v>3.100000000000001</v>
      </c>
      <c r="O172" s="391">
        <f t="shared" ref="O172" si="67">SUM(O136:O171)</f>
        <v>4.8999999999999986</v>
      </c>
      <c r="P172" s="391">
        <f t="shared" ref="P172" si="68">SUM(P136:P171)</f>
        <v>8.4</v>
      </c>
      <c r="Q172" s="121"/>
      <c r="R172" s="121"/>
      <c r="S172" s="121"/>
      <c r="T172" s="121"/>
    </row>
    <row r="173" spans="3:20">
      <c r="E173" s="410" t="s">
        <v>643</v>
      </c>
      <c r="F173" s="389">
        <f>F135-F172</f>
        <v>-1</v>
      </c>
      <c r="G173" s="389">
        <f t="shared" ref="G173" si="69">G135-G172</f>
        <v>1</v>
      </c>
      <c r="H173" s="389">
        <f t="shared" ref="H173" si="70">H135-H172</f>
        <v>2</v>
      </c>
      <c r="I173" s="389">
        <f t="shared" ref="I173" si="71">I135-I172</f>
        <v>-5</v>
      </c>
      <c r="J173" s="389">
        <f t="shared" ref="J173" si="72">J135-J172</f>
        <v>-1</v>
      </c>
      <c r="K173" s="389">
        <f t="shared" ref="K173" si="73">K135-K172</f>
        <v>-8</v>
      </c>
      <c r="L173" s="389">
        <f t="shared" ref="L173" si="74">L135-L172</f>
        <v>0.19999999999999996</v>
      </c>
      <c r="M173" s="389">
        <f t="shared" ref="M173" si="75">M135-M172</f>
        <v>0.29999999999999982</v>
      </c>
      <c r="N173" s="389">
        <f t="shared" ref="N173" si="76">N135-N172</f>
        <v>9.9999999999999201E-2</v>
      </c>
      <c r="O173" s="389">
        <f t="shared" ref="O173" si="77">O135-O172</f>
        <v>0.3000000000000016</v>
      </c>
      <c r="P173" s="389">
        <f t="shared" ref="P173" si="78">P135-P172</f>
        <v>0</v>
      </c>
      <c r="Q173" s="121"/>
      <c r="R173" s="121"/>
      <c r="S173" s="121"/>
      <c r="T173" s="121"/>
    </row>
    <row r="174" spans="3:20">
      <c r="Q174" s="121"/>
      <c r="R174" s="121"/>
      <c r="S174" s="121"/>
      <c r="T174" s="121"/>
    </row>
    <row r="175" spans="3:20" ht="15.75" thickBot="1">
      <c r="E175" s="121" t="s">
        <v>643</v>
      </c>
      <c r="F175" s="121">
        <f>F179-F135</f>
        <v>0</v>
      </c>
      <c r="G175" s="121">
        <f t="shared" ref="G175:J175" si="79">G179-G135</f>
        <v>0</v>
      </c>
      <c r="H175" s="121">
        <f t="shared" si="79"/>
        <v>0</v>
      </c>
      <c r="I175" s="121">
        <f t="shared" si="79"/>
        <v>0</v>
      </c>
      <c r="J175" s="121">
        <f t="shared" si="79"/>
        <v>0</v>
      </c>
      <c r="K175" s="121">
        <f>L179-K135</f>
        <v>-618.4</v>
      </c>
      <c r="L175" s="121">
        <f t="shared" ref="L175:O175" si="80">M179-L135</f>
        <v>0</v>
      </c>
      <c r="M175" s="121">
        <f t="shared" si="80"/>
        <v>1.6</v>
      </c>
      <c r="N175" s="121">
        <f t="shared" si="80"/>
        <v>2</v>
      </c>
      <c r="O175" s="121">
        <f t="shared" si="80"/>
        <v>3.2</v>
      </c>
      <c r="P175" s="121" t="e">
        <f>#REF!-P135</f>
        <v>#REF!</v>
      </c>
      <c r="R175" s="121"/>
      <c r="S175" s="121"/>
      <c r="T175" s="121"/>
    </row>
    <row r="176" spans="3:20">
      <c r="D176" s="468"/>
      <c r="E176" s="468"/>
      <c r="F176" s="468"/>
      <c r="G176" s="513" t="s">
        <v>653</v>
      </c>
      <c r="H176" s="513"/>
      <c r="I176" s="513"/>
      <c r="J176" s="471"/>
      <c r="K176" s="471"/>
      <c r="L176" s="503" t="s">
        <v>655</v>
      </c>
      <c r="M176" s="503"/>
      <c r="N176" s="503"/>
      <c r="O176" s="503"/>
      <c r="P176" s="469"/>
    </row>
    <row r="177" spans="4:20" ht="15" customHeight="1">
      <c r="D177" s="467"/>
      <c r="E177" s="467"/>
      <c r="F177" s="540" t="s">
        <v>291</v>
      </c>
      <c r="G177" s="500" t="s">
        <v>2</v>
      </c>
      <c r="H177" s="500"/>
      <c r="I177" s="500"/>
      <c r="J177" s="467"/>
      <c r="K177" s="477"/>
      <c r="L177" s="501" t="s">
        <v>2</v>
      </c>
      <c r="M177" s="501"/>
      <c r="N177" s="501"/>
      <c r="O177" s="480"/>
      <c r="P177" s="272"/>
    </row>
    <row r="178" spans="4:20" ht="41.25" thickBot="1">
      <c r="D178" s="518" t="s">
        <v>203</v>
      </c>
      <c r="E178" s="518"/>
      <c r="F178" s="541"/>
      <c r="G178" s="478" t="s">
        <v>385</v>
      </c>
      <c r="H178" s="478" t="s">
        <v>593</v>
      </c>
      <c r="I178" s="412" t="s">
        <v>629</v>
      </c>
      <c r="J178" s="478" t="s">
        <v>8</v>
      </c>
      <c r="K178" s="413" t="s">
        <v>9</v>
      </c>
      <c r="L178" s="478" t="s">
        <v>385</v>
      </c>
      <c r="M178" s="478" t="s">
        <v>593</v>
      </c>
      <c r="N178" s="414" t="s">
        <v>629</v>
      </c>
      <c r="O178" s="478" t="s">
        <v>8</v>
      </c>
      <c r="P178" s="415" t="s">
        <v>9</v>
      </c>
      <c r="Q178" s="428" t="s">
        <v>643</v>
      </c>
      <c r="R178" s="428" t="s">
        <v>643</v>
      </c>
      <c r="S178" s="428" t="s">
        <v>158</v>
      </c>
      <c r="T178" s="428" t="s">
        <v>643</v>
      </c>
    </row>
    <row r="179" spans="4:20" ht="15.75" thickBot="1">
      <c r="D179" s="310" t="s">
        <v>29</v>
      </c>
      <c r="E179" s="416"/>
      <c r="F179" s="305">
        <v>306</v>
      </c>
      <c r="G179" s="305">
        <v>150</v>
      </c>
      <c r="H179" s="305">
        <v>110</v>
      </c>
      <c r="I179" s="300">
        <v>250</v>
      </c>
      <c r="J179" s="305">
        <v>370</v>
      </c>
      <c r="K179" s="301">
        <v>620</v>
      </c>
      <c r="L179" s="305">
        <v>1.6</v>
      </c>
      <c r="M179" s="305">
        <v>1.6</v>
      </c>
      <c r="N179" s="302">
        <v>3.2</v>
      </c>
      <c r="O179" s="305">
        <v>5.2</v>
      </c>
      <c r="P179" s="303">
        <v>8.4</v>
      </c>
      <c r="Q179" s="121">
        <f>I179-SUM(G179:H179)</f>
        <v>-10</v>
      </c>
      <c r="R179" s="121">
        <f>K179-SUM(I179:J179)</f>
        <v>0</v>
      </c>
      <c r="S179" s="121">
        <f>N179-SUM(L179:M179)</f>
        <v>0</v>
      </c>
      <c r="T179" s="121">
        <f>P179-SUM(N179:O179)</f>
        <v>0</v>
      </c>
    </row>
    <row r="180" spans="4:20">
      <c r="D180" s="474" t="s">
        <v>144</v>
      </c>
      <c r="E180" s="474" t="s">
        <v>204</v>
      </c>
      <c r="F180" s="464"/>
      <c r="G180" s="466">
        <v>2</v>
      </c>
      <c r="H180" s="466">
        <v>6</v>
      </c>
      <c r="I180" s="292">
        <v>8</v>
      </c>
      <c r="J180" s="466">
        <v>8</v>
      </c>
      <c r="K180" s="293">
        <v>16</v>
      </c>
      <c r="L180" s="466">
        <v>0.1</v>
      </c>
      <c r="M180" s="466">
        <v>0.2</v>
      </c>
      <c r="N180" s="288">
        <v>0.3</v>
      </c>
      <c r="O180" s="466">
        <v>0.4</v>
      </c>
      <c r="P180" s="289">
        <v>0.7</v>
      </c>
      <c r="Q180" s="121">
        <f t="shared" ref="Q180:Q194" si="81">I180-SUM(G180:H180)</f>
        <v>0</v>
      </c>
      <c r="R180" s="121">
        <f t="shared" ref="R180:R194" si="82">K180-SUM(I180:J180)</f>
        <v>0</v>
      </c>
      <c r="S180" s="121">
        <f t="shared" ref="S180:S194" si="83">N180-SUM(L180:M180)</f>
        <v>0</v>
      </c>
      <c r="T180" s="121">
        <f t="shared" ref="T180:T194" si="84">P180-SUM(N180:O180)</f>
        <v>0</v>
      </c>
    </row>
    <row r="181" spans="4:20">
      <c r="D181" s="473" t="s">
        <v>145</v>
      </c>
      <c r="E181" s="473" t="s">
        <v>205</v>
      </c>
      <c r="F181" s="463"/>
      <c r="G181" s="463">
        <v>0</v>
      </c>
      <c r="H181" s="463">
        <v>3</v>
      </c>
      <c r="I181" s="292">
        <v>3</v>
      </c>
      <c r="J181" s="463">
        <v>5</v>
      </c>
      <c r="K181" s="293">
        <v>8</v>
      </c>
      <c r="L181" s="463">
        <v>0</v>
      </c>
      <c r="M181" s="463">
        <v>0</v>
      </c>
      <c r="N181" s="288">
        <v>0</v>
      </c>
      <c r="O181" s="463">
        <v>0.1</v>
      </c>
      <c r="P181" s="289">
        <v>0.1</v>
      </c>
      <c r="Q181" s="121">
        <f t="shared" si="81"/>
        <v>0</v>
      </c>
      <c r="R181" s="121">
        <f t="shared" si="82"/>
        <v>0</v>
      </c>
      <c r="S181" s="121">
        <f t="shared" si="83"/>
        <v>0</v>
      </c>
      <c r="T181" s="121">
        <f t="shared" si="84"/>
        <v>0</v>
      </c>
    </row>
    <row r="182" spans="4:20">
      <c r="D182" s="474" t="s">
        <v>146</v>
      </c>
      <c r="E182" s="474" t="s">
        <v>206</v>
      </c>
      <c r="F182" s="464"/>
      <c r="G182" s="466">
        <v>13</v>
      </c>
      <c r="H182" s="466">
        <v>19</v>
      </c>
      <c r="I182" s="292">
        <v>30</v>
      </c>
      <c r="J182" s="466">
        <v>60</v>
      </c>
      <c r="K182" s="293">
        <v>95</v>
      </c>
      <c r="L182" s="466">
        <v>0.2</v>
      </c>
      <c r="M182" s="466">
        <v>0.3</v>
      </c>
      <c r="N182" s="288">
        <v>0.5</v>
      </c>
      <c r="O182" s="466">
        <v>1</v>
      </c>
      <c r="P182" s="289">
        <v>1.6</v>
      </c>
      <c r="Q182" s="121">
        <f t="shared" si="81"/>
        <v>-2</v>
      </c>
      <c r="R182" s="121">
        <f t="shared" si="82"/>
        <v>5</v>
      </c>
      <c r="S182" s="121">
        <f t="shared" si="83"/>
        <v>0</v>
      </c>
      <c r="T182" s="121">
        <f t="shared" si="84"/>
        <v>0.10000000000000009</v>
      </c>
    </row>
    <row r="183" spans="4:20">
      <c r="D183" s="473" t="s">
        <v>147</v>
      </c>
      <c r="E183" s="473" t="s">
        <v>216</v>
      </c>
      <c r="F183" s="463"/>
      <c r="G183" s="463">
        <v>2</v>
      </c>
      <c r="H183" s="463">
        <v>4</v>
      </c>
      <c r="I183" s="292">
        <v>6</v>
      </c>
      <c r="J183" s="463">
        <v>7</v>
      </c>
      <c r="K183" s="293">
        <v>12</v>
      </c>
      <c r="L183" s="463">
        <v>0</v>
      </c>
      <c r="M183" s="463">
        <v>0</v>
      </c>
      <c r="N183" s="288">
        <v>0</v>
      </c>
      <c r="O183" s="463">
        <v>0</v>
      </c>
      <c r="P183" s="289">
        <v>0.1</v>
      </c>
      <c r="Q183" s="121">
        <f t="shared" si="81"/>
        <v>0</v>
      </c>
      <c r="R183" s="121">
        <f t="shared" si="82"/>
        <v>-1</v>
      </c>
      <c r="S183" s="121">
        <f t="shared" si="83"/>
        <v>0</v>
      </c>
      <c r="T183" s="121">
        <f t="shared" si="84"/>
        <v>0.1</v>
      </c>
    </row>
    <row r="184" spans="4:20">
      <c r="D184" s="474" t="s">
        <v>148</v>
      </c>
      <c r="E184" s="474" t="s">
        <v>217</v>
      </c>
      <c r="F184" s="464"/>
      <c r="G184" s="466">
        <v>1</v>
      </c>
      <c r="H184" s="466">
        <v>1</v>
      </c>
      <c r="I184" s="292">
        <v>2</v>
      </c>
      <c r="J184" s="466">
        <v>2</v>
      </c>
      <c r="K184" s="293">
        <v>4</v>
      </c>
      <c r="L184" s="466">
        <v>0</v>
      </c>
      <c r="M184" s="466">
        <v>0</v>
      </c>
      <c r="N184" s="288">
        <v>0</v>
      </c>
      <c r="O184" s="466">
        <v>0</v>
      </c>
      <c r="P184" s="289">
        <v>0</v>
      </c>
      <c r="Q184" s="121">
        <f t="shared" si="81"/>
        <v>0</v>
      </c>
      <c r="R184" s="121">
        <f t="shared" si="82"/>
        <v>0</v>
      </c>
      <c r="S184" s="121">
        <f t="shared" si="83"/>
        <v>0</v>
      </c>
      <c r="T184" s="121">
        <f t="shared" si="84"/>
        <v>0</v>
      </c>
    </row>
    <row r="185" spans="4:20">
      <c r="D185" s="473" t="s">
        <v>149</v>
      </c>
      <c r="E185" s="473" t="s">
        <v>218</v>
      </c>
      <c r="F185" s="463"/>
      <c r="G185" s="463">
        <v>2</v>
      </c>
      <c r="H185" s="463">
        <v>2</v>
      </c>
      <c r="I185" s="292">
        <v>4</v>
      </c>
      <c r="J185" s="463">
        <v>35</v>
      </c>
      <c r="K185" s="293">
        <v>40</v>
      </c>
      <c r="L185" s="463">
        <v>0</v>
      </c>
      <c r="M185" s="463">
        <v>0</v>
      </c>
      <c r="N185" s="288">
        <v>0.1</v>
      </c>
      <c r="O185" s="463">
        <v>0.6</v>
      </c>
      <c r="P185" s="289">
        <v>0.7</v>
      </c>
      <c r="Q185" s="121">
        <f t="shared" si="81"/>
        <v>0</v>
      </c>
      <c r="R185" s="121">
        <f t="shared" si="82"/>
        <v>1</v>
      </c>
      <c r="S185" s="121">
        <f t="shared" si="83"/>
        <v>0.1</v>
      </c>
      <c r="T185" s="121">
        <f t="shared" si="84"/>
        <v>0</v>
      </c>
    </row>
    <row r="186" spans="4:20">
      <c r="D186" s="474" t="s">
        <v>150</v>
      </c>
      <c r="E186" s="474" t="s">
        <v>232</v>
      </c>
      <c r="F186" s="464"/>
      <c r="G186" s="466">
        <v>25</v>
      </c>
      <c r="H186" s="466">
        <v>11</v>
      </c>
      <c r="I186" s="292">
        <v>40</v>
      </c>
      <c r="J186" s="466">
        <v>45</v>
      </c>
      <c r="K186" s="293">
        <v>85</v>
      </c>
      <c r="L186" s="466">
        <v>0.4</v>
      </c>
      <c r="M186" s="466">
        <v>0.2</v>
      </c>
      <c r="N186" s="288">
        <v>0.6</v>
      </c>
      <c r="O186" s="466">
        <v>0.8</v>
      </c>
      <c r="P186" s="289">
        <v>1.5</v>
      </c>
      <c r="Q186" s="121">
        <f t="shared" si="81"/>
        <v>4</v>
      </c>
      <c r="R186" s="121">
        <f t="shared" si="82"/>
        <v>0</v>
      </c>
      <c r="S186" s="121">
        <f t="shared" si="83"/>
        <v>0</v>
      </c>
      <c r="T186" s="121">
        <f t="shared" si="84"/>
        <v>0.10000000000000009</v>
      </c>
    </row>
    <row r="187" spans="4:20">
      <c r="D187" s="473" t="s">
        <v>151</v>
      </c>
      <c r="E187" s="473" t="s">
        <v>220</v>
      </c>
      <c r="F187" s="463"/>
      <c r="G187" s="463">
        <v>5</v>
      </c>
      <c r="H187" s="463">
        <v>8</v>
      </c>
      <c r="I187" s="292">
        <v>13</v>
      </c>
      <c r="J187" s="463">
        <v>17</v>
      </c>
      <c r="K187" s="293">
        <v>30</v>
      </c>
      <c r="L187" s="463">
        <v>0.1</v>
      </c>
      <c r="M187" s="463">
        <v>0.1</v>
      </c>
      <c r="N187" s="288">
        <v>0.2</v>
      </c>
      <c r="O187" s="463">
        <v>0.3</v>
      </c>
      <c r="P187" s="289">
        <v>0.5</v>
      </c>
      <c r="Q187" s="121">
        <f t="shared" si="81"/>
        <v>0</v>
      </c>
      <c r="R187" s="121">
        <f t="shared" si="82"/>
        <v>0</v>
      </c>
      <c r="S187" s="121">
        <f t="shared" si="83"/>
        <v>0</v>
      </c>
      <c r="T187" s="121">
        <f t="shared" si="84"/>
        <v>0</v>
      </c>
    </row>
    <row r="188" spans="4:20">
      <c r="D188" s="474" t="s">
        <v>152</v>
      </c>
      <c r="E188" s="474" t="s">
        <v>221</v>
      </c>
      <c r="F188" s="464"/>
      <c r="G188" s="466">
        <v>10</v>
      </c>
      <c r="H188" s="466">
        <v>1</v>
      </c>
      <c r="I188" s="292">
        <v>11</v>
      </c>
      <c r="J188" s="466">
        <v>11</v>
      </c>
      <c r="K188" s="293">
        <v>20</v>
      </c>
      <c r="L188" s="466">
        <v>0.2</v>
      </c>
      <c r="M188" s="466">
        <v>0</v>
      </c>
      <c r="N188" s="288">
        <v>0.2</v>
      </c>
      <c r="O188" s="466">
        <v>0.2</v>
      </c>
      <c r="P188" s="289">
        <v>0.4</v>
      </c>
      <c r="Q188" s="121">
        <f t="shared" si="81"/>
        <v>0</v>
      </c>
      <c r="R188" s="121">
        <f t="shared" si="82"/>
        <v>-2</v>
      </c>
      <c r="S188" s="121">
        <f t="shared" si="83"/>
        <v>0</v>
      </c>
      <c r="T188" s="121">
        <f t="shared" si="84"/>
        <v>0</v>
      </c>
    </row>
    <row r="189" spans="4:20">
      <c r="D189" s="473" t="s">
        <v>153</v>
      </c>
      <c r="E189" s="473" t="s">
        <v>222</v>
      </c>
      <c r="F189" s="463"/>
      <c r="G189" s="463">
        <v>4</v>
      </c>
      <c r="H189" s="463">
        <v>6</v>
      </c>
      <c r="I189" s="292">
        <v>10</v>
      </c>
      <c r="J189" s="463">
        <v>20</v>
      </c>
      <c r="K189" s="293">
        <v>30</v>
      </c>
      <c r="L189" s="463">
        <v>0</v>
      </c>
      <c r="M189" s="463">
        <v>0</v>
      </c>
      <c r="N189" s="288">
        <v>0.1</v>
      </c>
      <c r="O189" s="463">
        <v>0.2</v>
      </c>
      <c r="P189" s="289">
        <v>0.2</v>
      </c>
      <c r="Q189" s="121">
        <f t="shared" si="81"/>
        <v>0</v>
      </c>
      <c r="R189" s="121">
        <f t="shared" si="82"/>
        <v>0</v>
      </c>
      <c r="S189" s="121">
        <f t="shared" si="83"/>
        <v>0.1</v>
      </c>
      <c r="T189" s="121">
        <f t="shared" si="84"/>
        <v>-0.10000000000000003</v>
      </c>
    </row>
    <row r="190" spans="4:20">
      <c r="D190" s="474" t="s">
        <v>154</v>
      </c>
      <c r="E190" s="474" t="s">
        <v>223</v>
      </c>
      <c r="F190" s="464"/>
      <c r="G190" s="466">
        <v>6</v>
      </c>
      <c r="H190" s="466">
        <v>10</v>
      </c>
      <c r="I190" s="292">
        <v>16</v>
      </c>
      <c r="J190" s="466">
        <v>18</v>
      </c>
      <c r="K190" s="293">
        <v>35</v>
      </c>
      <c r="L190" s="466">
        <v>0</v>
      </c>
      <c r="M190" s="466">
        <v>0.1</v>
      </c>
      <c r="N190" s="288">
        <v>0.1</v>
      </c>
      <c r="O190" s="466">
        <v>0.1</v>
      </c>
      <c r="P190" s="289">
        <v>0.2</v>
      </c>
      <c r="Q190" s="121">
        <f t="shared" si="81"/>
        <v>0</v>
      </c>
      <c r="R190" s="121">
        <f t="shared" si="82"/>
        <v>1</v>
      </c>
      <c r="S190" s="121">
        <f t="shared" si="83"/>
        <v>0</v>
      </c>
      <c r="T190" s="121">
        <f t="shared" si="84"/>
        <v>0</v>
      </c>
    </row>
    <row r="191" spans="4:20">
      <c r="D191" s="473" t="s">
        <v>155</v>
      </c>
      <c r="E191" s="473" t="s">
        <v>224</v>
      </c>
      <c r="F191" s="463"/>
      <c r="G191" s="463">
        <v>50</v>
      </c>
      <c r="H191" s="463">
        <v>5</v>
      </c>
      <c r="I191" s="292">
        <v>55</v>
      </c>
      <c r="J191" s="463">
        <v>50</v>
      </c>
      <c r="K191" s="293">
        <v>110</v>
      </c>
      <c r="L191" s="463">
        <v>0.1</v>
      </c>
      <c r="M191" s="463">
        <v>0</v>
      </c>
      <c r="N191" s="288">
        <v>0.1</v>
      </c>
      <c r="O191" s="463">
        <v>0.1</v>
      </c>
      <c r="P191" s="289">
        <v>0.1</v>
      </c>
      <c r="Q191" s="121">
        <f t="shared" si="81"/>
        <v>0</v>
      </c>
      <c r="R191" s="121">
        <f t="shared" si="82"/>
        <v>5</v>
      </c>
      <c r="S191" s="121">
        <f t="shared" si="83"/>
        <v>0</v>
      </c>
      <c r="T191" s="121">
        <f t="shared" si="84"/>
        <v>-0.1</v>
      </c>
    </row>
    <row r="192" spans="4:20">
      <c r="D192" s="474" t="s">
        <v>156</v>
      </c>
      <c r="E192" s="474" t="s">
        <v>225</v>
      </c>
      <c r="F192" s="464"/>
      <c r="G192" s="466">
        <v>1</v>
      </c>
      <c r="H192" s="466">
        <v>12</v>
      </c>
      <c r="I192" s="292">
        <v>13</v>
      </c>
      <c r="J192" s="466">
        <v>30</v>
      </c>
      <c r="K192" s="293">
        <v>45</v>
      </c>
      <c r="L192" s="466">
        <v>0</v>
      </c>
      <c r="M192" s="466">
        <v>0.1</v>
      </c>
      <c r="N192" s="288">
        <v>0.1</v>
      </c>
      <c r="O192" s="466">
        <v>0.3</v>
      </c>
      <c r="P192" s="289">
        <v>0.5</v>
      </c>
      <c r="Q192" s="121">
        <f t="shared" si="81"/>
        <v>0</v>
      </c>
      <c r="R192" s="121">
        <f t="shared" si="82"/>
        <v>2</v>
      </c>
      <c r="S192" s="121">
        <f t="shared" si="83"/>
        <v>0</v>
      </c>
      <c r="T192" s="121">
        <f t="shared" si="84"/>
        <v>9.9999999999999978E-2</v>
      </c>
    </row>
    <row r="193" spans="4:20">
      <c r="D193" s="473" t="s">
        <v>157</v>
      </c>
      <c r="E193" s="473" t="s">
        <v>226</v>
      </c>
      <c r="F193" s="463"/>
      <c r="G193" s="463">
        <v>1</v>
      </c>
      <c r="H193" s="463">
        <v>10</v>
      </c>
      <c r="I193" s="292">
        <v>11</v>
      </c>
      <c r="J193" s="463">
        <v>17</v>
      </c>
      <c r="K193" s="293">
        <v>30</v>
      </c>
      <c r="L193" s="463">
        <v>0</v>
      </c>
      <c r="M193" s="463">
        <v>0.2</v>
      </c>
      <c r="N193" s="288">
        <v>0.2</v>
      </c>
      <c r="O193" s="463">
        <v>0.3</v>
      </c>
      <c r="P193" s="289">
        <v>0.5</v>
      </c>
      <c r="Q193" s="121">
        <f t="shared" si="81"/>
        <v>0</v>
      </c>
      <c r="R193" s="121">
        <f t="shared" si="82"/>
        <v>2</v>
      </c>
      <c r="S193" s="121">
        <f t="shared" si="83"/>
        <v>0</v>
      </c>
      <c r="T193" s="121">
        <f t="shared" si="84"/>
        <v>0</v>
      </c>
    </row>
    <row r="194" spans="4:20" ht="15.75" thickBot="1">
      <c r="D194" s="472" t="s">
        <v>130</v>
      </c>
      <c r="E194" s="472" t="s">
        <v>227</v>
      </c>
      <c r="F194" s="465"/>
      <c r="G194" s="476">
        <v>25</v>
      </c>
      <c r="H194" s="476">
        <v>6</v>
      </c>
      <c r="I194" s="300">
        <v>35</v>
      </c>
      <c r="J194" s="476">
        <v>35</v>
      </c>
      <c r="K194" s="301">
        <v>65</v>
      </c>
      <c r="L194" s="476">
        <v>0.5</v>
      </c>
      <c r="M194" s="476">
        <v>0.1</v>
      </c>
      <c r="N194" s="302">
        <v>0.6</v>
      </c>
      <c r="O194" s="476">
        <v>0.7</v>
      </c>
      <c r="P194" s="303">
        <v>1.3</v>
      </c>
      <c r="Q194" s="121">
        <f t="shared" si="81"/>
        <v>4</v>
      </c>
      <c r="R194" s="121">
        <f t="shared" si="82"/>
        <v>-5</v>
      </c>
      <c r="S194" s="121">
        <f t="shared" si="83"/>
        <v>0</v>
      </c>
      <c r="T194" s="121">
        <f t="shared" si="84"/>
        <v>0</v>
      </c>
    </row>
    <row r="195" spans="4:20">
      <c r="E195" s="431" t="s">
        <v>158</v>
      </c>
      <c r="F195" s="391">
        <f>SUM(F180:F194)</f>
        <v>0</v>
      </c>
      <c r="G195" s="391">
        <f t="shared" ref="G195:P195" si="85">SUM(G180:G194)</f>
        <v>147</v>
      </c>
      <c r="H195" s="391">
        <f t="shared" si="85"/>
        <v>104</v>
      </c>
      <c r="I195" s="391">
        <f t="shared" si="85"/>
        <v>257</v>
      </c>
      <c r="J195" s="391">
        <f t="shared" si="85"/>
        <v>360</v>
      </c>
      <c r="K195" s="391">
        <f t="shared" si="85"/>
        <v>625</v>
      </c>
      <c r="L195" s="391">
        <f t="shared" si="85"/>
        <v>1.6</v>
      </c>
      <c r="M195" s="391">
        <f t="shared" si="85"/>
        <v>1.3</v>
      </c>
      <c r="N195" s="391">
        <f t="shared" si="85"/>
        <v>3.1000000000000005</v>
      </c>
      <c r="O195" s="391">
        <f t="shared" si="85"/>
        <v>5.1000000000000005</v>
      </c>
      <c r="P195" s="391">
        <f t="shared" si="85"/>
        <v>8.4</v>
      </c>
    </row>
    <row r="196" spans="4:20">
      <c r="E196" s="410" t="s">
        <v>643</v>
      </c>
      <c r="F196" s="389">
        <f>F179-F195</f>
        <v>306</v>
      </c>
      <c r="G196" s="389">
        <f t="shared" ref="G196:P196" si="86">G179-G195</f>
        <v>3</v>
      </c>
      <c r="H196" s="389">
        <f t="shared" si="86"/>
        <v>6</v>
      </c>
      <c r="I196" s="389">
        <f t="shared" si="86"/>
        <v>-7</v>
      </c>
      <c r="J196" s="389">
        <f t="shared" si="86"/>
        <v>10</v>
      </c>
      <c r="K196" s="389">
        <f t="shared" si="86"/>
        <v>-5</v>
      </c>
      <c r="L196" s="389">
        <f t="shared" si="86"/>
        <v>0</v>
      </c>
      <c r="M196" s="389">
        <f t="shared" si="86"/>
        <v>0.30000000000000004</v>
      </c>
      <c r="N196" s="389">
        <f t="shared" si="86"/>
        <v>9.9999999999999645E-2</v>
      </c>
      <c r="O196" s="389">
        <f t="shared" si="86"/>
        <v>9.9999999999999645E-2</v>
      </c>
      <c r="P196" s="389">
        <f t="shared" si="86"/>
        <v>0</v>
      </c>
    </row>
  </sheetData>
  <mergeCells count="64">
    <mergeCell ref="U5:W5"/>
    <mergeCell ref="Z5:AB5"/>
    <mergeCell ref="F4:I4"/>
    <mergeCell ref="K4:O4"/>
    <mergeCell ref="F5:H5"/>
    <mergeCell ref="K5:M5"/>
    <mergeCell ref="U4:X4"/>
    <mergeCell ref="Z4:AD4"/>
    <mergeCell ref="C131:C132"/>
    <mergeCell ref="D131:E132"/>
    <mergeCell ref="F131:F132"/>
    <mergeCell ref="G131:I131"/>
    <mergeCell ref="G132:I132"/>
    <mergeCell ref="J131:J132"/>
    <mergeCell ref="K131:K132"/>
    <mergeCell ref="L131:P131"/>
    <mergeCell ref="L132:P132"/>
    <mergeCell ref="D133:E133"/>
    <mergeCell ref="G133:I133"/>
    <mergeCell ref="L133:N133"/>
    <mergeCell ref="E134:F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L176:O176"/>
    <mergeCell ref="L177:N177"/>
    <mergeCell ref="D164:E164"/>
    <mergeCell ref="D165:E165"/>
    <mergeCell ref="D166:E166"/>
    <mergeCell ref="D167:E167"/>
    <mergeCell ref="D168:E168"/>
    <mergeCell ref="G176:I176"/>
    <mergeCell ref="G177:I177"/>
    <mergeCell ref="F177:F178"/>
    <mergeCell ref="D178:E178"/>
    <mergeCell ref="D169:E169"/>
    <mergeCell ref="D170:E170"/>
    <mergeCell ref="D171:E171"/>
  </mergeCells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7D6BD-AD95-49B9-ABD8-DF446B931117}">
  <dimension ref="C5:I33"/>
  <sheetViews>
    <sheetView topLeftCell="A4" workbookViewId="0">
      <selection activeCell="I9" sqref="I9:I28"/>
    </sheetView>
  </sheetViews>
  <sheetFormatPr baseColWidth="10" defaultRowHeight="15"/>
  <sheetData>
    <row r="5" spans="3:9">
      <c r="F5" t="s">
        <v>678</v>
      </c>
      <c r="G5" t="s">
        <v>679</v>
      </c>
      <c r="H5" t="s">
        <v>679</v>
      </c>
      <c r="I5" t="s">
        <v>680</v>
      </c>
    </row>
    <row r="8" spans="3:9">
      <c r="F8" t="s">
        <v>674</v>
      </c>
      <c r="G8" t="s">
        <v>675</v>
      </c>
      <c r="H8" t="s">
        <v>676</v>
      </c>
      <c r="I8" t="s">
        <v>677</v>
      </c>
    </row>
    <row r="9" spans="3:9">
      <c r="C9" t="s">
        <v>595</v>
      </c>
      <c r="D9">
        <v>2036</v>
      </c>
      <c r="E9" t="s">
        <v>595</v>
      </c>
      <c r="G9">
        <v>20</v>
      </c>
      <c r="H9">
        <v>50</v>
      </c>
      <c r="I9">
        <v>0.4</v>
      </c>
    </row>
    <row r="10" spans="3:9">
      <c r="C10" t="s">
        <v>595</v>
      </c>
      <c r="D10">
        <v>2037</v>
      </c>
      <c r="G10">
        <v>20</v>
      </c>
      <c r="H10">
        <v>50</v>
      </c>
      <c r="I10">
        <v>0.4</v>
      </c>
    </row>
    <row r="11" spans="3:9">
      <c r="C11" t="s">
        <v>595</v>
      </c>
      <c r="D11">
        <v>2038</v>
      </c>
      <c r="G11">
        <v>20</v>
      </c>
      <c r="H11">
        <v>50</v>
      </c>
      <c r="I11">
        <v>0.4</v>
      </c>
    </row>
    <row r="12" spans="3:9">
      <c r="C12" t="s">
        <v>595</v>
      </c>
      <c r="D12">
        <v>2039</v>
      </c>
      <c r="G12">
        <v>20</v>
      </c>
      <c r="H12">
        <v>50</v>
      </c>
      <c r="I12">
        <v>0.4</v>
      </c>
    </row>
    <row r="13" spans="3:9">
      <c r="C13" t="s">
        <v>595</v>
      </c>
      <c r="D13">
        <v>2040</v>
      </c>
      <c r="G13">
        <v>20</v>
      </c>
      <c r="H13">
        <v>50</v>
      </c>
      <c r="I13">
        <v>0.4</v>
      </c>
    </row>
    <row r="14" spans="3:9">
      <c r="C14" t="s">
        <v>681</v>
      </c>
      <c r="D14">
        <v>2041</v>
      </c>
      <c r="E14" t="s">
        <v>681</v>
      </c>
      <c r="F14">
        <v>45.6</v>
      </c>
      <c r="G14">
        <v>65</v>
      </c>
      <c r="H14">
        <v>237</v>
      </c>
      <c r="I14">
        <v>1.3</v>
      </c>
    </row>
    <row r="15" spans="3:9">
      <c r="C15" t="s">
        <v>681</v>
      </c>
      <c r="D15">
        <v>2042</v>
      </c>
      <c r="F15">
        <v>45.6</v>
      </c>
      <c r="G15">
        <v>65</v>
      </c>
      <c r="H15">
        <v>237</v>
      </c>
      <c r="I15">
        <v>1.3</v>
      </c>
    </row>
    <row r="16" spans="3:9">
      <c r="C16" t="s">
        <v>681</v>
      </c>
      <c r="D16">
        <v>2043</v>
      </c>
      <c r="F16">
        <v>45.6</v>
      </c>
      <c r="G16">
        <v>65</v>
      </c>
      <c r="H16">
        <v>237</v>
      </c>
      <c r="I16">
        <v>1.3</v>
      </c>
    </row>
    <row r="17" spans="3:9">
      <c r="C17" t="s">
        <v>681</v>
      </c>
      <c r="D17">
        <v>2044</v>
      </c>
      <c r="F17">
        <v>45.6</v>
      </c>
      <c r="G17">
        <v>65</v>
      </c>
      <c r="H17">
        <v>237</v>
      </c>
      <c r="I17">
        <v>1.3</v>
      </c>
    </row>
    <row r="18" spans="3:9">
      <c r="C18" t="s">
        <v>682</v>
      </c>
      <c r="D18">
        <v>2045</v>
      </c>
      <c r="E18" t="s">
        <v>682</v>
      </c>
      <c r="F18">
        <v>80</v>
      </c>
      <c r="G18">
        <v>68</v>
      </c>
      <c r="H18">
        <v>263</v>
      </c>
      <c r="I18">
        <v>1.43</v>
      </c>
    </row>
    <row r="19" spans="3:9">
      <c r="C19" t="s">
        <v>682</v>
      </c>
      <c r="D19">
        <v>2046</v>
      </c>
      <c r="F19">
        <v>80</v>
      </c>
      <c r="G19">
        <v>68</v>
      </c>
      <c r="H19">
        <v>263</v>
      </c>
      <c r="I19">
        <v>1.43</v>
      </c>
    </row>
    <row r="20" spans="3:9">
      <c r="C20" t="s">
        <v>683</v>
      </c>
      <c r="D20">
        <v>2047</v>
      </c>
      <c r="E20" t="s">
        <v>683</v>
      </c>
      <c r="F20">
        <v>120</v>
      </c>
      <c r="G20">
        <v>69</v>
      </c>
      <c r="H20">
        <v>292</v>
      </c>
      <c r="I20">
        <v>1.58</v>
      </c>
    </row>
    <row r="21" spans="3:9">
      <c r="C21" t="s">
        <v>683</v>
      </c>
      <c r="D21">
        <v>2048</v>
      </c>
      <c r="F21">
        <v>120</v>
      </c>
      <c r="G21">
        <v>69</v>
      </c>
      <c r="H21">
        <v>292</v>
      </c>
      <c r="I21">
        <v>1.58</v>
      </c>
    </row>
    <row r="22" spans="3:9">
      <c r="C22" t="s">
        <v>683</v>
      </c>
      <c r="D22">
        <v>2049</v>
      </c>
      <c r="F22">
        <v>120</v>
      </c>
      <c r="G22">
        <v>69</v>
      </c>
      <c r="H22">
        <v>292</v>
      </c>
      <c r="I22">
        <v>1.58</v>
      </c>
    </row>
    <row r="23" spans="3:9">
      <c r="C23" t="s">
        <v>684</v>
      </c>
      <c r="D23">
        <v>2050</v>
      </c>
      <c r="E23" t="s">
        <v>684</v>
      </c>
      <c r="G23">
        <v>65</v>
      </c>
      <c r="H23">
        <v>65</v>
      </c>
      <c r="I23">
        <v>0.56999999999999995</v>
      </c>
    </row>
    <row r="24" spans="3:9">
      <c r="C24" t="s">
        <v>685</v>
      </c>
      <c r="D24">
        <v>2051</v>
      </c>
      <c r="E24" t="s">
        <v>685</v>
      </c>
      <c r="F24">
        <v>182.5</v>
      </c>
      <c r="G24">
        <v>78</v>
      </c>
      <c r="H24">
        <v>385</v>
      </c>
      <c r="I24">
        <v>2.0699999999999998</v>
      </c>
    </row>
    <row r="25" spans="3:9">
      <c r="C25" t="s">
        <v>685</v>
      </c>
      <c r="D25">
        <v>2052</v>
      </c>
      <c r="F25">
        <v>182.5</v>
      </c>
      <c r="G25">
        <v>78</v>
      </c>
      <c r="H25">
        <v>385</v>
      </c>
      <c r="I25">
        <v>2.0699999999999998</v>
      </c>
    </row>
    <row r="26" spans="3:9">
      <c r="C26" t="s">
        <v>685</v>
      </c>
      <c r="D26">
        <v>2053</v>
      </c>
      <c r="F26">
        <v>182.5</v>
      </c>
      <c r="G26">
        <v>78</v>
      </c>
      <c r="H26">
        <v>385</v>
      </c>
      <c r="I26">
        <v>2.0699999999999998</v>
      </c>
    </row>
    <row r="27" spans="3:9">
      <c r="C27" t="s">
        <v>685</v>
      </c>
      <c r="D27">
        <v>2054</v>
      </c>
      <c r="F27">
        <v>182.5</v>
      </c>
      <c r="G27">
        <v>78</v>
      </c>
      <c r="H27">
        <v>385</v>
      </c>
      <c r="I27">
        <v>2.0699999999999998</v>
      </c>
    </row>
    <row r="28" spans="3:9">
      <c r="C28" t="s">
        <v>685</v>
      </c>
      <c r="D28">
        <v>2055</v>
      </c>
      <c r="F28">
        <v>182.5</v>
      </c>
      <c r="G28">
        <v>78</v>
      </c>
      <c r="H28">
        <v>385</v>
      </c>
      <c r="I28">
        <v>2.0699999999999998</v>
      </c>
    </row>
    <row r="29" spans="3:9">
      <c r="C29" t="s">
        <v>686</v>
      </c>
      <c r="D29">
        <v>2056</v>
      </c>
      <c r="E29" t="s">
        <v>686</v>
      </c>
      <c r="G29">
        <v>50</v>
      </c>
      <c r="H29">
        <v>50</v>
      </c>
      <c r="I29">
        <v>0.44</v>
      </c>
    </row>
    <row r="30" spans="3:9">
      <c r="C30" t="s">
        <v>686</v>
      </c>
      <c r="D30">
        <v>2057</v>
      </c>
      <c r="G30">
        <v>50</v>
      </c>
      <c r="H30">
        <v>50</v>
      </c>
      <c r="I30">
        <v>0.44</v>
      </c>
    </row>
    <row r="31" spans="3:9">
      <c r="C31" t="s">
        <v>686</v>
      </c>
      <c r="D31">
        <v>2058</v>
      </c>
      <c r="G31">
        <v>50</v>
      </c>
      <c r="H31">
        <v>50</v>
      </c>
      <c r="I31">
        <v>0.44</v>
      </c>
    </row>
    <row r="32" spans="3:9">
      <c r="C32" t="s">
        <v>686</v>
      </c>
      <c r="D32">
        <v>2059</v>
      </c>
      <c r="G32">
        <v>50</v>
      </c>
      <c r="H32">
        <v>50</v>
      </c>
      <c r="I32">
        <v>0.44</v>
      </c>
    </row>
    <row r="33" spans="3:9">
      <c r="C33" t="s">
        <v>686</v>
      </c>
      <c r="D33">
        <v>2060</v>
      </c>
      <c r="G33">
        <v>50</v>
      </c>
      <c r="H33">
        <v>50</v>
      </c>
      <c r="I33">
        <v>0.44</v>
      </c>
    </row>
  </sheetData>
  <pageMargins left="0.7" right="0.7" top="0.78740157499999996" bottom="0.78740157499999996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59C10-CAE4-486F-8523-AC051E87E4EE}">
  <dimension ref="D4:H34"/>
  <sheetViews>
    <sheetView workbookViewId="0">
      <selection activeCell="S63" sqref="S63"/>
    </sheetView>
  </sheetViews>
  <sheetFormatPr baseColWidth="10" defaultRowHeight="15"/>
  <cols>
    <col min="5" max="5" width="48.85546875" customWidth="1"/>
    <col min="6" max="6" width="6.7109375" customWidth="1"/>
    <col min="7" max="7" width="9.85546875" customWidth="1"/>
    <col min="8" max="8" width="26.28515625" customWidth="1"/>
  </cols>
  <sheetData>
    <row r="4" spans="4:8" ht="15.75">
      <c r="F4" s="144" t="s">
        <v>308</v>
      </c>
      <c r="G4" s="144" t="s">
        <v>309</v>
      </c>
      <c r="H4" s="145" t="s">
        <v>310</v>
      </c>
    </row>
    <row r="5" spans="4:8">
      <c r="D5" s="34" t="s">
        <v>292</v>
      </c>
      <c r="E5" s="34"/>
      <c r="F5" s="34">
        <v>650</v>
      </c>
      <c r="G5" s="34">
        <v>1500</v>
      </c>
      <c r="H5" s="135"/>
    </row>
    <row r="6" spans="4:8">
      <c r="D6" s="2" t="s">
        <v>293</v>
      </c>
      <c r="E6" s="2"/>
      <c r="F6" s="1"/>
      <c r="G6" s="1"/>
      <c r="H6" s="1"/>
    </row>
    <row r="7" spans="4:8" ht="45">
      <c r="D7" s="136" t="s">
        <v>131</v>
      </c>
      <c r="E7" s="137" t="s">
        <v>294</v>
      </c>
      <c r="F7" s="138" t="s">
        <v>295</v>
      </c>
      <c r="G7" s="138">
        <v>7.0000000000000007E-2</v>
      </c>
      <c r="H7" s="137" t="s">
        <v>296</v>
      </c>
    </row>
    <row r="8" spans="4:8">
      <c r="D8" s="139" t="s">
        <v>132</v>
      </c>
      <c r="E8" s="140" t="s">
        <v>207</v>
      </c>
      <c r="F8" s="141"/>
      <c r="G8" s="141">
        <v>0.06</v>
      </c>
      <c r="H8" s="140" t="s">
        <v>296</v>
      </c>
    </row>
    <row r="9" spans="4:8">
      <c r="D9" s="136" t="s">
        <v>133</v>
      </c>
      <c r="E9" s="137" t="s">
        <v>208</v>
      </c>
      <c r="F9" s="138">
        <v>0.04</v>
      </c>
      <c r="G9" s="138">
        <v>7.0000000000000007E-2</v>
      </c>
      <c r="H9" s="137" t="s">
        <v>297</v>
      </c>
    </row>
    <row r="10" spans="4:8" ht="30">
      <c r="D10" s="139" t="s">
        <v>135</v>
      </c>
      <c r="E10" s="140" t="s">
        <v>298</v>
      </c>
      <c r="F10" s="141">
        <v>0.08</v>
      </c>
      <c r="G10" s="141">
        <v>0.15</v>
      </c>
      <c r="H10" s="140" t="s">
        <v>299</v>
      </c>
    </row>
    <row r="11" spans="4:8" ht="30">
      <c r="D11" s="136" t="s">
        <v>136</v>
      </c>
      <c r="E11" s="137" t="s">
        <v>211</v>
      </c>
      <c r="F11" s="138">
        <v>0.3</v>
      </c>
      <c r="G11" s="138"/>
      <c r="H11" s="137" t="s">
        <v>300</v>
      </c>
    </row>
    <row r="12" spans="4:8">
      <c r="D12" s="139" t="s">
        <v>137</v>
      </c>
      <c r="E12" s="140" t="s">
        <v>212</v>
      </c>
      <c r="F12" s="141">
        <v>0.38</v>
      </c>
      <c r="G12" s="141">
        <v>0.22</v>
      </c>
      <c r="H12" s="140" t="s">
        <v>301</v>
      </c>
    </row>
    <row r="13" spans="4:8">
      <c r="D13" s="136" t="s">
        <v>138</v>
      </c>
      <c r="E13" s="137" t="s">
        <v>213</v>
      </c>
      <c r="F13" s="138"/>
      <c r="G13" s="138">
        <v>0.2</v>
      </c>
      <c r="H13" s="137" t="s">
        <v>302</v>
      </c>
    </row>
    <row r="14" spans="4:8">
      <c r="D14" s="139" t="s">
        <v>141</v>
      </c>
      <c r="E14" s="140" t="s">
        <v>215</v>
      </c>
      <c r="F14" s="141">
        <v>0.04</v>
      </c>
      <c r="G14" s="141">
        <v>0.04</v>
      </c>
      <c r="H14" s="140" t="s">
        <v>303</v>
      </c>
    </row>
    <row r="15" spans="4:8" ht="30">
      <c r="D15" s="136" t="s">
        <v>142</v>
      </c>
      <c r="E15" s="137" t="s">
        <v>304</v>
      </c>
      <c r="F15" s="138">
        <v>0.06</v>
      </c>
      <c r="G15" s="138">
        <v>0.09</v>
      </c>
      <c r="H15" s="137" t="s">
        <v>305</v>
      </c>
    </row>
    <row r="16" spans="4:8" ht="30">
      <c r="D16" s="135" t="s">
        <v>143</v>
      </c>
      <c r="E16" s="142" t="s">
        <v>306</v>
      </c>
      <c r="F16" s="143">
        <v>0.1</v>
      </c>
      <c r="G16" s="143">
        <v>0.1</v>
      </c>
      <c r="H16" s="142" t="s">
        <v>307</v>
      </c>
    </row>
    <row r="20" spans="4:8">
      <c r="F20" t="s">
        <v>308</v>
      </c>
      <c r="G20" t="s">
        <v>309</v>
      </c>
      <c r="H20" t="s">
        <v>310</v>
      </c>
    </row>
    <row r="21" spans="4:8">
      <c r="D21" t="s">
        <v>292</v>
      </c>
      <c r="F21" s="201">
        <v>650</v>
      </c>
      <c r="G21" s="201">
        <v>1500</v>
      </c>
    </row>
    <row r="22" spans="4:8">
      <c r="D22" t="s">
        <v>293</v>
      </c>
      <c r="F22" s="66"/>
      <c r="G22" s="66"/>
    </row>
    <row r="23" spans="4:8">
      <c r="D23" t="s">
        <v>131</v>
      </c>
      <c r="E23" t="s">
        <v>294</v>
      </c>
      <c r="F23" s="66" t="s">
        <v>295</v>
      </c>
      <c r="G23" s="66">
        <v>7.0000000000000007E-2</v>
      </c>
      <c r="H23" t="s">
        <v>296</v>
      </c>
    </row>
    <row r="24" spans="4:8">
      <c r="D24" t="s">
        <v>132</v>
      </c>
      <c r="E24" t="s">
        <v>207</v>
      </c>
      <c r="F24" s="66"/>
      <c r="G24" s="66">
        <v>0.06</v>
      </c>
      <c r="H24" t="s">
        <v>296</v>
      </c>
    </row>
    <row r="25" spans="4:8">
      <c r="D25" t="s">
        <v>133</v>
      </c>
      <c r="E25" t="s">
        <v>208</v>
      </c>
      <c r="F25" s="66">
        <v>0.04</v>
      </c>
      <c r="G25" s="66">
        <v>7.0000000000000007E-2</v>
      </c>
      <c r="H25" t="s">
        <v>297</v>
      </c>
    </row>
    <row r="26" spans="4:8">
      <c r="D26" t="s">
        <v>135</v>
      </c>
      <c r="E26" t="s">
        <v>298</v>
      </c>
      <c r="F26" s="66">
        <v>0.08</v>
      </c>
      <c r="G26" s="66">
        <v>0.15</v>
      </c>
      <c r="H26" t="s">
        <v>299</v>
      </c>
    </row>
    <row r="27" spans="4:8">
      <c r="D27" t="s">
        <v>136</v>
      </c>
      <c r="E27" t="s">
        <v>211</v>
      </c>
      <c r="F27" s="66">
        <v>0.3</v>
      </c>
      <c r="G27" s="66"/>
      <c r="H27" t="s">
        <v>300</v>
      </c>
    </row>
    <row r="28" spans="4:8">
      <c r="D28" t="s">
        <v>137</v>
      </c>
      <c r="E28" t="s">
        <v>212</v>
      </c>
      <c r="F28" s="66">
        <v>0.38</v>
      </c>
      <c r="G28" s="66">
        <v>0.22</v>
      </c>
      <c r="H28" t="s">
        <v>301</v>
      </c>
    </row>
    <row r="29" spans="4:8">
      <c r="D29" t="s">
        <v>138</v>
      </c>
      <c r="E29" t="s">
        <v>213</v>
      </c>
      <c r="F29" s="66"/>
      <c r="G29" s="66">
        <v>0.2</v>
      </c>
      <c r="H29" t="s">
        <v>302</v>
      </c>
    </row>
    <row r="30" spans="4:8">
      <c r="D30" t="s">
        <v>141</v>
      </c>
      <c r="E30" t="s">
        <v>215</v>
      </c>
      <c r="F30" s="66">
        <v>0.04</v>
      </c>
      <c r="G30" s="66">
        <v>0.04</v>
      </c>
      <c r="H30" t="s">
        <v>303</v>
      </c>
    </row>
    <row r="31" spans="4:8">
      <c r="D31" t="s">
        <v>142</v>
      </c>
      <c r="E31" t="s">
        <v>304</v>
      </c>
      <c r="F31" s="66">
        <v>0.06</v>
      </c>
      <c r="G31" s="66">
        <v>0.09</v>
      </c>
      <c r="H31" t="s">
        <v>305</v>
      </c>
    </row>
    <row r="32" spans="4:8">
      <c r="D32" t="s">
        <v>143</v>
      </c>
      <c r="E32" t="s">
        <v>306</v>
      </c>
      <c r="F32" s="66">
        <v>0.1</v>
      </c>
      <c r="G32" s="66">
        <v>0.1</v>
      </c>
      <c r="H32" t="s">
        <v>307</v>
      </c>
    </row>
    <row r="34" spans="5:7">
      <c r="E34" s="121" t="s">
        <v>643</v>
      </c>
      <c r="F34" s="434">
        <f>SUM(F23:F32)</f>
        <v>1.0000000000000002</v>
      </c>
      <c r="G34" s="434">
        <f>SUM(G23:G32)</f>
        <v>1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E803D-A82F-447C-9FC4-A32247C3790C}">
  <dimension ref="C5:AG62"/>
  <sheetViews>
    <sheetView topLeftCell="B25" zoomScaleNormal="100" workbookViewId="0">
      <selection activeCell="P41" sqref="P41:S42"/>
    </sheetView>
  </sheetViews>
  <sheetFormatPr baseColWidth="10" defaultRowHeight="15"/>
  <cols>
    <col min="3" max="3" width="22" customWidth="1"/>
    <col min="4" max="4" width="6.5703125" bestFit="1" customWidth="1"/>
    <col min="5" max="9" width="5.42578125" bestFit="1" customWidth="1"/>
    <col min="10" max="13" width="5" bestFit="1" customWidth="1"/>
    <col min="14" max="14" width="6" bestFit="1" customWidth="1"/>
    <col min="21" max="21" width="5.7109375" customWidth="1"/>
    <col min="22" max="22" width="50.140625" bestFit="1" customWidth="1"/>
    <col min="23" max="33" width="6.28515625" customWidth="1"/>
  </cols>
  <sheetData>
    <row r="5" spans="3:33" ht="15" customHeight="1">
      <c r="C5" s="1"/>
      <c r="D5" s="2"/>
      <c r="E5" s="510" t="s">
        <v>163</v>
      </c>
      <c r="F5" s="510"/>
      <c r="G5" s="510"/>
      <c r="H5" s="510"/>
      <c r="I5" s="5"/>
      <c r="J5" s="509" t="s">
        <v>166</v>
      </c>
      <c r="K5" s="509"/>
      <c r="L5" s="509"/>
      <c r="M5" s="509"/>
      <c r="N5" s="509"/>
      <c r="U5" s="2"/>
      <c r="V5" s="2"/>
      <c r="W5" s="2"/>
      <c r="X5" s="510" t="s">
        <v>163</v>
      </c>
      <c r="Y5" s="510"/>
      <c r="Z5" s="510"/>
      <c r="AA5" s="510"/>
      <c r="AB5" s="5"/>
      <c r="AC5" s="509" t="s">
        <v>166</v>
      </c>
      <c r="AD5" s="509"/>
      <c r="AE5" s="509"/>
      <c r="AF5" s="509"/>
      <c r="AG5" s="509"/>
    </row>
    <row r="6" spans="3:33">
      <c r="C6" s="1"/>
      <c r="D6" s="2"/>
      <c r="E6" s="508" t="s">
        <v>2</v>
      </c>
      <c r="F6" s="508"/>
      <c r="G6" s="508"/>
      <c r="H6" s="6"/>
      <c r="I6" s="5"/>
      <c r="J6" s="508" t="s">
        <v>2</v>
      </c>
      <c r="K6" s="508"/>
      <c r="L6" s="508"/>
      <c r="M6" s="6"/>
      <c r="N6" s="7"/>
      <c r="U6" s="2"/>
      <c r="V6" s="2"/>
      <c r="W6" s="2"/>
      <c r="X6" s="508" t="s">
        <v>2</v>
      </c>
      <c r="Y6" s="508"/>
      <c r="Z6" s="508"/>
      <c r="AA6" s="6"/>
      <c r="AB6" s="5"/>
      <c r="AC6" s="508" t="s">
        <v>2</v>
      </c>
      <c r="AD6" s="508"/>
      <c r="AE6" s="508"/>
      <c r="AF6" s="6"/>
      <c r="AG6" s="7"/>
    </row>
    <row r="7" spans="3:33" ht="85.5" customHeight="1">
      <c r="C7" s="1"/>
      <c r="D7" s="146" t="s">
        <v>38</v>
      </c>
      <c r="E7" s="9" t="s">
        <v>5</v>
      </c>
      <c r="F7" s="9" t="s">
        <v>6</v>
      </c>
      <c r="G7" s="12" t="s">
        <v>7</v>
      </c>
      <c r="H7" s="11" t="s">
        <v>164</v>
      </c>
      <c r="I7" s="10" t="s">
        <v>9</v>
      </c>
      <c r="J7" s="9" t="s">
        <v>5</v>
      </c>
      <c r="K7" s="9" t="s">
        <v>6</v>
      </c>
      <c r="L7" s="12" t="s">
        <v>7</v>
      </c>
      <c r="M7" s="11" t="s">
        <v>164</v>
      </c>
      <c r="N7" s="13" t="s">
        <v>9</v>
      </c>
      <c r="U7" s="33" t="s">
        <v>203</v>
      </c>
      <c r="V7" s="100"/>
      <c r="W7" s="9" t="s">
        <v>38</v>
      </c>
      <c r="X7" s="9" t="s">
        <v>5</v>
      </c>
      <c r="Y7" s="9" t="s">
        <v>6</v>
      </c>
      <c r="Z7" s="12" t="s">
        <v>7</v>
      </c>
      <c r="AA7" s="11" t="s">
        <v>164</v>
      </c>
      <c r="AB7" s="10" t="s">
        <v>9</v>
      </c>
      <c r="AC7" s="9" t="s">
        <v>5</v>
      </c>
      <c r="AD7" s="9" t="s">
        <v>6</v>
      </c>
      <c r="AE7" s="12" t="s">
        <v>7</v>
      </c>
      <c r="AF7" s="11" t="s">
        <v>164</v>
      </c>
      <c r="AG7" s="13" t="s">
        <v>9</v>
      </c>
    </row>
    <row r="8" spans="3:33" ht="15" customHeight="1">
      <c r="C8" s="57" t="s">
        <v>29</v>
      </c>
      <c r="D8" s="147">
        <v>644.44444444444434</v>
      </c>
      <c r="E8" s="147">
        <v>212.69602499999999</v>
      </c>
      <c r="F8" s="147">
        <v>288.54058900000007</v>
      </c>
      <c r="G8" s="148">
        <v>501.23661400000009</v>
      </c>
      <c r="H8" s="147">
        <v>122.34352099999938</v>
      </c>
      <c r="I8" s="149">
        <v>623.58013499999947</v>
      </c>
      <c r="J8" s="150">
        <v>3.4893859999999997</v>
      </c>
      <c r="K8" s="150">
        <v>5.2364179999999934</v>
      </c>
      <c r="L8" s="151">
        <v>8.725803999999993</v>
      </c>
      <c r="M8" s="150">
        <v>2.8459859999999928</v>
      </c>
      <c r="N8" s="152">
        <v>11.571789999999986</v>
      </c>
      <c r="U8" s="57" t="s">
        <v>29</v>
      </c>
      <c r="V8" s="57"/>
      <c r="W8" s="59">
        <v>644.44444444444434</v>
      </c>
      <c r="X8" s="102">
        <v>212.69602499999999</v>
      </c>
      <c r="Y8" s="102">
        <v>288.54058900000007</v>
      </c>
      <c r="Z8" s="103">
        <v>501.23661400000009</v>
      </c>
      <c r="AA8" s="102">
        <v>122.34352099999938</v>
      </c>
      <c r="AB8" s="104">
        <v>623.58013499999947</v>
      </c>
      <c r="AC8" s="122">
        <v>3.4893859999999997</v>
      </c>
      <c r="AD8" s="122">
        <v>5.2364179999999934</v>
      </c>
      <c r="AE8" s="123">
        <v>8.725803999999993</v>
      </c>
      <c r="AF8" s="122">
        <v>2.8459859999999928</v>
      </c>
      <c r="AG8" s="124">
        <v>11.571789999999986</v>
      </c>
    </row>
    <row r="9" spans="3:33">
      <c r="C9" s="153" t="s">
        <v>311</v>
      </c>
      <c r="D9" s="154">
        <v>644.44444444444446</v>
      </c>
      <c r="E9" s="154">
        <v>202.82795500000003</v>
      </c>
      <c r="F9" s="154">
        <v>230.73429800000008</v>
      </c>
      <c r="G9" s="155">
        <v>433.56225300000011</v>
      </c>
      <c r="H9" s="154">
        <v>79.864739999999927</v>
      </c>
      <c r="I9" s="156">
        <v>513.4269929999997</v>
      </c>
      <c r="J9" s="157">
        <v>3.1373319999999998</v>
      </c>
      <c r="K9" s="157">
        <v>3.1913139999999998</v>
      </c>
      <c r="L9" s="158">
        <v>6.3286460000000009</v>
      </c>
      <c r="M9" s="157">
        <v>1.0776899999999996</v>
      </c>
      <c r="N9" s="159">
        <v>7.4063360000000014</v>
      </c>
      <c r="U9" s="90" t="s">
        <v>144</v>
      </c>
      <c r="V9" s="90" t="s">
        <v>204</v>
      </c>
      <c r="W9" s="111">
        <v>0</v>
      </c>
      <c r="X9" s="111">
        <v>0.179343</v>
      </c>
      <c r="Y9" s="111">
        <v>5.4522770000000005</v>
      </c>
      <c r="Z9" s="16">
        <v>5.6316200000000007</v>
      </c>
      <c r="AA9" s="111">
        <v>1.5040759999999977</v>
      </c>
      <c r="AB9" s="15">
        <v>7.1356959999999985</v>
      </c>
      <c r="AC9" s="127">
        <v>5.5590000000000006E-3</v>
      </c>
      <c r="AD9" s="127">
        <v>0.30363800000000007</v>
      </c>
      <c r="AE9" s="128">
        <v>0.30919700000000006</v>
      </c>
      <c r="AF9" s="127">
        <v>0.19195999999999991</v>
      </c>
      <c r="AG9" s="129">
        <v>0.50115699999999996</v>
      </c>
    </row>
    <row r="10" spans="3:33">
      <c r="C10" s="160" t="s">
        <v>202</v>
      </c>
      <c r="D10" s="161">
        <v>0</v>
      </c>
      <c r="E10" s="161">
        <v>9.8680699999999604</v>
      </c>
      <c r="F10" s="161">
        <v>57.806290999999987</v>
      </c>
      <c r="G10" s="162">
        <v>67.674360999999976</v>
      </c>
      <c r="H10" s="161">
        <v>42.478780999999458</v>
      </c>
      <c r="I10" s="163">
        <v>110.15314199999978</v>
      </c>
      <c r="J10" s="164">
        <v>0.35205399999999987</v>
      </c>
      <c r="K10" s="164">
        <v>2.0451039999999936</v>
      </c>
      <c r="L10" s="165">
        <v>2.3971579999999921</v>
      </c>
      <c r="M10" s="164">
        <v>1.7682959999999932</v>
      </c>
      <c r="N10" s="166">
        <v>4.1654539999999844</v>
      </c>
      <c r="U10" s="90" t="s">
        <v>145</v>
      </c>
      <c r="V10" s="90" t="s">
        <v>205</v>
      </c>
      <c r="W10" s="111">
        <v>0</v>
      </c>
      <c r="X10" s="111">
        <v>0.17194300000000004</v>
      </c>
      <c r="Y10" s="111">
        <v>8.7483160000000009</v>
      </c>
      <c r="Z10" s="16">
        <v>8.9202590000000015</v>
      </c>
      <c r="AA10" s="111">
        <v>3.4499219999999973</v>
      </c>
      <c r="AB10" s="15">
        <v>12.370180999999999</v>
      </c>
      <c r="AC10" s="127">
        <v>1.4640000000000002E-3</v>
      </c>
      <c r="AD10" s="127">
        <v>0.10620599999999998</v>
      </c>
      <c r="AE10" s="128">
        <v>0.10766999999999999</v>
      </c>
      <c r="AF10" s="127">
        <v>6.3632999999999967E-2</v>
      </c>
      <c r="AG10" s="129">
        <v>0.17130299999999996</v>
      </c>
    </row>
    <row r="11" spans="3:33">
      <c r="U11" s="90" t="s">
        <v>146</v>
      </c>
      <c r="V11" s="90" t="s">
        <v>206</v>
      </c>
      <c r="W11" s="111">
        <v>526.33333333333337</v>
      </c>
      <c r="X11" s="111">
        <v>112.36777700000002</v>
      </c>
      <c r="Y11" s="111">
        <v>90.180295000000001</v>
      </c>
      <c r="Z11" s="16">
        <v>202.54807200000002</v>
      </c>
      <c r="AA11" s="111">
        <v>36.697418999999968</v>
      </c>
      <c r="AB11" s="15">
        <v>239.24549099999999</v>
      </c>
      <c r="AC11" s="127">
        <v>1.754176</v>
      </c>
      <c r="AD11" s="127">
        <v>1.6740650000000004</v>
      </c>
      <c r="AE11" s="128">
        <v>3.4282410000000003</v>
      </c>
      <c r="AF11" s="127">
        <v>0.77719799999999983</v>
      </c>
      <c r="AG11" s="129">
        <v>4.2054390000000001</v>
      </c>
    </row>
    <row r="12" spans="3:33">
      <c r="U12" s="90" t="s">
        <v>147</v>
      </c>
      <c r="V12" s="90" t="s">
        <v>216</v>
      </c>
      <c r="W12" s="111">
        <v>0</v>
      </c>
      <c r="X12" s="111">
        <v>0.68175799999999964</v>
      </c>
      <c r="Y12" s="111">
        <v>7.3620450000000011</v>
      </c>
      <c r="Z12" s="16">
        <v>8.0438030000000005</v>
      </c>
      <c r="AA12" s="111">
        <v>1.8479170000000025</v>
      </c>
      <c r="AB12" s="15">
        <v>9.891720000000003</v>
      </c>
      <c r="AC12" s="127">
        <v>2.49E-3</v>
      </c>
      <c r="AD12" s="127">
        <v>4.6730000000000008E-2</v>
      </c>
      <c r="AE12" s="128">
        <v>4.9220000000000007E-2</v>
      </c>
      <c r="AF12" s="127">
        <v>1.4886999999999991E-2</v>
      </c>
      <c r="AG12" s="129">
        <v>6.4106999999999997E-2</v>
      </c>
    </row>
    <row r="13" spans="3:33" ht="15" customHeight="1">
      <c r="E13" t="s">
        <v>163</v>
      </c>
      <c r="J13" t="s">
        <v>166</v>
      </c>
      <c r="U13" s="90" t="s">
        <v>148</v>
      </c>
      <c r="V13" s="90" t="s">
        <v>217</v>
      </c>
      <c r="W13" s="111">
        <v>0</v>
      </c>
      <c r="X13" s="111">
        <v>0.15801500000000002</v>
      </c>
      <c r="Y13" s="111">
        <v>4.0425930000000028</v>
      </c>
      <c r="Z13" s="16">
        <v>4.2006080000000026</v>
      </c>
      <c r="AA13" s="111">
        <v>0.57209299999999619</v>
      </c>
      <c r="AB13" s="15">
        <v>4.7727009999999987</v>
      </c>
      <c r="AC13" s="127">
        <v>1.8890000000000001E-3</v>
      </c>
      <c r="AD13" s="127">
        <v>4.9838000000000007E-2</v>
      </c>
      <c r="AE13" s="128">
        <v>5.1727000000000009E-2</v>
      </c>
      <c r="AF13" s="127">
        <v>7.7399999999999899E-3</v>
      </c>
      <c r="AG13" s="129">
        <v>5.9466999999999999E-2</v>
      </c>
    </row>
    <row r="14" spans="3:33">
      <c r="E14" t="s">
        <v>2</v>
      </c>
      <c r="J14" t="s">
        <v>2</v>
      </c>
      <c r="U14" s="90" t="s">
        <v>149</v>
      </c>
      <c r="V14" s="90" t="s">
        <v>218</v>
      </c>
      <c r="W14" s="111">
        <v>53.66666666666665</v>
      </c>
      <c r="X14" s="111">
        <v>20.604815999999992</v>
      </c>
      <c r="Y14" s="111">
        <v>7.8617250000000141</v>
      </c>
      <c r="Z14" s="16">
        <v>28.466541000000007</v>
      </c>
      <c r="AA14" s="111">
        <v>15.388653999999995</v>
      </c>
      <c r="AB14" s="15">
        <v>43.855195000000002</v>
      </c>
      <c r="AC14" s="127">
        <v>0.35530699999999987</v>
      </c>
      <c r="AD14" s="127">
        <v>0.15863400000000011</v>
      </c>
      <c r="AE14" s="128">
        <v>0.51394099999999998</v>
      </c>
      <c r="AF14" s="127">
        <v>0.56992800000000021</v>
      </c>
      <c r="AG14" s="129">
        <v>1.0838690000000002</v>
      </c>
    </row>
    <row r="15" spans="3:33">
      <c r="D15" t="s">
        <v>38</v>
      </c>
      <c r="E15" t="s">
        <v>5</v>
      </c>
      <c r="F15" t="s">
        <v>6</v>
      </c>
      <c r="G15" t="s">
        <v>7</v>
      </c>
      <c r="H15" t="s">
        <v>164</v>
      </c>
      <c r="I15" t="s">
        <v>9</v>
      </c>
      <c r="J15" t="s">
        <v>5</v>
      </c>
      <c r="K15" t="s">
        <v>6</v>
      </c>
      <c r="L15" t="s">
        <v>7</v>
      </c>
      <c r="M15" t="s">
        <v>164</v>
      </c>
      <c r="N15" t="s">
        <v>9</v>
      </c>
      <c r="U15" s="90" t="s">
        <v>150</v>
      </c>
      <c r="V15" s="90" t="s">
        <v>312</v>
      </c>
      <c r="W15" s="111">
        <v>0</v>
      </c>
      <c r="X15" s="111">
        <v>47.916408000000004</v>
      </c>
      <c r="Y15" s="111">
        <v>38.380886000000004</v>
      </c>
      <c r="Z15" s="16">
        <v>86.297294000000008</v>
      </c>
      <c r="AA15" s="111">
        <v>13.563456999999985</v>
      </c>
      <c r="AB15" s="15">
        <v>99.860750999999993</v>
      </c>
      <c r="AC15" s="127">
        <v>0.84375199999999995</v>
      </c>
      <c r="AD15" s="127">
        <v>0.87965700000000047</v>
      </c>
      <c r="AE15" s="128">
        <v>1.7234090000000004</v>
      </c>
      <c r="AF15" s="127">
        <v>0.39242599999999928</v>
      </c>
      <c r="AG15" s="129">
        <v>2.1158349999999997</v>
      </c>
    </row>
    <row r="16" spans="3:33">
      <c r="C16" t="s">
        <v>29</v>
      </c>
      <c r="D16" s="63">
        <v>644.44444444444434</v>
      </c>
      <c r="E16" s="63">
        <v>212.69602499999999</v>
      </c>
      <c r="F16" s="63">
        <v>288.54058900000007</v>
      </c>
      <c r="G16" s="63">
        <v>501.23661400000009</v>
      </c>
      <c r="H16" s="63">
        <v>122.34352099999938</v>
      </c>
      <c r="I16" s="63">
        <v>623.58013499999947</v>
      </c>
      <c r="J16" s="213">
        <v>3.4893859999999997</v>
      </c>
      <c r="K16" s="213">
        <v>5.2364179999999934</v>
      </c>
      <c r="L16" s="213">
        <v>8.725803999999993</v>
      </c>
      <c r="M16" s="213">
        <v>2.8459859999999928</v>
      </c>
      <c r="N16" s="213">
        <v>11.571789999999986</v>
      </c>
      <c r="U16" s="90" t="s">
        <v>151</v>
      </c>
      <c r="V16" s="90" t="s">
        <v>220</v>
      </c>
      <c r="W16" s="111">
        <v>0</v>
      </c>
      <c r="X16" s="111">
        <v>1.683092</v>
      </c>
      <c r="Y16" s="111">
        <v>21.617810000000002</v>
      </c>
      <c r="Z16" s="16">
        <v>23.300902000000001</v>
      </c>
      <c r="AA16" s="111">
        <v>4.8987439999999935</v>
      </c>
      <c r="AB16" s="15">
        <v>28.199645999999994</v>
      </c>
      <c r="AC16" s="127">
        <v>2.6728999999999992E-2</v>
      </c>
      <c r="AD16" s="127">
        <v>0.41004499999999999</v>
      </c>
      <c r="AE16" s="128">
        <v>0.436774</v>
      </c>
      <c r="AF16" s="127">
        <v>0.11866700000000008</v>
      </c>
      <c r="AG16" s="129">
        <v>0.55544100000000007</v>
      </c>
    </row>
    <row r="17" spans="3:33">
      <c r="C17" t="s">
        <v>311</v>
      </c>
      <c r="D17" s="63">
        <v>644.44444444444446</v>
      </c>
      <c r="E17" s="63">
        <v>202.82795500000003</v>
      </c>
      <c r="F17" s="63">
        <v>230.73429800000008</v>
      </c>
      <c r="G17" s="63">
        <v>433.56225300000011</v>
      </c>
      <c r="H17" s="63">
        <v>79.864739999999927</v>
      </c>
      <c r="I17" s="63">
        <v>513.4269929999997</v>
      </c>
      <c r="J17" s="213">
        <v>3.1373319999999998</v>
      </c>
      <c r="K17" s="213">
        <v>3.1913139999999998</v>
      </c>
      <c r="L17" s="213">
        <v>6.3286460000000009</v>
      </c>
      <c r="M17" s="213">
        <v>1.0776899999999996</v>
      </c>
      <c r="N17" s="213">
        <v>7.4063360000000014</v>
      </c>
      <c r="U17" s="90" t="s">
        <v>152</v>
      </c>
      <c r="V17" s="90" t="s">
        <v>221</v>
      </c>
      <c r="W17" s="111">
        <v>0</v>
      </c>
      <c r="X17" s="111">
        <v>7.6631000000000032E-2</v>
      </c>
      <c r="Y17" s="111">
        <v>2.7776650000000007</v>
      </c>
      <c r="Z17" s="16">
        <v>2.8542960000000006</v>
      </c>
      <c r="AA17" s="111">
        <v>0.80885999999999836</v>
      </c>
      <c r="AB17" s="15">
        <v>3.663155999999999</v>
      </c>
      <c r="AC17" s="127">
        <v>2.3680000000000003E-3</v>
      </c>
      <c r="AD17" s="127">
        <v>9.1655E-2</v>
      </c>
      <c r="AE17" s="128">
        <v>9.4022999999999995E-2</v>
      </c>
      <c r="AF17" s="127">
        <v>3.7345000000000045E-2</v>
      </c>
      <c r="AG17" s="129">
        <v>0.13136800000000004</v>
      </c>
    </row>
    <row r="18" spans="3:33">
      <c r="C18" t="s">
        <v>202</v>
      </c>
      <c r="D18" s="63" t="s">
        <v>21</v>
      </c>
      <c r="E18" s="63">
        <v>9.8680699999999604</v>
      </c>
      <c r="F18" s="63">
        <v>57.806290999999987</v>
      </c>
      <c r="G18" s="63">
        <v>67.674360999999976</v>
      </c>
      <c r="H18" s="63">
        <v>42.478780999999458</v>
      </c>
      <c r="I18" s="63">
        <v>110.15314199999978</v>
      </c>
      <c r="J18" s="213">
        <v>0.35205399999999987</v>
      </c>
      <c r="K18" s="213">
        <v>2.0451039999999936</v>
      </c>
      <c r="L18" s="213">
        <v>2.3971579999999921</v>
      </c>
      <c r="M18" s="213">
        <v>1.7682959999999932</v>
      </c>
      <c r="N18" s="213">
        <v>4.1654539999999844</v>
      </c>
      <c r="U18" s="90" t="s">
        <v>153</v>
      </c>
      <c r="V18" s="90" t="s">
        <v>222</v>
      </c>
      <c r="W18" s="111">
        <v>0</v>
      </c>
      <c r="X18" s="111">
        <v>0.70153200000000004</v>
      </c>
      <c r="Y18" s="111">
        <v>10.852642999999999</v>
      </c>
      <c r="Z18" s="16">
        <v>11.554174999999999</v>
      </c>
      <c r="AA18" s="111">
        <v>9.8334149999999969</v>
      </c>
      <c r="AB18" s="15">
        <v>21.387589999999996</v>
      </c>
      <c r="AC18" s="127">
        <v>6.7140000000000003E-3</v>
      </c>
      <c r="AD18" s="127">
        <v>0.10974600000000002</v>
      </c>
      <c r="AE18" s="128">
        <v>0.11646000000000002</v>
      </c>
      <c r="AF18" s="127">
        <v>0.11357399999999997</v>
      </c>
      <c r="AG18" s="129">
        <v>0.23003399999999999</v>
      </c>
    </row>
    <row r="19" spans="3:33">
      <c r="U19" s="90" t="s">
        <v>154</v>
      </c>
      <c r="V19" s="90" t="s">
        <v>223</v>
      </c>
      <c r="W19" s="111">
        <v>0</v>
      </c>
      <c r="X19" s="111">
        <v>2.7349999999999999E-2</v>
      </c>
      <c r="Y19" s="111">
        <v>14.232613000000002</v>
      </c>
      <c r="Z19" s="16">
        <v>14.259963000000003</v>
      </c>
      <c r="AA19" s="111">
        <v>4.2213959999999986</v>
      </c>
      <c r="AB19" s="15">
        <v>18.481359000000001</v>
      </c>
      <c r="AC19" s="127">
        <v>2.8199999999999997E-4</v>
      </c>
      <c r="AD19" s="127">
        <v>0.13198599999999999</v>
      </c>
      <c r="AE19" s="128">
        <v>0.132268</v>
      </c>
      <c r="AF19" s="127">
        <v>5.1229000000000025E-2</v>
      </c>
      <c r="AG19" s="129">
        <v>0.18349700000000002</v>
      </c>
    </row>
    <row r="20" spans="3:33">
      <c r="E20" s="74" t="s">
        <v>624</v>
      </c>
      <c r="U20" s="90" t="s">
        <v>155</v>
      </c>
      <c r="V20" s="90" t="s">
        <v>224</v>
      </c>
      <c r="W20" s="111">
        <v>0</v>
      </c>
      <c r="X20" s="111">
        <v>0.24419500000000005</v>
      </c>
      <c r="Y20" s="111">
        <v>13.486683000000001</v>
      </c>
      <c r="Z20" s="16">
        <v>13.730878000000001</v>
      </c>
      <c r="AA20" s="111">
        <v>4.0633510000000008</v>
      </c>
      <c r="AB20" s="15">
        <v>17.794229000000001</v>
      </c>
      <c r="AC20" s="127">
        <v>7.4600000000000003E-4</v>
      </c>
      <c r="AD20" s="127">
        <v>2.9357999999999999E-2</v>
      </c>
      <c r="AE20" s="128">
        <v>3.0103999999999999E-2</v>
      </c>
      <c r="AF20" s="127">
        <v>2.0097999999999991E-2</v>
      </c>
      <c r="AG20" s="129">
        <v>5.020199999999999E-2</v>
      </c>
    </row>
    <row r="21" spans="3:33">
      <c r="E21">
        <f>IFERROR(MROUND(E16,IF(E16&lt;20,1,IF(E16&lt;100,5,10))),"-")</f>
        <v>210</v>
      </c>
      <c r="F21">
        <f t="shared" ref="F21:I21" si="0">IFERROR(MROUND(F16,IF(F16&lt;20,1,IF(F16&lt;100,5,10))),"-")</f>
        <v>290</v>
      </c>
      <c r="G21">
        <f t="shared" si="0"/>
        <v>500</v>
      </c>
      <c r="H21">
        <f t="shared" si="0"/>
        <v>120</v>
      </c>
      <c r="I21">
        <f t="shared" si="0"/>
        <v>620</v>
      </c>
      <c r="U21" s="90" t="s">
        <v>156</v>
      </c>
      <c r="V21" s="90" t="s">
        <v>225</v>
      </c>
      <c r="W21" s="111">
        <v>64.444444444444443</v>
      </c>
      <c r="X21" s="111">
        <v>26.128966000000002</v>
      </c>
      <c r="Y21" s="111">
        <v>31.714113999999999</v>
      </c>
      <c r="Z21" s="16">
        <v>57.84308</v>
      </c>
      <c r="AA21" s="111">
        <v>15.301188999999994</v>
      </c>
      <c r="AB21" s="15">
        <v>73.144268999999994</v>
      </c>
      <c r="AC21" s="127">
        <v>0.45013899999999984</v>
      </c>
      <c r="AD21" s="127">
        <v>0.47812300000000008</v>
      </c>
      <c r="AE21" s="128">
        <v>0.92826199999999992</v>
      </c>
      <c r="AF21" s="127">
        <v>0.20309600000000017</v>
      </c>
      <c r="AG21" s="129">
        <v>1.1313580000000001</v>
      </c>
    </row>
    <row r="22" spans="3:33">
      <c r="E22">
        <f t="shared" ref="E22:I22" si="1">IFERROR(MROUND(E17,IF(E17&lt;20,1,IF(E17&lt;100,5,10))),"-")</f>
        <v>200</v>
      </c>
      <c r="F22">
        <f t="shared" si="1"/>
        <v>230</v>
      </c>
      <c r="G22">
        <f t="shared" si="1"/>
        <v>430</v>
      </c>
      <c r="H22">
        <f t="shared" si="1"/>
        <v>80</v>
      </c>
      <c r="I22">
        <f t="shared" si="1"/>
        <v>510</v>
      </c>
      <c r="U22" s="90" t="s">
        <v>157</v>
      </c>
      <c r="V22" s="90" t="s">
        <v>226</v>
      </c>
      <c r="W22" s="111">
        <v>0</v>
      </c>
      <c r="X22" s="111">
        <v>0.34639200000000003</v>
      </c>
      <c r="Y22" s="111">
        <v>21.074556000000001</v>
      </c>
      <c r="Z22" s="16">
        <v>21.420948000000003</v>
      </c>
      <c r="AA22" s="111">
        <v>4.5979699999999966</v>
      </c>
      <c r="AB22" s="15">
        <v>26.018917999999999</v>
      </c>
      <c r="AC22" s="127">
        <v>9.6150000000000003E-3</v>
      </c>
      <c r="AD22" s="127">
        <v>0.46915000000000001</v>
      </c>
      <c r="AE22" s="128">
        <v>0.478765</v>
      </c>
      <c r="AF22" s="127">
        <v>0.10376999999999992</v>
      </c>
      <c r="AG22" s="129">
        <v>0.58253499999999991</v>
      </c>
    </row>
    <row r="23" spans="3:33">
      <c r="E23">
        <f t="shared" ref="E23:I23" si="2">IFERROR(MROUND(E18,IF(E18&lt;20,1,IF(E18&lt;100,5,10))),"-")</f>
        <v>10</v>
      </c>
      <c r="F23">
        <f t="shared" si="2"/>
        <v>60</v>
      </c>
      <c r="G23">
        <f t="shared" si="2"/>
        <v>70</v>
      </c>
      <c r="H23">
        <f t="shared" si="2"/>
        <v>40</v>
      </c>
      <c r="I23">
        <f t="shared" si="2"/>
        <v>110</v>
      </c>
      <c r="U23" s="107" t="s">
        <v>130</v>
      </c>
      <c r="V23" s="107" t="s">
        <v>227</v>
      </c>
      <c r="W23" s="97">
        <v>0</v>
      </c>
      <c r="X23" s="97">
        <v>1.4078069999999998</v>
      </c>
      <c r="Y23" s="97">
        <v>10.756368</v>
      </c>
      <c r="Z23" s="26">
        <v>12.164175</v>
      </c>
      <c r="AA23" s="97">
        <v>5.5950580000000016</v>
      </c>
      <c r="AB23" s="25">
        <v>17.759233000000002</v>
      </c>
      <c r="AC23" s="130">
        <v>0</v>
      </c>
      <c r="AD23" s="130">
        <v>0.32574300000000012</v>
      </c>
      <c r="AE23" s="131">
        <v>0.32574300000000012</v>
      </c>
      <c r="AF23" s="130">
        <v>0.1804349999999999</v>
      </c>
      <c r="AG23" s="132">
        <v>0.50617800000000002</v>
      </c>
    </row>
    <row r="25" spans="3:33">
      <c r="C25" t="s">
        <v>651</v>
      </c>
    </row>
    <row r="26" spans="3:33" ht="15.75" thickBot="1">
      <c r="X26" t="s">
        <v>163</v>
      </c>
      <c r="AC26" t="s">
        <v>166</v>
      </c>
    </row>
    <row r="27" spans="3:33">
      <c r="C27" s="511"/>
      <c r="D27" s="511"/>
      <c r="E27" s="511"/>
      <c r="F27" s="513" t="s">
        <v>653</v>
      </c>
      <c r="G27" s="513"/>
      <c r="H27" s="513"/>
      <c r="I27" s="519"/>
      <c r="J27" s="519"/>
      <c r="K27" s="503" t="s">
        <v>655</v>
      </c>
      <c r="L27" s="503"/>
      <c r="M27" s="503"/>
      <c r="N27" s="503"/>
      <c r="O27" s="516"/>
      <c r="X27" t="s">
        <v>2</v>
      </c>
      <c r="AC27" t="s">
        <v>2</v>
      </c>
    </row>
    <row r="28" spans="3:33">
      <c r="C28" s="512"/>
      <c r="D28" s="512"/>
      <c r="E28" s="512"/>
      <c r="F28" s="514" t="s">
        <v>654</v>
      </c>
      <c r="G28" s="514"/>
      <c r="H28" s="514"/>
      <c r="I28" s="520"/>
      <c r="J28" s="520"/>
      <c r="K28" s="521" t="s">
        <v>628</v>
      </c>
      <c r="L28" s="521"/>
      <c r="M28" s="521"/>
      <c r="N28" s="521"/>
      <c r="O28" s="517"/>
      <c r="U28" t="s">
        <v>203</v>
      </c>
      <c r="W28" t="s">
        <v>38</v>
      </c>
      <c r="X28" t="s">
        <v>5</v>
      </c>
      <c r="Y28" t="s">
        <v>6</v>
      </c>
      <c r="Z28" t="s">
        <v>7</v>
      </c>
      <c r="AA28" t="s">
        <v>164</v>
      </c>
      <c r="AB28" t="s">
        <v>9</v>
      </c>
      <c r="AC28" t="s">
        <v>5</v>
      </c>
      <c r="AD28" t="s">
        <v>6</v>
      </c>
      <c r="AE28" t="s">
        <v>7</v>
      </c>
      <c r="AF28" t="s">
        <v>164</v>
      </c>
      <c r="AG28" t="s">
        <v>9</v>
      </c>
    </row>
    <row r="29" spans="3:33">
      <c r="C29" s="269"/>
      <c r="D29" s="269"/>
      <c r="E29" s="540" t="s">
        <v>38</v>
      </c>
      <c r="F29" s="500" t="s">
        <v>2</v>
      </c>
      <c r="G29" s="500"/>
      <c r="H29" s="500"/>
      <c r="I29" s="269"/>
      <c r="J29" s="271"/>
      <c r="K29" s="501" t="s">
        <v>2</v>
      </c>
      <c r="L29" s="501"/>
      <c r="M29" s="501"/>
      <c r="N29" s="269"/>
      <c r="O29" s="272"/>
      <c r="U29" t="s">
        <v>29</v>
      </c>
      <c r="W29" s="63">
        <v>644.44444444444434</v>
      </c>
      <c r="X29" s="63">
        <v>212.69602499999999</v>
      </c>
      <c r="Y29" s="63">
        <v>288.54058900000007</v>
      </c>
      <c r="Z29" s="63">
        <v>501.23661400000009</v>
      </c>
      <c r="AA29" s="63">
        <v>122.34352099999938</v>
      </c>
      <c r="AB29" s="63">
        <v>623.58013499999947</v>
      </c>
      <c r="AC29" s="213">
        <v>3.4893859999999997</v>
      </c>
      <c r="AD29" s="213">
        <v>5.2364179999999934</v>
      </c>
      <c r="AE29" s="213">
        <v>8.725803999999993</v>
      </c>
      <c r="AF29" s="213">
        <v>2.8459859999999928</v>
      </c>
      <c r="AG29" s="213">
        <v>11.571789999999986</v>
      </c>
    </row>
    <row r="30" spans="3:33" ht="41.25" thickBot="1">
      <c r="C30" s="518"/>
      <c r="D30" s="518"/>
      <c r="E30" s="541"/>
      <c r="F30" s="411" t="s">
        <v>385</v>
      </c>
      <c r="G30" s="411" t="s">
        <v>593</v>
      </c>
      <c r="H30" s="412" t="s">
        <v>629</v>
      </c>
      <c r="I30" s="411" t="s">
        <v>164</v>
      </c>
      <c r="J30" s="413" t="s">
        <v>9</v>
      </c>
      <c r="K30" s="411" t="s">
        <v>385</v>
      </c>
      <c r="L30" s="411" t="s">
        <v>593</v>
      </c>
      <c r="M30" s="414" t="s">
        <v>629</v>
      </c>
      <c r="N30" s="411" t="s">
        <v>164</v>
      </c>
      <c r="O30" s="415" t="s">
        <v>9</v>
      </c>
      <c r="U30" t="s">
        <v>144</v>
      </c>
      <c r="V30" t="s">
        <v>204</v>
      </c>
      <c r="W30" s="63" t="s">
        <v>21</v>
      </c>
      <c r="X30" s="63">
        <v>0.179343</v>
      </c>
      <c r="Y30" s="63">
        <v>5.4522770000000005</v>
      </c>
      <c r="Z30" s="63">
        <v>5.6316200000000007</v>
      </c>
      <c r="AA30" s="63">
        <v>1.5040759999999977</v>
      </c>
      <c r="AB30" s="63">
        <v>7.1356959999999985</v>
      </c>
      <c r="AC30" s="213">
        <v>5.5589999999999997E-3</v>
      </c>
      <c r="AD30" s="213">
        <v>0.30363800000000007</v>
      </c>
      <c r="AE30" s="213">
        <v>0.30919700000000006</v>
      </c>
      <c r="AF30" s="213">
        <v>0.19196000000000002</v>
      </c>
      <c r="AG30" s="213">
        <v>0.50115700000000007</v>
      </c>
    </row>
    <row r="31" spans="3:33">
      <c r="C31" s="538" t="s">
        <v>29</v>
      </c>
      <c r="D31" s="538"/>
      <c r="E31" s="435">
        <v>644</v>
      </c>
      <c r="F31" s="435">
        <v>210</v>
      </c>
      <c r="G31" s="435">
        <v>290</v>
      </c>
      <c r="H31" s="435">
        <v>500</v>
      </c>
      <c r="I31" s="435">
        <v>120</v>
      </c>
      <c r="J31" s="435">
        <v>620</v>
      </c>
      <c r="K31" s="435">
        <v>3.5</v>
      </c>
      <c r="L31" s="435">
        <v>5.2</v>
      </c>
      <c r="M31" s="435">
        <v>8.6999999999999993</v>
      </c>
      <c r="N31" s="435">
        <v>2.8</v>
      </c>
      <c r="O31" s="435">
        <v>11.6</v>
      </c>
      <c r="U31" t="s">
        <v>145</v>
      </c>
      <c r="V31" t="s">
        <v>205</v>
      </c>
      <c r="W31" s="63" t="s">
        <v>21</v>
      </c>
      <c r="X31" s="63">
        <v>0.17194300000000004</v>
      </c>
      <c r="Y31" s="63">
        <v>8.7483160000000009</v>
      </c>
      <c r="Z31" s="63">
        <v>8.9202590000000015</v>
      </c>
      <c r="AA31" s="63">
        <v>3.4499219999999973</v>
      </c>
      <c r="AB31" s="63">
        <v>12.370180999999999</v>
      </c>
      <c r="AC31" s="213">
        <v>1.4640000000000002E-3</v>
      </c>
      <c r="AD31" s="213">
        <v>0.10620599999999999</v>
      </c>
      <c r="AE31" s="213">
        <v>0.10767</v>
      </c>
      <c r="AF31" s="213">
        <v>6.3632999999999981E-2</v>
      </c>
      <c r="AG31" s="213">
        <v>0.17130299999999998</v>
      </c>
    </row>
    <row r="32" spans="3:33">
      <c r="C32" s="529" t="s">
        <v>311</v>
      </c>
      <c r="D32" s="529"/>
      <c r="E32" s="291">
        <v>644</v>
      </c>
      <c r="F32" s="291">
        <v>200</v>
      </c>
      <c r="G32" s="291">
        <v>230</v>
      </c>
      <c r="H32" s="291">
        <v>430</v>
      </c>
      <c r="I32" s="291">
        <v>80</v>
      </c>
      <c r="J32" s="291">
        <v>510</v>
      </c>
      <c r="K32" s="291">
        <v>3.1</v>
      </c>
      <c r="L32" s="291">
        <v>3.2</v>
      </c>
      <c r="M32" s="291">
        <v>6.3</v>
      </c>
      <c r="N32" s="291">
        <v>1.1000000000000001</v>
      </c>
      <c r="O32" s="291">
        <v>7.4</v>
      </c>
      <c r="U32" t="s">
        <v>146</v>
      </c>
      <c r="V32" t="s">
        <v>206</v>
      </c>
      <c r="W32" s="63">
        <v>526.33333333333337</v>
      </c>
      <c r="X32" s="63">
        <v>112.36777700000002</v>
      </c>
      <c r="Y32" s="63">
        <v>90.180295000000001</v>
      </c>
      <c r="Z32" s="63">
        <v>202.54807200000002</v>
      </c>
      <c r="AA32" s="63">
        <v>36.697418999999968</v>
      </c>
      <c r="AB32" s="63">
        <v>239.24549099999999</v>
      </c>
      <c r="AC32" s="213">
        <v>0.15724500000000002</v>
      </c>
      <c r="AD32" s="213">
        <v>3.2709960000000002</v>
      </c>
      <c r="AE32" s="213">
        <v>3.4282410000000003</v>
      </c>
      <c r="AF32" s="213">
        <v>0.77719799999999895</v>
      </c>
      <c r="AG32" s="213">
        <v>4.2054389999999993</v>
      </c>
    </row>
    <row r="33" spans="3:33" ht="15.75" thickBot="1">
      <c r="C33" s="530" t="s">
        <v>202</v>
      </c>
      <c r="D33" s="530"/>
      <c r="E33" s="305" t="s">
        <v>21</v>
      </c>
      <c r="F33" s="305">
        <v>10</v>
      </c>
      <c r="G33" s="305">
        <v>60</v>
      </c>
      <c r="H33" s="305">
        <v>70</v>
      </c>
      <c r="I33" s="305">
        <v>40</v>
      </c>
      <c r="J33" s="305">
        <v>110</v>
      </c>
      <c r="K33" s="305">
        <v>0.4</v>
      </c>
      <c r="L33" s="305">
        <v>2</v>
      </c>
      <c r="M33" s="305">
        <v>2.4</v>
      </c>
      <c r="N33" s="305">
        <v>1.8</v>
      </c>
      <c r="O33" s="305">
        <v>4.2</v>
      </c>
      <c r="U33" t="s">
        <v>147</v>
      </c>
      <c r="V33" t="s">
        <v>216</v>
      </c>
      <c r="W33" s="63" t="s">
        <v>21</v>
      </c>
      <c r="X33" s="63">
        <v>0.68175799999999964</v>
      </c>
      <c r="Y33" s="63">
        <v>7.3620450000000011</v>
      </c>
      <c r="Z33" s="63">
        <v>8.0438030000000005</v>
      </c>
      <c r="AA33" s="63">
        <v>1.8479170000000025</v>
      </c>
      <c r="AB33" s="63">
        <v>9.891720000000003</v>
      </c>
      <c r="AC33" s="213">
        <v>2.49E-3</v>
      </c>
      <c r="AD33" s="213">
        <v>4.672999999999998E-2</v>
      </c>
      <c r="AE33" s="213">
        <v>4.9219999999999979E-2</v>
      </c>
      <c r="AF33" s="213">
        <v>1.4887000000000032E-2</v>
      </c>
      <c r="AG33" s="213">
        <v>6.4107000000000011E-2</v>
      </c>
    </row>
    <row r="34" spans="3:33">
      <c r="C34" t="s">
        <v>158</v>
      </c>
      <c r="E34">
        <f>SUM(E32:E33)</f>
        <v>644</v>
      </c>
      <c r="F34">
        <f t="shared" ref="F34:O34" si="3">SUM(F32:F33)</f>
        <v>210</v>
      </c>
      <c r="G34">
        <f t="shared" si="3"/>
        <v>290</v>
      </c>
      <c r="H34">
        <f t="shared" si="3"/>
        <v>500</v>
      </c>
      <c r="I34">
        <f t="shared" si="3"/>
        <v>120</v>
      </c>
      <c r="J34">
        <f t="shared" si="3"/>
        <v>620</v>
      </c>
      <c r="K34">
        <f t="shared" si="3"/>
        <v>3.5</v>
      </c>
      <c r="L34">
        <f t="shared" si="3"/>
        <v>5.2</v>
      </c>
      <c r="M34">
        <f t="shared" si="3"/>
        <v>8.6999999999999993</v>
      </c>
      <c r="N34">
        <f t="shared" si="3"/>
        <v>2.9000000000000004</v>
      </c>
      <c r="O34">
        <f t="shared" si="3"/>
        <v>11.600000000000001</v>
      </c>
      <c r="U34" t="s">
        <v>148</v>
      </c>
      <c r="V34" t="s">
        <v>217</v>
      </c>
      <c r="W34" s="63" t="s">
        <v>21</v>
      </c>
      <c r="X34" s="63">
        <v>0.15801500000000002</v>
      </c>
      <c r="Y34" s="63">
        <v>4.0425930000000028</v>
      </c>
      <c r="Z34" s="63">
        <v>4.2006080000000026</v>
      </c>
      <c r="AA34" s="63">
        <v>0.57209299999999619</v>
      </c>
      <c r="AB34" s="63">
        <v>4.7727009999999987</v>
      </c>
      <c r="AC34" s="213">
        <v>1.8890000000000001E-3</v>
      </c>
      <c r="AD34" s="213">
        <v>4.9838000000000007E-2</v>
      </c>
      <c r="AE34" s="213">
        <v>5.1727000000000009E-2</v>
      </c>
      <c r="AF34" s="213">
        <v>7.7399999999999969E-3</v>
      </c>
      <c r="AG34" s="213">
        <v>5.9467000000000006E-2</v>
      </c>
    </row>
    <row r="35" spans="3:33">
      <c r="C35" s="121" t="s">
        <v>643</v>
      </c>
      <c r="D35" s="121"/>
      <c r="E35" s="121">
        <f>E31-E34</f>
        <v>0</v>
      </c>
      <c r="F35" s="121">
        <f t="shared" ref="F35:O35" si="4">F31-F34</f>
        <v>0</v>
      </c>
      <c r="G35" s="121">
        <f t="shared" si="4"/>
        <v>0</v>
      </c>
      <c r="H35" s="121">
        <f t="shared" si="4"/>
        <v>0</v>
      </c>
      <c r="I35" s="121">
        <f t="shared" si="4"/>
        <v>0</v>
      </c>
      <c r="J35" s="121">
        <f t="shared" si="4"/>
        <v>0</v>
      </c>
      <c r="K35" s="121">
        <f t="shared" si="4"/>
        <v>0</v>
      </c>
      <c r="L35" s="121">
        <f t="shared" si="4"/>
        <v>0</v>
      </c>
      <c r="M35" s="121">
        <f t="shared" si="4"/>
        <v>0</v>
      </c>
      <c r="N35" s="121">
        <f t="shared" si="4"/>
        <v>-0.10000000000000053</v>
      </c>
      <c r="O35" s="121">
        <f t="shared" si="4"/>
        <v>0</v>
      </c>
      <c r="U35" t="s">
        <v>149</v>
      </c>
      <c r="V35" t="s">
        <v>218</v>
      </c>
      <c r="W35" s="63">
        <v>53.66666666666665</v>
      </c>
      <c r="X35" s="63">
        <v>20.604815999999992</v>
      </c>
      <c r="Y35" s="63">
        <v>7.8617250000000141</v>
      </c>
      <c r="Z35" s="63">
        <v>28.466541000000007</v>
      </c>
      <c r="AA35" s="63">
        <v>15.388653999999995</v>
      </c>
      <c r="AB35" s="63">
        <v>43.855195000000002</v>
      </c>
      <c r="AC35" s="213">
        <v>0.35530699999999993</v>
      </c>
      <c r="AD35" s="213">
        <v>0.15863400000000016</v>
      </c>
      <c r="AE35" s="213">
        <v>0.51394100000000009</v>
      </c>
      <c r="AF35" s="213">
        <v>0.5699280000000001</v>
      </c>
      <c r="AG35" s="213">
        <v>1.0838690000000002</v>
      </c>
    </row>
    <row r="36" spans="3:33">
      <c r="U36" t="s">
        <v>150</v>
      </c>
      <c r="V36" t="s">
        <v>312</v>
      </c>
      <c r="W36" s="63" t="s">
        <v>21</v>
      </c>
      <c r="X36" s="63">
        <v>47.916408000000004</v>
      </c>
      <c r="Y36" s="63">
        <v>38.380886000000004</v>
      </c>
      <c r="Z36" s="63">
        <v>86.297294000000008</v>
      </c>
      <c r="AA36" s="63">
        <v>13.563456999999985</v>
      </c>
      <c r="AB36" s="63">
        <v>99.860750999999993</v>
      </c>
      <c r="AC36" s="127">
        <v>0.84375199999999995</v>
      </c>
      <c r="AD36" s="127">
        <v>0.87965700000000047</v>
      </c>
      <c r="AE36" s="128">
        <v>1.7234090000000004</v>
      </c>
      <c r="AF36" s="127">
        <v>0.39242599999999928</v>
      </c>
      <c r="AG36" s="129">
        <v>2.1158349999999997</v>
      </c>
    </row>
    <row r="37" spans="3:33" ht="15.75" thickBot="1">
      <c r="C37" s="121" t="s">
        <v>662</v>
      </c>
      <c r="D37" s="121"/>
      <c r="E37" s="121">
        <f>E31-E42</f>
        <v>0</v>
      </c>
      <c r="F37" s="121">
        <f t="shared" ref="F37:O37" si="5">F31-F42</f>
        <v>0</v>
      </c>
      <c r="G37" s="121">
        <f t="shared" si="5"/>
        <v>0</v>
      </c>
      <c r="H37" s="121">
        <f t="shared" si="5"/>
        <v>0</v>
      </c>
      <c r="I37" s="121">
        <f t="shared" si="5"/>
        <v>0</v>
      </c>
      <c r="J37" s="121">
        <f t="shared" si="5"/>
        <v>0</v>
      </c>
      <c r="K37" s="121">
        <f t="shared" si="5"/>
        <v>0</v>
      </c>
      <c r="L37" s="121">
        <f t="shared" si="5"/>
        <v>0</v>
      </c>
      <c r="M37" s="121">
        <f t="shared" si="5"/>
        <v>0</v>
      </c>
      <c r="N37" s="121">
        <f t="shared" si="5"/>
        <v>0</v>
      </c>
      <c r="O37" s="121">
        <f t="shared" si="5"/>
        <v>0</v>
      </c>
      <c r="U37" t="s">
        <v>151</v>
      </c>
      <c r="V37" t="s">
        <v>220</v>
      </c>
      <c r="W37" s="63" t="s">
        <v>21</v>
      </c>
      <c r="X37" s="63">
        <v>1.683092</v>
      </c>
      <c r="Y37" s="63">
        <v>21.617810000000002</v>
      </c>
      <c r="Z37" s="63">
        <v>23.300902000000001</v>
      </c>
      <c r="AA37" s="63">
        <v>4.8987439999999935</v>
      </c>
      <c r="AB37" s="63">
        <v>28.199645999999994</v>
      </c>
      <c r="AC37" s="213">
        <v>2.6728999999999999E-2</v>
      </c>
      <c r="AD37" s="213">
        <v>0.41004499999999999</v>
      </c>
      <c r="AE37" s="213">
        <v>0.436774</v>
      </c>
      <c r="AF37" s="213">
        <v>0.11866700000000008</v>
      </c>
      <c r="AG37" s="213">
        <v>0.55544100000000007</v>
      </c>
    </row>
    <row r="38" spans="3:33">
      <c r="C38" s="511"/>
      <c r="D38" s="511"/>
      <c r="E38" s="511"/>
      <c r="F38" s="513" t="s">
        <v>653</v>
      </c>
      <c r="G38" s="513"/>
      <c r="H38" s="513"/>
      <c r="I38" s="519"/>
      <c r="J38" s="519"/>
      <c r="K38" s="503" t="s">
        <v>655</v>
      </c>
      <c r="L38" s="503"/>
      <c r="M38" s="503"/>
      <c r="N38" s="503"/>
      <c r="O38" s="516"/>
      <c r="U38" t="s">
        <v>152</v>
      </c>
      <c r="V38" t="s">
        <v>221</v>
      </c>
      <c r="W38" s="63" t="s">
        <v>21</v>
      </c>
      <c r="X38" s="63">
        <v>7.6631000000000032E-2</v>
      </c>
      <c r="Y38" s="63">
        <v>2.7776650000000007</v>
      </c>
      <c r="Z38" s="63">
        <v>2.8542960000000006</v>
      </c>
      <c r="AA38" s="63">
        <v>0.80885999999999836</v>
      </c>
      <c r="AB38" s="63">
        <v>3.663155999999999</v>
      </c>
      <c r="AC38" s="213">
        <v>2.3680000000000003E-3</v>
      </c>
      <c r="AD38" s="213">
        <v>9.1655000000000028E-2</v>
      </c>
      <c r="AE38" s="213">
        <v>9.4023000000000023E-2</v>
      </c>
      <c r="AF38" s="213">
        <v>3.7344999999999962E-2</v>
      </c>
      <c r="AG38" s="213">
        <v>0.13136799999999998</v>
      </c>
    </row>
    <row r="39" spans="3:33">
      <c r="C39" s="512"/>
      <c r="D39" s="512"/>
      <c r="E39" s="512"/>
      <c r="F39" s="514" t="s">
        <v>654</v>
      </c>
      <c r="G39" s="514"/>
      <c r="H39" s="514"/>
      <c r="I39" s="520"/>
      <c r="J39" s="520"/>
      <c r="K39" s="521" t="s">
        <v>628</v>
      </c>
      <c r="L39" s="521"/>
      <c r="M39" s="521"/>
      <c r="N39" s="521"/>
      <c r="O39" s="517"/>
      <c r="U39" t="s">
        <v>153</v>
      </c>
      <c r="V39" t="s">
        <v>222</v>
      </c>
      <c r="W39" s="63" t="s">
        <v>21</v>
      </c>
      <c r="X39" s="63">
        <v>0.70153200000000004</v>
      </c>
      <c r="Y39" s="63">
        <v>10.852642999999999</v>
      </c>
      <c r="Z39" s="63">
        <v>11.554174999999999</v>
      </c>
      <c r="AA39" s="63">
        <v>9.8334149999999969</v>
      </c>
      <c r="AB39" s="63">
        <v>21.387589999999996</v>
      </c>
      <c r="AC39" s="213">
        <v>6.7140000000000003E-3</v>
      </c>
      <c r="AD39" s="213">
        <v>0.10974600000000001</v>
      </c>
      <c r="AE39" s="213">
        <v>0.11646000000000001</v>
      </c>
      <c r="AF39" s="213">
        <v>0.11357400000000004</v>
      </c>
      <c r="AG39" s="213">
        <v>0.23003400000000004</v>
      </c>
    </row>
    <row r="40" spans="3:33" ht="39.75">
      <c r="C40" s="269"/>
      <c r="D40" s="269"/>
      <c r="E40" s="432" t="s">
        <v>660</v>
      </c>
      <c r="F40" s="500" t="s">
        <v>2</v>
      </c>
      <c r="G40" s="500"/>
      <c r="H40" s="500"/>
      <c r="I40" s="269"/>
      <c r="J40" s="271"/>
      <c r="K40" s="501" t="s">
        <v>2</v>
      </c>
      <c r="L40" s="501"/>
      <c r="M40" s="501"/>
      <c r="N40" s="269"/>
      <c r="O40" s="272"/>
      <c r="U40" t="s">
        <v>154</v>
      </c>
      <c r="V40" t="s">
        <v>223</v>
      </c>
      <c r="W40" s="63" t="s">
        <v>21</v>
      </c>
      <c r="X40" s="63">
        <v>2.7349999999999999E-2</v>
      </c>
      <c r="Y40" s="63">
        <v>14.232613000000002</v>
      </c>
      <c r="Z40" s="63">
        <v>14.259963000000003</v>
      </c>
      <c r="AA40" s="63">
        <v>4.2213959999999986</v>
      </c>
      <c r="AB40" s="63">
        <v>18.481359000000001</v>
      </c>
      <c r="AC40" s="213">
        <v>2.8199999999999997E-4</v>
      </c>
      <c r="AD40" s="213">
        <v>0.13198599999999996</v>
      </c>
      <c r="AE40" s="213">
        <v>0.13226799999999997</v>
      </c>
      <c r="AF40" s="213">
        <v>5.1228999999999941E-2</v>
      </c>
      <c r="AG40" s="213">
        <v>0.18349699999999991</v>
      </c>
    </row>
    <row r="41" spans="3:33" ht="41.25" thickBot="1">
      <c r="C41" s="518" t="s">
        <v>203</v>
      </c>
      <c r="D41" s="518"/>
      <c r="E41" s="411" t="s">
        <v>661</v>
      </c>
      <c r="F41" s="411" t="s">
        <v>385</v>
      </c>
      <c r="G41" s="411" t="s">
        <v>593</v>
      </c>
      <c r="H41" s="412" t="s">
        <v>629</v>
      </c>
      <c r="I41" s="411" t="s">
        <v>164</v>
      </c>
      <c r="J41" s="413" t="s">
        <v>9</v>
      </c>
      <c r="K41" s="411" t="s">
        <v>385</v>
      </c>
      <c r="L41" s="411" t="s">
        <v>593</v>
      </c>
      <c r="M41" s="414" t="s">
        <v>629</v>
      </c>
      <c r="N41" s="411" t="s">
        <v>164</v>
      </c>
      <c r="O41" s="415" t="s">
        <v>9</v>
      </c>
      <c r="P41" s="428" t="s">
        <v>643</v>
      </c>
      <c r="Q41" s="428" t="s">
        <v>643</v>
      </c>
      <c r="R41" s="428" t="s">
        <v>158</v>
      </c>
      <c r="S41" s="428" t="s">
        <v>643</v>
      </c>
      <c r="T41" s="428"/>
      <c r="U41" t="s">
        <v>155</v>
      </c>
      <c r="V41" t="s">
        <v>224</v>
      </c>
      <c r="W41" s="63" t="s">
        <v>21</v>
      </c>
      <c r="X41" s="63">
        <v>0.24419500000000005</v>
      </c>
      <c r="Y41" s="63">
        <v>13.486683000000001</v>
      </c>
      <c r="Z41" s="63">
        <v>13.730878000000001</v>
      </c>
      <c r="AA41" s="63">
        <v>4.0633510000000008</v>
      </c>
      <c r="AB41" s="63">
        <v>17.794229000000001</v>
      </c>
      <c r="AC41" s="213">
        <v>7.4600000000000003E-4</v>
      </c>
      <c r="AD41" s="213">
        <v>2.9357999999999992E-2</v>
      </c>
      <c r="AE41" s="213">
        <v>3.0103999999999992E-2</v>
      </c>
      <c r="AF41" s="213">
        <v>2.0097999999999998E-2</v>
      </c>
      <c r="AG41" s="213">
        <v>5.020199999999999E-2</v>
      </c>
    </row>
    <row r="42" spans="3:33" ht="15.75" thickBot="1">
      <c r="C42" s="310" t="s">
        <v>29</v>
      </c>
      <c r="D42" s="416"/>
      <c r="E42" s="311">
        <v>644</v>
      </c>
      <c r="F42" s="305">
        <v>210</v>
      </c>
      <c r="G42" s="305">
        <v>290</v>
      </c>
      <c r="H42" s="300">
        <v>500</v>
      </c>
      <c r="I42" s="305">
        <v>120</v>
      </c>
      <c r="J42" s="301">
        <v>620</v>
      </c>
      <c r="K42" s="311">
        <v>3.5</v>
      </c>
      <c r="L42" s="311">
        <v>5.2</v>
      </c>
      <c r="M42" s="406">
        <v>8.6999999999999993</v>
      </c>
      <c r="N42" s="417">
        <v>2.8</v>
      </c>
      <c r="O42" s="407">
        <v>11.6</v>
      </c>
      <c r="P42" s="121">
        <f>H42-SUM(F42:G42)</f>
        <v>0</v>
      </c>
      <c r="Q42" s="121">
        <f>J42-SUM(H42:I42)</f>
        <v>0</v>
      </c>
      <c r="R42" s="121">
        <f>M42-SUM(K42:L42)</f>
        <v>0</v>
      </c>
      <c r="S42" s="121">
        <f>O42-SUM(M42:N42)</f>
        <v>9.9999999999999645E-2</v>
      </c>
      <c r="T42" s="121"/>
      <c r="U42" t="s">
        <v>156</v>
      </c>
      <c r="V42" t="s">
        <v>225</v>
      </c>
      <c r="W42" s="63">
        <v>64.444444444444443</v>
      </c>
      <c r="X42" s="63">
        <v>26.128966000000002</v>
      </c>
      <c r="Y42" s="63">
        <v>31.714113999999999</v>
      </c>
      <c r="Z42" s="63">
        <v>57.84308</v>
      </c>
      <c r="AA42" s="63">
        <v>15.301188999999994</v>
      </c>
      <c r="AB42" s="63">
        <v>73.144268999999994</v>
      </c>
      <c r="AC42" s="213">
        <v>0.4501389999999999</v>
      </c>
      <c r="AD42" s="213">
        <v>0.47812300000000002</v>
      </c>
      <c r="AE42" s="213">
        <v>0.92826199999999992</v>
      </c>
      <c r="AF42" s="213">
        <v>0.20309600000000039</v>
      </c>
      <c r="AG42" s="213">
        <v>1.1313580000000003</v>
      </c>
    </row>
    <row r="43" spans="3:33">
      <c r="C43" s="294" t="s">
        <v>144</v>
      </c>
      <c r="D43" s="294" t="s">
        <v>204</v>
      </c>
      <c r="E43" s="291" t="s">
        <v>21</v>
      </c>
      <c r="F43" s="291">
        <v>0</v>
      </c>
      <c r="G43" s="291">
        <v>5</v>
      </c>
      <c r="H43" s="292">
        <v>6</v>
      </c>
      <c r="I43" s="291">
        <v>2</v>
      </c>
      <c r="J43" s="293">
        <v>7</v>
      </c>
      <c r="K43" s="291">
        <v>0</v>
      </c>
      <c r="L43" s="291">
        <v>0.3</v>
      </c>
      <c r="M43" s="288">
        <v>0.3</v>
      </c>
      <c r="N43" s="291">
        <v>0.2</v>
      </c>
      <c r="O43" s="289">
        <v>0.5</v>
      </c>
      <c r="P43" s="121">
        <f t="shared" ref="P43:P58" si="6">H43-SUM(F43:G43)</f>
        <v>1</v>
      </c>
      <c r="Q43" s="121">
        <f t="shared" ref="Q43:Q58" si="7">J43-SUM(H43:I43)</f>
        <v>-1</v>
      </c>
      <c r="R43" s="121">
        <f t="shared" ref="R43:R58" si="8">M43-SUM(K43:L43)</f>
        <v>0</v>
      </c>
      <c r="S43" s="121">
        <f t="shared" ref="S43:S58" si="9">O43-SUM(M43:N43)</f>
        <v>0</v>
      </c>
      <c r="T43" s="121"/>
      <c r="U43" t="s">
        <v>157</v>
      </c>
      <c r="V43" t="s">
        <v>226</v>
      </c>
      <c r="W43" s="63" t="s">
        <v>21</v>
      </c>
      <c r="X43" s="63">
        <v>0.34639200000000003</v>
      </c>
      <c r="Y43" s="63">
        <v>21.074556000000001</v>
      </c>
      <c r="Z43" s="63">
        <v>21.420948000000003</v>
      </c>
      <c r="AA43" s="63">
        <v>4.5979699999999966</v>
      </c>
      <c r="AB43" s="63">
        <v>26.018917999999999</v>
      </c>
      <c r="AC43" s="213">
        <v>9.6150000000000003E-3</v>
      </c>
      <c r="AD43" s="213">
        <v>0.46915000000000001</v>
      </c>
      <c r="AE43" s="213">
        <v>0.478765</v>
      </c>
      <c r="AF43" s="213">
        <v>0.10377000000000003</v>
      </c>
      <c r="AG43" s="213">
        <v>0.58253500000000003</v>
      </c>
    </row>
    <row r="44" spans="3:33">
      <c r="C44" s="284" t="s">
        <v>145</v>
      </c>
      <c r="D44" s="284" t="s">
        <v>205</v>
      </c>
      <c r="E44" s="285" t="s">
        <v>21</v>
      </c>
      <c r="F44" s="285">
        <v>0</v>
      </c>
      <c r="G44" s="285">
        <v>9</v>
      </c>
      <c r="H44" s="292">
        <v>9</v>
      </c>
      <c r="I44" s="285">
        <v>3</v>
      </c>
      <c r="J44" s="293">
        <v>12</v>
      </c>
      <c r="K44" s="285">
        <v>0</v>
      </c>
      <c r="L44" s="285">
        <v>0.1</v>
      </c>
      <c r="M44" s="288">
        <v>0.1</v>
      </c>
      <c r="N44" s="291">
        <v>0.1</v>
      </c>
      <c r="O44" s="289">
        <v>0.2</v>
      </c>
      <c r="P44" s="121">
        <f t="shared" si="6"/>
        <v>0</v>
      </c>
      <c r="Q44" s="121">
        <f t="shared" si="7"/>
        <v>0</v>
      </c>
      <c r="R44" s="121">
        <f t="shared" si="8"/>
        <v>0</v>
      </c>
      <c r="S44" s="121">
        <f t="shared" si="9"/>
        <v>0</v>
      </c>
      <c r="T44" s="121"/>
      <c r="U44" t="s">
        <v>130</v>
      </c>
      <c r="V44" t="s">
        <v>227</v>
      </c>
      <c r="W44" s="63" t="s">
        <v>21</v>
      </c>
      <c r="X44" s="63">
        <v>1.4078069999999998</v>
      </c>
      <c r="Y44" s="63">
        <v>10.756368</v>
      </c>
      <c r="Z44" s="63">
        <v>12.164175</v>
      </c>
      <c r="AA44" s="63">
        <v>5.5950580000000016</v>
      </c>
      <c r="AB44" s="63">
        <v>17.759233000000002</v>
      </c>
      <c r="AC44" s="213">
        <v>2.8156E-2</v>
      </c>
      <c r="AD44" s="213">
        <v>-2.8156E-2</v>
      </c>
      <c r="AE44" s="213">
        <v>0</v>
      </c>
      <c r="AF44" s="213">
        <v>0.50617799999999991</v>
      </c>
      <c r="AG44" s="213">
        <v>0.50617799999999991</v>
      </c>
    </row>
    <row r="45" spans="3:33">
      <c r="C45" s="294" t="s">
        <v>146</v>
      </c>
      <c r="D45" s="294" t="s">
        <v>206</v>
      </c>
      <c r="E45" s="291">
        <v>526</v>
      </c>
      <c r="F45" s="291">
        <v>110</v>
      </c>
      <c r="G45" s="291">
        <v>90</v>
      </c>
      <c r="H45" s="292">
        <v>200</v>
      </c>
      <c r="I45" s="291">
        <v>35</v>
      </c>
      <c r="J45" s="293">
        <v>240</v>
      </c>
      <c r="K45" s="291">
        <v>1.8</v>
      </c>
      <c r="L45" s="291">
        <v>1.7</v>
      </c>
      <c r="M45" s="288">
        <v>3.4</v>
      </c>
      <c r="N45" s="291">
        <v>0.8</v>
      </c>
      <c r="O45" s="289">
        <v>4.2</v>
      </c>
      <c r="P45" s="121">
        <f t="shared" si="6"/>
        <v>0</v>
      </c>
      <c r="Q45" s="121">
        <f t="shared" si="7"/>
        <v>5</v>
      </c>
      <c r="R45" s="121">
        <f t="shared" si="8"/>
        <v>-0.10000000000000009</v>
      </c>
      <c r="S45" s="121">
        <f t="shared" si="9"/>
        <v>0</v>
      </c>
      <c r="T45" s="121"/>
    </row>
    <row r="46" spans="3:33">
      <c r="C46" s="284" t="s">
        <v>147</v>
      </c>
      <c r="D46" s="284" t="s">
        <v>216</v>
      </c>
      <c r="E46" s="285" t="s">
        <v>21</v>
      </c>
      <c r="F46" s="285">
        <v>1</v>
      </c>
      <c r="G46" s="285">
        <v>7</v>
      </c>
      <c r="H46" s="292">
        <v>8</v>
      </c>
      <c r="I46" s="285">
        <v>2</v>
      </c>
      <c r="J46" s="293">
        <v>10</v>
      </c>
      <c r="K46" s="285">
        <v>0</v>
      </c>
      <c r="L46" s="285">
        <v>0</v>
      </c>
      <c r="M46" s="288">
        <v>0</v>
      </c>
      <c r="N46" s="291">
        <v>0</v>
      </c>
      <c r="O46" s="289">
        <v>0.1</v>
      </c>
      <c r="P46" s="121">
        <f t="shared" si="6"/>
        <v>0</v>
      </c>
      <c r="Q46" s="121">
        <f t="shared" si="7"/>
        <v>0</v>
      </c>
      <c r="R46" s="121">
        <f t="shared" si="8"/>
        <v>0</v>
      </c>
      <c r="S46" s="121">
        <f t="shared" si="9"/>
        <v>0.1</v>
      </c>
      <c r="T46" s="121"/>
      <c r="X46" s="74" t="s">
        <v>624</v>
      </c>
    </row>
    <row r="47" spans="3:33">
      <c r="C47" s="294" t="s">
        <v>148</v>
      </c>
      <c r="D47" s="294" t="s">
        <v>217</v>
      </c>
      <c r="E47" s="291" t="s">
        <v>21</v>
      </c>
      <c r="F47" s="291">
        <v>0</v>
      </c>
      <c r="G47" s="291">
        <v>4</v>
      </c>
      <c r="H47" s="292">
        <v>4</v>
      </c>
      <c r="I47" s="291">
        <v>1</v>
      </c>
      <c r="J47" s="293">
        <v>5</v>
      </c>
      <c r="K47" s="291">
        <v>0</v>
      </c>
      <c r="L47" s="291">
        <v>0</v>
      </c>
      <c r="M47" s="288">
        <v>0.1</v>
      </c>
      <c r="N47" s="291">
        <v>0</v>
      </c>
      <c r="O47" s="289">
        <v>0.1</v>
      </c>
      <c r="P47" s="121">
        <f t="shared" si="6"/>
        <v>0</v>
      </c>
      <c r="Q47" s="121">
        <f t="shared" si="7"/>
        <v>0</v>
      </c>
      <c r="R47" s="121">
        <f t="shared" si="8"/>
        <v>0.1</v>
      </c>
      <c r="S47" s="121">
        <f t="shared" si="9"/>
        <v>0</v>
      </c>
      <c r="T47" s="121"/>
      <c r="X47">
        <f>IFERROR(MROUND(X29,IF(X29&lt;20,1,IF(X29&lt;100,5,10))),"-")</f>
        <v>210</v>
      </c>
      <c r="Y47">
        <f t="shared" ref="Y47:AB47" si="10">IFERROR(MROUND(Y29,IF(Y29&lt;20,1,IF(Y29&lt;100,5,10))),"-")</f>
        <v>290</v>
      </c>
      <c r="Z47">
        <f t="shared" si="10"/>
        <v>500</v>
      </c>
      <c r="AA47">
        <f t="shared" si="10"/>
        <v>120</v>
      </c>
      <c r="AB47">
        <f t="shared" si="10"/>
        <v>620</v>
      </c>
    </row>
    <row r="48" spans="3:33">
      <c r="C48" s="284" t="s">
        <v>149</v>
      </c>
      <c r="D48" s="284" t="s">
        <v>218</v>
      </c>
      <c r="E48" s="285">
        <v>54</v>
      </c>
      <c r="F48" s="285">
        <v>20</v>
      </c>
      <c r="G48" s="285">
        <v>8</v>
      </c>
      <c r="H48" s="292">
        <v>30</v>
      </c>
      <c r="I48" s="285">
        <v>15</v>
      </c>
      <c r="J48" s="293">
        <v>45</v>
      </c>
      <c r="K48" s="285">
        <v>0.4</v>
      </c>
      <c r="L48" s="285">
        <v>0.2</v>
      </c>
      <c r="M48" s="288">
        <v>0.5</v>
      </c>
      <c r="N48" s="291">
        <v>0.6</v>
      </c>
      <c r="O48" s="289">
        <v>1.1000000000000001</v>
      </c>
      <c r="P48" s="121">
        <f t="shared" si="6"/>
        <v>2</v>
      </c>
      <c r="Q48" s="121">
        <f t="shared" si="7"/>
        <v>0</v>
      </c>
      <c r="R48" s="121">
        <f t="shared" si="8"/>
        <v>-0.10000000000000009</v>
      </c>
      <c r="S48" s="121">
        <f t="shared" si="9"/>
        <v>0</v>
      </c>
      <c r="T48" s="121"/>
      <c r="X48">
        <f t="shared" ref="X48:AB48" si="11">IFERROR(MROUND(X30,IF(X30&lt;20,1,IF(X30&lt;100,5,10))),"-")</f>
        <v>0</v>
      </c>
      <c r="Y48">
        <f t="shared" si="11"/>
        <v>5</v>
      </c>
      <c r="Z48">
        <f t="shared" si="11"/>
        <v>6</v>
      </c>
      <c r="AA48">
        <f t="shared" si="11"/>
        <v>2</v>
      </c>
      <c r="AB48">
        <f t="shared" si="11"/>
        <v>7</v>
      </c>
    </row>
    <row r="49" spans="3:28">
      <c r="C49" s="294" t="s">
        <v>150</v>
      </c>
      <c r="D49" s="294" t="s">
        <v>232</v>
      </c>
      <c r="E49" s="291" t="s">
        <v>21</v>
      </c>
      <c r="F49" s="291">
        <v>50</v>
      </c>
      <c r="G49" s="291">
        <v>40</v>
      </c>
      <c r="H49" s="292">
        <v>85</v>
      </c>
      <c r="I49" s="291">
        <v>14</v>
      </c>
      <c r="J49" s="293">
        <v>100</v>
      </c>
      <c r="K49" s="291">
        <v>0.8</v>
      </c>
      <c r="L49" s="291">
        <v>0.9</v>
      </c>
      <c r="M49" s="288">
        <v>1.7</v>
      </c>
      <c r="N49" s="291">
        <v>0.4</v>
      </c>
      <c r="O49" s="289">
        <v>2.1</v>
      </c>
      <c r="P49" s="121">
        <f t="shared" si="6"/>
        <v>-5</v>
      </c>
      <c r="Q49" s="121">
        <f t="shared" si="7"/>
        <v>1</v>
      </c>
      <c r="R49" s="121">
        <f t="shared" si="8"/>
        <v>0</v>
      </c>
      <c r="S49" s="121">
        <f t="shared" si="9"/>
        <v>0</v>
      </c>
      <c r="T49" s="121"/>
      <c r="X49">
        <f t="shared" ref="X49:AB49" si="12">IFERROR(MROUND(X31,IF(X31&lt;20,1,IF(X31&lt;100,5,10))),"-")</f>
        <v>0</v>
      </c>
      <c r="Y49">
        <f t="shared" si="12"/>
        <v>9</v>
      </c>
      <c r="Z49">
        <f t="shared" si="12"/>
        <v>9</v>
      </c>
      <c r="AA49">
        <f t="shared" si="12"/>
        <v>3</v>
      </c>
      <c r="AB49">
        <f t="shared" si="12"/>
        <v>12</v>
      </c>
    </row>
    <row r="50" spans="3:28">
      <c r="C50" s="284" t="s">
        <v>151</v>
      </c>
      <c r="D50" s="284" t="s">
        <v>220</v>
      </c>
      <c r="E50" s="285" t="s">
        <v>21</v>
      </c>
      <c r="F50" s="285">
        <v>2</v>
      </c>
      <c r="G50" s="285">
        <v>20</v>
      </c>
      <c r="H50" s="292">
        <v>25</v>
      </c>
      <c r="I50" s="285">
        <v>5</v>
      </c>
      <c r="J50" s="293">
        <v>30</v>
      </c>
      <c r="K50" s="285">
        <v>0</v>
      </c>
      <c r="L50" s="285">
        <v>0.4</v>
      </c>
      <c r="M50" s="288">
        <v>0.4</v>
      </c>
      <c r="N50" s="291">
        <v>0.1</v>
      </c>
      <c r="O50" s="289">
        <v>0.6</v>
      </c>
      <c r="P50" s="121">
        <f t="shared" si="6"/>
        <v>3</v>
      </c>
      <c r="Q50" s="121">
        <f t="shared" si="7"/>
        <v>0</v>
      </c>
      <c r="R50" s="121">
        <f t="shared" si="8"/>
        <v>0</v>
      </c>
      <c r="S50" s="121">
        <f t="shared" si="9"/>
        <v>9.9999999999999978E-2</v>
      </c>
      <c r="T50" s="121"/>
      <c r="X50">
        <f t="shared" ref="X50:AB50" si="13">IFERROR(MROUND(X32,IF(X32&lt;20,1,IF(X32&lt;100,5,10))),"-")</f>
        <v>110</v>
      </c>
      <c r="Y50">
        <f t="shared" si="13"/>
        <v>90</v>
      </c>
      <c r="Z50">
        <f t="shared" si="13"/>
        <v>200</v>
      </c>
      <c r="AA50">
        <f t="shared" si="13"/>
        <v>35</v>
      </c>
      <c r="AB50">
        <f t="shared" si="13"/>
        <v>240</v>
      </c>
    </row>
    <row r="51" spans="3:28">
      <c r="C51" s="294" t="s">
        <v>152</v>
      </c>
      <c r="D51" s="294" t="s">
        <v>221</v>
      </c>
      <c r="E51" s="291" t="s">
        <v>21</v>
      </c>
      <c r="F51" s="291">
        <v>0</v>
      </c>
      <c r="G51" s="291">
        <v>3</v>
      </c>
      <c r="H51" s="292">
        <v>3</v>
      </c>
      <c r="I51" s="291">
        <v>1</v>
      </c>
      <c r="J51" s="293">
        <v>4</v>
      </c>
      <c r="K51" s="291">
        <v>0</v>
      </c>
      <c r="L51" s="291">
        <v>0.1</v>
      </c>
      <c r="M51" s="288">
        <v>0.1</v>
      </c>
      <c r="N51" s="291">
        <v>0</v>
      </c>
      <c r="O51" s="289">
        <v>0.1</v>
      </c>
      <c r="P51" s="121">
        <f t="shared" si="6"/>
        <v>0</v>
      </c>
      <c r="Q51" s="121">
        <f t="shared" si="7"/>
        <v>0</v>
      </c>
      <c r="R51" s="121">
        <f t="shared" si="8"/>
        <v>0</v>
      </c>
      <c r="S51" s="121">
        <f t="shared" si="9"/>
        <v>0</v>
      </c>
      <c r="T51" s="121"/>
      <c r="X51">
        <f t="shared" ref="X51:AB51" si="14">IFERROR(MROUND(X33,IF(X33&lt;20,1,IF(X33&lt;100,5,10))),"-")</f>
        <v>1</v>
      </c>
      <c r="Y51">
        <f t="shared" si="14"/>
        <v>7</v>
      </c>
      <c r="Z51">
        <f t="shared" si="14"/>
        <v>8</v>
      </c>
      <c r="AA51">
        <f t="shared" si="14"/>
        <v>2</v>
      </c>
      <c r="AB51">
        <f t="shared" si="14"/>
        <v>10</v>
      </c>
    </row>
    <row r="52" spans="3:28">
      <c r="C52" s="284" t="s">
        <v>153</v>
      </c>
      <c r="D52" s="284" t="s">
        <v>222</v>
      </c>
      <c r="E52" s="285" t="s">
        <v>21</v>
      </c>
      <c r="F52" s="285">
        <v>1</v>
      </c>
      <c r="G52" s="285">
        <v>11</v>
      </c>
      <c r="H52" s="292">
        <v>12</v>
      </c>
      <c r="I52" s="285">
        <v>10</v>
      </c>
      <c r="J52" s="293">
        <v>20</v>
      </c>
      <c r="K52" s="285">
        <v>0</v>
      </c>
      <c r="L52" s="285">
        <v>0.1</v>
      </c>
      <c r="M52" s="288">
        <v>0.1</v>
      </c>
      <c r="N52" s="291">
        <v>0.1</v>
      </c>
      <c r="O52" s="289">
        <v>0.2</v>
      </c>
      <c r="P52" s="121">
        <f t="shared" si="6"/>
        <v>0</v>
      </c>
      <c r="Q52" s="121">
        <f t="shared" si="7"/>
        <v>-2</v>
      </c>
      <c r="R52" s="121">
        <f t="shared" si="8"/>
        <v>0</v>
      </c>
      <c r="S52" s="121">
        <f t="shared" si="9"/>
        <v>0</v>
      </c>
      <c r="T52" s="121"/>
      <c r="X52">
        <f t="shared" ref="X52:AB52" si="15">IFERROR(MROUND(X34,IF(X34&lt;20,1,IF(X34&lt;100,5,10))),"-")</f>
        <v>0</v>
      </c>
      <c r="Y52">
        <f t="shared" si="15"/>
        <v>4</v>
      </c>
      <c r="Z52">
        <f t="shared" si="15"/>
        <v>4</v>
      </c>
      <c r="AA52">
        <f t="shared" si="15"/>
        <v>1</v>
      </c>
      <c r="AB52">
        <f t="shared" si="15"/>
        <v>5</v>
      </c>
    </row>
    <row r="53" spans="3:28">
      <c r="C53" s="294" t="s">
        <v>154</v>
      </c>
      <c r="D53" s="294" t="s">
        <v>223</v>
      </c>
      <c r="E53" s="291" t="s">
        <v>21</v>
      </c>
      <c r="F53" s="291">
        <v>0</v>
      </c>
      <c r="G53" s="291">
        <v>14</v>
      </c>
      <c r="H53" s="292">
        <v>14</v>
      </c>
      <c r="I53" s="291">
        <v>4</v>
      </c>
      <c r="J53" s="293">
        <v>18</v>
      </c>
      <c r="K53" s="291">
        <v>0</v>
      </c>
      <c r="L53" s="291">
        <v>0.1</v>
      </c>
      <c r="M53" s="288">
        <v>0.1</v>
      </c>
      <c r="N53" s="291">
        <v>0.1</v>
      </c>
      <c r="O53" s="289">
        <v>0.2</v>
      </c>
      <c r="P53" s="121">
        <f t="shared" si="6"/>
        <v>0</v>
      </c>
      <c r="Q53" s="121">
        <f t="shared" si="7"/>
        <v>0</v>
      </c>
      <c r="R53" s="121">
        <f t="shared" si="8"/>
        <v>0</v>
      </c>
      <c r="S53" s="121">
        <f t="shared" si="9"/>
        <v>0</v>
      </c>
      <c r="T53" s="121"/>
      <c r="X53">
        <f t="shared" ref="X53:AB53" si="16">IFERROR(MROUND(X35,IF(X35&lt;20,1,IF(X35&lt;100,5,10))),"-")</f>
        <v>20</v>
      </c>
      <c r="Y53">
        <f t="shared" si="16"/>
        <v>8</v>
      </c>
      <c r="Z53">
        <f t="shared" si="16"/>
        <v>30</v>
      </c>
      <c r="AA53">
        <f t="shared" si="16"/>
        <v>15</v>
      </c>
      <c r="AB53">
        <f t="shared" si="16"/>
        <v>45</v>
      </c>
    </row>
    <row r="54" spans="3:28">
      <c r="C54" s="284" t="s">
        <v>155</v>
      </c>
      <c r="D54" s="284" t="s">
        <v>224</v>
      </c>
      <c r="E54" s="285" t="s">
        <v>21</v>
      </c>
      <c r="F54" s="285">
        <v>0</v>
      </c>
      <c r="G54" s="285">
        <v>13</v>
      </c>
      <c r="H54" s="292">
        <v>14</v>
      </c>
      <c r="I54" s="285">
        <v>4</v>
      </c>
      <c r="J54" s="293">
        <v>18</v>
      </c>
      <c r="K54" s="285">
        <v>0</v>
      </c>
      <c r="L54" s="285">
        <v>0</v>
      </c>
      <c r="M54" s="288">
        <v>0</v>
      </c>
      <c r="N54" s="291">
        <v>0</v>
      </c>
      <c r="O54" s="289">
        <v>0.1</v>
      </c>
      <c r="P54" s="121">
        <f t="shared" si="6"/>
        <v>1</v>
      </c>
      <c r="Q54" s="121">
        <f t="shared" si="7"/>
        <v>0</v>
      </c>
      <c r="R54" s="121">
        <f t="shared" si="8"/>
        <v>0</v>
      </c>
      <c r="S54" s="121">
        <f t="shared" si="9"/>
        <v>0.1</v>
      </c>
      <c r="T54" s="121"/>
      <c r="X54">
        <f t="shared" ref="X54:AB54" si="17">IFERROR(MROUND(X36,IF(X36&lt;20,1,IF(X36&lt;100,5,10))),"-")</f>
        <v>50</v>
      </c>
      <c r="Y54">
        <f t="shared" si="17"/>
        <v>40</v>
      </c>
      <c r="Z54">
        <f t="shared" si="17"/>
        <v>85</v>
      </c>
      <c r="AA54">
        <f t="shared" si="17"/>
        <v>14</v>
      </c>
      <c r="AB54">
        <f t="shared" si="17"/>
        <v>100</v>
      </c>
    </row>
    <row r="55" spans="3:28">
      <c r="C55" s="294" t="s">
        <v>156</v>
      </c>
      <c r="D55" s="294" t="s">
        <v>225</v>
      </c>
      <c r="E55" s="291">
        <v>64</v>
      </c>
      <c r="F55" s="291">
        <v>25</v>
      </c>
      <c r="G55" s="291">
        <v>30</v>
      </c>
      <c r="H55" s="292">
        <v>60</v>
      </c>
      <c r="I55" s="291">
        <v>15</v>
      </c>
      <c r="J55" s="293">
        <v>75</v>
      </c>
      <c r="K55" s="291">
        <v>0.5</v>
      </c>
      <c r="L55" s="291">
        <v>0.5</v>
      </c>
      <c r="M55" s="288">
        <v>0.9</v>
      </c>
      <c r="N55" s="291">
        <v>0.2</v>
      </c>
      <c r="O55" s="289">
        <v>1.1000000000000001</v>
      </c>
      <c r="P55" s="121">
        <f t="shared" si="6"/>
        <v>5</v>
      </c>
      <c r="Q55" s="121">
        <f t="shared" si="7"/>
        <v>0</v>
      </c>
      <c r="R55" s="121">
        <f t="shared" si="8"/>
        <v>-9.9999999999999978E-2</v>
      </c>
      <c r="S55" s="121">
        <f t="shared" si="9"/>
        <v>0</v>
      </c>
      <c r="T55" s="121"/>
      <c r="X55">
        <f t="shared" ref="X55:AB55" si="18">IFERROR(MROUND(X37,IF(X37&lt;20,1,IF(X37&lt;100,5,10))),"-")</f>
        <v>2</v>
      </c>
      <c r="Y55">
        <f t="shared" si="18"/>
        <v>20</v>
      </c>
      <c r="Z55">
        <f t="shared" si="18"/>
        <v>25</v>
      </c>
      <c r="AA55">
        <f t="shared" si="18"/>
        <v>5</v>
      </c>
      <c r="AB55">
        <f t="shared" si="18"/>
        <v>30</v>
      </c>
    </row>
    <row r="56" spans="3:28">
      <c r="C56" s="284" t="s">
        <v>157</v>
      </c>
      <c r="D56" s="284" t="s">
        <v>226</v>
      </c>
      <c r="E56" s="285" t="s">
        <v>21</v>
      </c>
      <c r="F56" s="285">
        <v>0</v>
      </c>
      <c r="G56" s="285">
        <v>20</v>
      </c>
      <c r="H56" s="292">
        <v>20</v>
      </c>
      <c r="I56" s="285">
        <v>5</v>
      </c>
      <c r="J56" s="293">
        <v>25</v>
      </c>
      <c r="K56" s="285">
        <v>0</v>
      </c>
      <c r="L56" s="285">
        <v>0.5</v>
      </c>
      <c r="M56" s="288">
        <v>0.5</v>
      </c>
      <c r="N56" s="291">
        <v>0.1</v>
      </c>
      <c r="O56" s="289">
        <v>0.6</v>
      </c>
      <c r="P56" s="121">
        <f t="shared" si="6"/>
        <v>0</v>
      </c>
      <c r="Q56" s="121">
        <f t="shared" si="7"/>
        <v>0</v>
      </c>
      <c r="R56" s="121">
        <f t="shared" si="8"/>
        <v>0</v>
      </c>
      <c r="S56" s="121">
        <f t="shared" si="9"/>
        <v>0</v>
      </c>
      <c r="T56" s="121"/>
      <c r="X56">
        <f t="shared" ref="X56:AB56" si="19">IFERROR(MROUND(X38,IF(X38&lt;20,1,IF(X38&lt;100,5,10))),"-")</f>
        <v>0</v>
      </c>
      <c r="Y56">
        <f t="shared" si="19"/>
        <v>3</v>
      </c>
      <c r="Z56">
        <f t="shared" si="19"/>
        <v>3</v>
      </c>
      <c r="AA56">
        <f t="shared" si="19"/>
        <v>1</v>
      </c>
      <c r="AB56">
        <f t="shared" si="19"/>
        <v>4</v>
      </c>
    </row>
    <row r="57" spans="3:28" ht="15.75" thickBot="1">
      <c r="C57" s="298" t="s">
        <v>130</v>
      </c>
      <c r="D57" s="298" t="s">
        <v>227</v>
      </c>
      <c r="E57" s="328" t="s">
        <v>21</v>
      </c>
      <c r="F57" s="328">
        <v>1</v>
      </c>
      <c r="G57" s="328">
        <v>11</v>
      </c>
      <c r="H57" s="300">
        <v>12</v>
      </c>
      <c r="I57" s="328">
        <v>6</v>
      </c>
      <c r="J57" s="301">
        <v>18</v>
      </c>
      <c r="K57" s="328" t="s">
        <v>632</v>
      </c>
      <c r="L57" s="328">
        <v>0.3</v>
      </c>
      <c r="M57" s="302">
        <v>0.3</v>
      </c>
      <c r="N57" s="328">
        <v>0.2</v>
      </c>
      <c r="O57" s="303">
        <v>0.5</v>
      </c>
      <c r="P57" s="121">
        <f t="shared" si="6"/>
        <v>0</v>
      </c>
      <c r="Q57" s="121">
        <f t="shared" si="7"/>
        <v>0</v>
      </c>
      <c r="R57" s="121">
        <f t="shared" si="8"/>
        <v>0</v>
      </c>
      <c r="S57" s="121">
        <f t="shared" si="9"/>
        <v>0</v>
      </c>
      <c r="T57" s="121"/>
      <c r="X57">
        <f t="shared" ref="X57:AB57" si="20">IFERROR(MROUND(X39,IF(X39&lt;20,1,IF(X39&lt;100,5,10))),"-")</f>
        <v>1</v>
      </c>
      <c r="Y57">
        <f t="shared" si="20"/>
        <v>11</v>
      </c>
      <c r="Z57">
        <f t="shared" si="20"/>
        <v>12</v>
      </c>
      <c r="AA57">
        <f t="shared" si="20"/>
        <v>10</v>
      </c>
      <c r="AB57">
        <f t="shared" si="20"/>
        <v>20</v>
      </c>
    </row>
    <row r="58" spans="3:28">
      <c r="C58" t="s">
        <v>158</v>
      </c>
      <c r="E58">
        <f>SUM(E43:E57)</f>
        <v>644</v>
      </c>
      <c r="F58">
        <f t="shared" ref="F58:O58" si="21">SUM(F43:F57)</f>
        <v>210</v>
      </c>
      <c r="G58">
        <f t="shared" si="21"/>
        <v>285</v>
      </c>
      <c r="H58">
        <f t="shared" si="21"/>
        <v>502</v>
      </c>
      <c r="I58">
        <f t="shared" si="21"/>
        <v>122</v>
      </c>
      <c r="J58">
        <f t="shared" si="21"/>
        <v>627</v>
      </c>
      <c r="K58">
        <f t="shared" si="21"/>
        <v>3.5</v>
      </c>
      <c r="L58">
        <f t="shared" si="21"/>
        <v>5.2</v>
      </c>
      <c r="M58">
        <f t="shared" si="21"/>
        <v>8.5</v>
      </c>
      <c r="N58">
        <f t="shared" si="21"/>
        <v>2.9000000000000008</v>
      </c>
      <c r="O58">
        <f t="shared" si="21"/>
        <v>11.699999999999996</v>
      </c>
      <c r="P58" s="121">
        <f t="shared" si="6"/>
        <v>7</v>
      </c>
      <c r="Q58" s="121">
        <f t="shared" si="7"/>
        <v>3</v>
      </c>
      <c r="R58" s="121">
        <f t="shared" si="8"/>
        <v>-0.19999999999999929</v>
      </c>
      <c r="S58" s="121">
        <f t="shared" si="9"/>
        <v>0.29999999999999538</v>
      </c>
      <c r="T58" s="121"/>
      <c r="X58">
        <f t="shared" ref="X58:AB58" si="22">IFERROR(MROUND(X40,IF(X40&lt;20,1,IF(X40&lt;100,5,10))),"-")</f>
        <v>0</v>
      </c>
      <c r="Y58">
        <f t="shared" si="22"/>
        <v>14</v>
      </c>
      <c r="Z58">
        <f t="shared" si="22"/>
        <v>14</v>
      </c>
      <c r="AA58">
        <f t="shared" si="22"/>
        <v>4</v>
      </c>
      <c r="AB58">
        <f t="shared" si="22"/>
        <v>18</v>
      </c>
    </row>
    <row r="59" spans="3:28">
      <c r="C59" s="121" t="s">
        <v>643</v>
      </c>
      <c r="D59" s="121"/>
      <c r="E59" s="121">
        <f>E42-E58</f>
        <v>0</v>
      </c>
      <c r="F59" s="121">
        <f t="shared" ref="F59:O59" si="23">F42-F58</f>
        <v>0</v>
      </c>
      <c r="G59" s="121">
        <f t="shared" si="23"/>
        <v>5</v>
      </c>
      <c r="H59" s="121">
        <f t="shared" si="23"/>
        <v>-2</v>
      </c>
      <c r="I59" s="121">
        <f t="shared" si="23"/>
        <v>-2</v>
      </c>
      <c r="J59" s="121">
        <f t="shared" si="23"/>
        <v>-7</v>
      </c>
      <c r="K59" s="121">
        <f t="shared" si="23"/>
        <v>0</v>
      </c>
      <c r="L59" s="121">
        <f t="shared" si="23"/>
        <v>0</v>
      </c>
      <c r="M59" s="121">
        <f t="shared" si="23"/>
        <v>0.19999999999999929</v>
      </c>
      <c r="N59" s="121">
        <f t="shared" si="23"/>
        <v>-0.10000000000000098</v>
      </c>
      <c r="O59" s="121">
        <f t="shared" si="23"/>
        <v>-9.9999999999996092E-2</v>
      </c>
      <c r="X59">
        <f t="shared" ref="X59:AB59" si="24">IFERROR(MROUND(X41,IF(X41&lt;20,1,IF(X41&lt;100,5,10))),"-")</f>
        <v>0</v>
      </c>
      <c r="Y59">
        <f t="shared" si="24"/>
        <v>13</v>
      </c>
      <c r="Z59">
        <f t="shared" si="24"/>
        <v>14</v>
      </c>
      <c r="AA59">
        <f t="shared" si="24"/>
        <v>4</v>
      </c>
      <c r="AB59">
        <f t="shared" si="24"/>
        <v>18</v>
      </c>
    </row>
    <row r="60" spans="3:28">
      <c r="X60">
        <f t="shared" ref="X60:AB60" si="25">IFERROR(MROUND(X42,IF(X42&lt;20,1,IF(X42&lt;100,5,10))),"-")</f>
        <v>25</v>
      </c>
      <c r="Y60">
        <f t="shared" si="25"/>
        <v>30</v>
      </c>
      <c r="Z60">
        <f t="shared" si="25"/>
        <v>60</v>
      </c>
      <c r="AA60">
        <f t="shared" si="25"/>
        <v>15</v>
      </c>
      <c r="AB60">
        <f t="shared" si="25"/>
        <v>75</v>
      </c>
    </row>
    <row r="61" spans="3:28">
      <c r="X61">
        <f t="shared" ref="X61:AB61" si="26">IFERROR(MROUND(X43,IF(X43&lt;20,1,IF(X43&lt;100,5,10))),"-")</f>
        <v>0</v>
      </c>
      <c r="Y61">
        <f t="shared" si="26"/>
        <v>20</v>
      </c>
      <c r="Z61">
        <f t="shared" si="26"/>
        <v>20</v>
      </c>
      <c r="AA61">
        <f t="shared" si="26"/>
        <v>5</v>
      </c>
      <c r="AB61">
        <f t="shared" si="26"/>
        <v>25</v>
      </c>
    </row>
    <row r="62" spans="3:28">
      <c r="X62">
        <f t="shared" ref="X62:AB62" si="27">IFERROR(MROUND(X44,IF(X44&lt;20,1,IF(X44&lt;100,5,10))),"-")</f>
        <v>1</v>
      </c>
      <c r="Y62">
        <f t="shared" si="27"/>
        <v>11</v>
      </c>
      <c r="Z62">
        <f t="shared" si="27"/>
        <v>12</v>
      </c>
      <c r="AA62">
        <f t="shared" si="27"/>
        <v>6</v>
      </c>
      <c r="AB62">
        <f t="shared" si="27"/>
        <v>18</v>
      </c>
    </row>
  </sheetData>
  <mergeCells count="38">
    <mergeCell ref="X5:AA5"/>
    <mergeCell ref="AC5:AG5"/>
    <mergeCell ref="X6:Z6"/>
    <mergeCell ref="AC6:AE6"/>
    <mergeCell ref="E5:H5"/>
    <mergeCell ref="J5:N5"/>
    <mergeCell ref="E6:G6"/>
    <mergeCell ref="J6:L6"/>
    <mergeCell ref="C27:C28"/>
    <mergeCell ref="D27:D28"/>
    <mergeCell ref="E27:E28"/>
    <mergeCell ref="F27:H27"/>
    <mergeCell ref="F28:H28"/>
    <mergeCell ref="I27:I28"/>
    <mergeCell ref="J27:J28"/>
    <mergeCell ref="K27:N27"/>
    <mergeCell ref="K28:N28"/>
    <mergeCell ref="O27:O28"/>
    <mergeCell ref="E29:E30"/>
    <mergeCell ref="F29:H29"/>
    <mergeCell ref="K29:M29"/>
    <mergeCell ref="C30:D30"/>
    <mergeCell ref="C31:D31"/>
    <mergeCell ref="C32:D32"/>
    <mergeCell ref="C33:D33"/>
    <mergeCell ref="C38:C39"/>
    <mergeCell ref="D38:D39"/>
    <mergeCell ref="E38:E39"/>
    <mergeCell ref="O38:O39"/>
    <mergeCell ref="F40:H40"/>
    <mergeCell ref="K40:M40"/>
    <mergeCell ref="C41:D41"/>
    <mergeCell ref="F38:H38"/>
    <mergeCell ref="F39:H39"/>
    <mergeCell ref="I38:I39"/>
    <mergeCell ref="J38:J39"/>
    <mergeCell ref="K38:N38"/>
    <mergeCell ref="K39:N39"/>
  </mergeCells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425BE-D8B2-491F-A888-D54F88F33783}">
  <dimension ref="C5:D12"/>
  <sheetViews>
    <sheetView workbookViewId="0">
      <selection activeCell="S61" sqref="S61"/>
    </sheetView>
  </sheetViews>
  <sheetFormatPr baseColWidth="10" defaultRowHeight="15"/>
  <cols>
    <col min="3" max="3" width="53.28515625" bestFit="1" customWidth="1"/>
  </cols>
  <sheetData>
    <row r="5" spans="3:4">
      <c r="C5" s="95"/>
      <c r="D5" s="95" t="s">
        <v>313</v>
      </c>
    </row>
    <row r="6" spans="3:4">
      <c r="C6" t="s">
        <v>314</v>
      </c>
      <c r="D6" s="167">
        <v>0.35176598045378743</v>
      </c>
    </row>
    <row r="7" spans="3:4">
      <c r="C7" t="s">
        <v>315</v>
      </c>
      <c r="D7" s="167">
        <v>0.24001289156985986</v>
      </c>
    </row>
    <row r="8" spans="3:4">
      <c r="C8" t="s">
        <v>316</v>
      </c>
      <c r="D8" s="167">
        <v>0.26066718246664189</v>
      </c>
    </row>
    <row r="9" spans="3:4">
      <c r="C9" t="s">
        <v>317</v>
      </c>
      <c r="D9" s="167">
        <v>5.4516524976001929E-2</v>
      </c>
    </row>
    <row r="10" spans="3:4">
      <c r="C10" t="s">
        <v>318</v>
      </c>
      <c r="D10" s="167">
        <v>5.4310753709284301E-2</v>
      </c>
    </row>
    <row r="11" spans="3:4">
      <c r="C11" s="95" t="s">
        <v>319</v>
      </c>
      <c r="D11" s="168">
        <v>3.872666682442464E-2</v>
      </c>
    </row>
    <row r="12" spans="3:4">
      <c r="C12" s="438" t="s">
        <v>158</v>
      </c>
      <c r="D12" s="434">
        <f>SUM(D6:D11)</f>
        <v>1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4CF36-183E-4201-842D-8DEF76EB7480}">
  <dimension ref="C5:AH74"/>
  <sheetViews>
    <sheetView tabSelected="1" topLeftCell="A19" zoomScale="90" zoomScaleNormal="90" workbookViewId="0">
      <selection activeCell="S46" sqref="S46"/>
    </sheetView>
  </sheetViews>
  <sheetFormatPr baseColWidth="10" defaultRowHeight="15"/>
  <cols>
    <col min="4" max="4" width="11.85546875" customWidth="1"/>
    <col min="5" max="19" width="6.140625" customWidth="1"/>
    <col min="22" max="22" width="8" customWidth="1"/>
    <col min="23" max="23" width="50.140625" bestFit="1" customWidth="1"/>
    <col min="24" max="34" width="6.85546875" customWidth="1"/>
  </cols>
  <sheetData>
    <row r="5" spans="3:34" ht="15" customHeight="1">
      <c r="C5" s="1"/>
      <c r="D5" s="1"/>
      <c r="E5" s="2"/>
      <c r="F5" s="510" t="s">
        <v>163</v>
      </c>
      <c r="G5" s="510"/>
      <c r="H5" s="510"/>
      <c r="I5" s="510"/>
      <c r="J5" s="5"/>
      <c r="K5" s="509" t="s">
        <v>166</v>
      </c>
      <c r="L5" s="509"/>
      <c r="M5" s="509"/>
      <c r="N5" s="509"/>
      <c r="O5" s="509"/>
      <c r="P5" s="7"/>
      <c r="Q5" s="314"/>
      <c r="R5" s="314"/>
      <c r="S5" s="7"/>
      <c r="V5" s="2"/>
      <c r="W5" s="2"/>
      <c r="X5" s="2"/>
      <c r="Y5" s="510" t="s">
        <v>163</v>
      </c>
      <c r="Z5" s="510"/>
      <c r="AA5" s="510"/>
      <c r="AB5" s="510"/>
      <c r="AC5" s="5"/>
      <c r="AD5" s="509" t="s">
        <v>166</v>
      </c>
      <c r="AE5" s="509"/>
      <c r="AF5" s="509"/>
      <c r="AG5" s="509"/>
      <c r="AH5" s="509"/>
    </row>
    <row r="6" spans="3:34">
      <c r="C6" s="1"/>
      <c r="D6" s="1"/>
      <c r="E6" s="2"/>
      <c r="F6" s="508" t="s">
        <v>2</v>
      </c>
      <c r="G6" s="508"/>
      <c r="H6" s="508"/>
      <c r="I6" s="6"/>
      <c r="J6" s="5"/>
      <c r="K6" s="508" t="s">
        <v>2</v>
      </c>
      <c r="L6" s="508"/>
      <c r="M6" s="508"/>
      <c r="N6" s="6"/>
      <c r="O6" s="7"/>
      <c r="P6" s="7"/>
      <c r="Q6" s="314"/>
      <c r="R6" s="314"/>
      <c r="S6" s="7"/>
      <c r="V6" s="2"/>
      <c r="W6" s="2"/>
      <c r="X6" s="2"/>
      <c r="Y6" s="508" t="s">
        <v>2</v>
      </c>
      <c r="Z6" s="508"/>
      <c r="AA6" s="508"/>
      <c r="AB6" s="6"/>
      <c r="AC6" s="5"/>
      <c r="AD6" s="508" t="s">
        <v>2</v>
      </c>
      <c r="AE6" s="508"/>
      <c r="AF6" s="508"/>
      <c r="AG6" s="6"/>
      <c r="AH6" s="7"/>
    </row>
    <row r="7" spans="3:34" ht="70.5" customHeight="1">
      <c r="C7" s="8"/>
      <c r="D7" s="8"/>
      <c r="E7" s="9" t="s">
        <v>291</v>
      </c>
      <c r="F7" s="9" t="s">
        <v>5</v>
      </c>
      <c r="G7" s="9" t="s">
        <v>6</v>
      </c>
      <c r="H7" s="12" t="s">
        <v>7</v>
      </c>
      <c r="I7" s="11" t="s">
        <v>8</v>
      </c>
      <c r="J7" s="10" t="s">
        <v>9</v>
      </c>
      <c r="K7" s="9" t="s">
        <v>5</v>
      </c>
      <c r="L7" s="9" t="s">
        <v>6</v>
      </c>
      <c r="M7" s="12" t="s">
        <v>7</v>
      </c>
      <c r="N7" s="11" t="s">
        <v>8</v>
      </c>
      <c r="O7" s="13" t="s">
        <v>9</v>
      </c>
      <c r="P7" s="133"/>
      <c r="Q7" s="133"/>
      <c r="R7" s="133"/>
      <c r="S7" s="133"/>
      <c r="V7" s="33" t="s">
        <v>203</v>
      </c>
      <c r="W7" s="100"/>
      <c r="X7" s="9" t="s">
        <v>291</v>
      </c>
      <c r="Y7" s="9" t="s">
        <v>5</v>
      </c>
      <c r="Z7" s="9" t="s">
        <v>6</v>
      </c>
      <c r="AA7" s="12" t="s">
        <v>7</v>
      </c>
      <c r="AB7" s="11" t="s">
        <v>164</v>
      </c>
      <c r="AC7" s="10" t="s">
        <v>9</v>
      </c>
      <c r="AD7" s="9" t="s">
        <v>5</v>
      </c>
      <c r="AE7" s="9" t="s">
        <v>6</v>
      </c>
      <c r="AF7" s="12" t="s">
        <v>7</v>
      </c>
      <c r="AG7" s="11" t="s">
        <v>164</v>
      </c>
      <c r="AH7" s="13" t="s">
        <v>9</v>
      </c>
    </row>
    <row r="8" spans="3:34" ht="15" customHeight="1">
      <c r="C8" s="8" t="s">
        <v>29</v>
      </c>
      <c r="D8" s="8"/>
      <c r="E8" s="115">
        <v>130.418038</v>
      </c>
      <c r="F8" s="115">
        <v>49.322729000000002</v>
      </c>
      <c r="G8" s="115">
        <v>72.081846000000013</v>
      </c>
      <c r="H8" s="115">
        <v>121.40457500000001</v>
      </c>
      <c r="I8" s="115">
        <v>64.898195999999686</v>
      </c>
      <c r="J8" s="115">
        <v>186.30277099999969</v>
      </c>
      <c r="K8" s="116">
        <v>0.79975899999999989</v>
      </c>
      <c r="L8" s="116">
        <v>1.0331169999999996</v>
      </c>
      <c r="M8" s="116">
        <v>1.8328759999999995</v>
      </c>
      <c r="N8" s="116">
        <v>0.88021099999999364</v>
      </c>
      <c r="O8" s="116">
        <v>2.7130869999999931</v>
      </c>
      <c r="P8" s="170"/>
      <c r="Q8" s="170"/>
      <c r="R8" s="170"/>
      <c r="S8" s="170"/>
      <c r="V8" s="57" t="s">
        <v>29</v>
      </c>
      <c r="W8" s="57"/>
      <c r="X8" s="59">
        <v>113.418038</v>
      </c>
      <c r="Y8" s="102">
        <v>49.32272900000001</v>
      </c>
      <c r="Z8" s="102">
        <v>72.081846000000013</v>
      </c>
      <c r="AA8" s="103">
        <v>121.40457500000002</v>
      </c>
      <c r="AB8" s="102">
        <v>64.898195999999672</v>
      </c>
      <c r="AC8" s="104">
        <v>186.30277099999969</v>
      </c>
      <c r="AD8" s="122">
        <v>0.799759</v>
      </c>
      <c r="AE8" s="122">
        <v>1.0331169999999998</v>
      </c>
      <c r="AF8" s="123">
        <v>1.8328759999999999</v>
      </c>
      <c r="AG8" s="122">
        <v>0.88021099999999319</v>
      </c>
      <c r="AH8" s="124">
        <v>2.7130869999999931</v>
      </c>
    </row>
    <row r="9" spans="3:34">
      <c r="C9" s="1" t="s">
        <v>55</v>
      </c>
      <c r="D9" s="1" t="s">
        <v>173</v>
      </c>
      <c r="E9" s="113">
        <v>56.542262999999998</v>
      </c>
      <c r="F9" s="113">
        <v>21.457660999999998</v>
      </c>
      <c r="G9" s="113">
        <v>24.132243000000006</v>
      </c>
      <c r="H9" s="113">
        <v>45.589904000000004</v>
      </c>
      <c r="I9" s="113">
        <v>14.910240999999992</v>
      </c>
      <c r="J9" s="113">
        <v>60.500144999999996</v>
      </c>
      <c r="K9" s="114">
        <v>0.34384299999999984</v>
      </c>
      <c r="L9" s="114">
        <v>0.23784800000000023</v>
      </c>
      <c r="M9" s="114">
        <v>0.58169100000000007</v>
      </c>
      <c r="N9" s="114">
        <v>8.4327000000000041E-2</v>
      </c>
      <c r="O9" s="114">
        <v>0.66601800000000011</v>
      </c>
      <c r="P9" s="114"/>
      <c r="Q9" s="114"/>
      <c r="R9" s="114"/>
      <c r="S9" s="114"/>
      <c r="V9" s="90" t="s">
        <v>144</v>
      </c>
      <c r="W9" s="90" t="s">
        <v>204</v>
      </c>
      <c r="X9" s="60"/>
      <c r="Y9" s="60">
        <v>8.3517999999999995E-2</v>
      </c>
      <c r="Z9" s="60">
        <v>4.0539019999999999</v>
      </c>
      <c r="AA9" s="105">
        <v>4.1374199999999997</v>
      </c>
      <c r="AB9" s="60">
        <v>1.1720229981236772</v>
      </c>
      <c r="AC9" s="106">
        <v>5.3094429981236768</v>
      </c>
      <c r="AD9" s="83">
        <v>1.8810000000000001E-3</v>
      </c>
      <c r="AE9" s="83">
        <v>0.11303299999999999</v>
      </c>
      <c r="AF9" s="125">
        <v>0.11491399999999999</v>
      </c>
      <c r="AG9" s="83">
        <v>3.7553109907050075E-2</v>
      </c>
      <c r="AH9" s="126">
        <v>0.15246710990705006</v>
      </c>
    </row>
    <row r="10" spans="3:34">
      <c r="C10" s="1" t="s">
        <v>64</v>
      </c>
      <c r="D10" s="1" t="s">
        <v>169</v>
      </c>
      <c r="E10" s="113">
        <v>56.87577499999999</v>
      </c>
      <c r="F10" s="113">
        <v>27.865068000000004</v>
      </c>
      <c r="G10" s="113">
        <v>18.322305999999994</v>
      </c>
      <c r="H10" s="113">
        <v>46.187373999999998</v>
      </c>
      <c r="I10" s="113">
        <v>30.105570000000021</v>
      </c>
      <c r="J10" s="113">
        <v>76.29294400000002</v>
      </c>
      <c r="K10" s="114">
        <v>0.45591600000000004</v>
      </c>
      <c r="L10" s="114">
        <v>0.21723999999999971</v>
      </c>
      <c r="M10" s="114">
        <v>0.67315599999999975</v>
      </c>
      <c r="N10" s="114">
        <v>0.31923000000000012</v>
      </c>
      <c r="O10" s="114">
        <v>0.99238599999999988</v>
      </c>
      <c r="P10" s="114"/>
      <c r="Q10" s="114"/>
      <c r="R10" s="114"/>
      <c r="S10" s="114"/>
      <c r="V10" s="90" t="s">
        <v>145</v>
      </c>
      <c r="W10" s="90" t="s">
        <v>205</v>
      </c>
      <c r="X10" s="60"/>
      <c r="Y10" s="60">
        <v>8.2000000000000001E-5</v>
      </c>
      <c r="Z10" s="60">
        <v>1.6548250000000002</v>
      </c>
      <c r="AA10" s="105">
        <v>1.6549070000000001</v>
      </c>
      <c r="AB10" s="60">
        <v>2.4897748723442303E-2</v>
      </c>
      <c r="AC10" s="106">
        <v>1.6798047487234424</v>
      </c>
      <c r="AD10" s="83">
        <v>9.9999999999999995E-7</v>
      </c>
      <c r="AE10" s="83">
        <v>1.2256000000000003E-2</v>
      </c>
      <c r="AF10" s="125">
        <v>1.2257000000000002E-2</v>
      </c>
      <c r="AG10" s="83">
        <v>2.1273410212825929E-4</v>
      </c>
      <c r="AH10" s="126">
        <v>1.2469734102128262E-2</v>
      </c>
    </row>
    <row r="11" spans="3:34">
      <c r="C11" s="1" t="s">
        <v>230</v>
      </c>
      <c r="D11" s="1"/>
      <c r="E11" s="113">
        <v>10</v>
      </c>
      <c r="F11" s="113">
        <v>0</v>
      </c>
      <c r="G11" s="113">
        <v>20.244211999999976</v>
      </c>
      <c r="H11" s="113">
        <v>20.244211999999976</v>
      </c>
      <c r="I11" s="113">
        <v>14.13199800000001</v>
      </c>
      <c r="J11" s="113">
        <v>34.376210000000015</v>
      </c>
      <c r="K11" s="114">
        <v>0</v>
      </c>
      <c r="L11" s="114">
        <v>0.29749599999999998</v>
      </c>
      <c r="M11" s="114">
        <v>0.29749599999999976</v>
      </c>
      <c r="N11" s="114">
        <v>0.19882500000000047</v>
      </c>
      <c r="O11" s="114">
        <v>0.49632100000000001</v>
      </c>
      <c r="P11" s="114"/>
      <c r="Q11" s="114"/>
      <c r="R11" s="114"/>
      <c r="S11" s="114"/>
      <c r="V11" s="90" t="s">
        <v>146</v>
      </c>
      <c r="W11" s="90" t="s">
        <v>206</v>
      </c>
      <c r="X11" s="60"/>
      <c r="Y11" s="60">
        <v>0.48228599999999994</v>
      </c>
      <c r="Z11" s="60">
        <v>12.413878000000002</v>
      </c>
      <c r="AA11" s="105">
        <v>12.896164000000002</v>
      </c>
      <c r="AB11" s="60">
        <v>10.220417857991656</v>
      </c>
      <c r="AC11" s="106">
        <v>23.116581857991658</v>
      </c>
      <c r="AD11" s="83">
        <v>4.3090000000000003E-3</v>
      </c>
      <c r="AE11" s="83">
        <v>0.17723200000000003</v>
      </c>
      <c r="AF11" s="125">
        <v>0.18154100000000004</v>
      </c>
      <c r="AG11" s="83">
        <v>0.16597751956421297</v>
      </c>
      <c r="AH11" s="126">
        <v>0.34751851956421298</v>
      </c>
    </row>
    <row r="12" spans="3:34">
      <c r="C12" s="8" t="s">
        <v>231</v>
      </c>
      <c r="D12" s="8"/>
      <c r="E12" s="115">
        <v>7</v>
      </c>
      <c r="F12" s="115">
        <v>0</v>
      </c>
      <c r="G12" s="115">
        <v>9.3830850000000368</v>
      </c>
      <c r="H12" s="115">
        <v>9.3830850000000368</v>
      </c>
      <c r="I12" s="115">
        <v>5.7503869999996624</v>
      </c>
      <c r="J12" s="115">
        <v>15.133471999999671</v>
      </c>
      <c r="K12" s="116">
        <v>0</v>
      </c>
      <c r="L12" s="116">
        <v>0.2805329999999997</v>
      </c>
      <c r="M12" s="116">
        <v>0.28053299999999992</v>
      </c>
      <c r="N12" s="116">
        <v>0.277828999999993</v>
      </c>
      <c r="O12" s="116">
        <v>0.55836199999999314</v>
      </c>
      <c r="P12" s="170"/>
      <c r="Q12" s="170"/>
      <c r="R12" s="170"/>
      <c r="S12" s="170"/>
      <c r="V12" s="90" t="s">
        <v>147</v>
      </c>
      <c r="W12" s="90" t="s">
        <v>216</v>
      </c>
      <c r="X12" s="60"/>
      <c r="Y12" s="60">
        <v>3.5930000000000004E-2</v>
      </c>
      <c r="Z12" s="60">
        <v>1.5484329999999999</v>
      </c>
      <c r="AA12" s="105">
        <v>1.584363</v>
      </c>
      <c r="AB12" s="60">
        <v>0.81082326527101478</v>
      </c>
      <c r="AC12" s="106">
        <v>2.3951862652710147</v>
      </c>
      <c r="AD12" s="83">
        <v>1.1E-4</v>
      </c>
      <c r="AE12" s="83">
        <v>8.0309999999999982E-3</v>
      </c>
      <c r="AF12" s="125">
        <v>8.1409999999999989E-3</v>
      </c>
      <c r="AG12" s="83">
        <v>4.8063534693141849E-3</v>
      </c>
      <c r="AH12" s="126">
        <v>1.2947353469314183E-2</v>
      </c>
    </row>
    <row r="13" spans="3:34" ht="15" customHeight="1">
      <c r="C13" s="205" t="s">
        <v>158</v>
      </c>
      <c r="E13" s="113">
        <f>SUM(E9:E12)</f>
        <v>130.418038</v>
      </c>
      <c r="F13" s="113">
        <f t="shared" ref="F13:O13" si="0">SUM(F9:F12)</f>
        <v>49.322729000000002</v>
      </c>
      <c r="G13" s="113">
        <f t="shared" si="0"/>
        <v>72.081846000000013</v>
      </c>
      <c r="H13" s="113">
        <f t="shared" si="0"/>
        <v>121.40457500000001</v>
      </c>
      <c r="I13" s="113">
        <f t="shared" si="0"/>
        <v>64.898195999999686</v>
      </c>
      <c r="J13" s="113">
        <f t="shared" si="0"/>
        <v>186.30277099999969</v>
      </c>
      <c r="K13" s="113">
        <f t="shared" si="0"/>
        <v>0.79975899999999989</v>
      </c>
      <c r="L13" s="113">
        <f t="shared" si="0"/>
        <v>1.0331169999999996</v>
      </c>
      <c r="M13" s="113">
        <f t="shared" si="0"/>
        <v>1.8328759999999995</v>
      </c>
      <c r="N13" s="113">
        <f t="shared" si="0"/>
        <v>0.88021099999999364</v>
      </c>
      <c r="O13" s="113">
        <f t="shared" si="0"/>
        <v>2.7130869999999931</v>
      </c>
      <c r="V13" s="90" t="s">
        <v>148</v>
      </c>
      <c r="W13" s="90" t="s">
        <v>217</v>
      </c>
      <c r="X13" s="60"/>
      <c r="Y13" s="60">
        <v>3.6200000000000002E-4</v>
      </c>
      <c r="Z13" s="60">
        <v>0.37016499999999997</v>
      </c>
      <c r="AA13" s="105">
        <v>0.37052699999999994</v>
      </c>
      <c r="AB13" s="60">
        <v>0.40553392376255526</v>
      </c>
      <c r="AC13" s="106">
        <v>0.7760609237625552</v>
      </c>
      <c r="AD13" s="83">
        <v>3.9999999999999998E-6</v>
      </c>
      <c r="AE13" s="83">
        <v>3.7990000000000007E-3</v>
      </c>
      <c r="AF13" s="125">
        <v>3.8030000000000008E-3</v>
      </c>
      <c r="AG13" s="83">
        <v>4.8017561013278887E-3</v>
      </c>
      <c r="AH13" s="126">
        <v>8.6047561013278887E-3</v>
      </c>
    </row>
    <row r="14" spans="3:34">
      <c r="C14" s="439" t="s">
        <v>643</v>
      </c>
      <c r="D14" s="121"/>
      <c r="E14" s="381">
        <f>E8-E13</f>
        <v>0</v>
      </c>
      <c r="F14" s="381">
        <f t="shared" ref="F14:O14" si="1">F8-F13</f>
        <v>0</v>
      </c>
      <c r="G14" s="381">
        <f t="shared" si="1"/>
        <v>0</v>
      </c>
      <c r="H14" s="381">
        <f t="shared" si="1"/>
        <v>0</v>
      </c>
      <c r="I14" s="381">
        <f t="shared" si="1"/>
        <v>0</v>
      </c>
      <c r="J14" s="381">
        <f t="shared" si="1"/>
        <v>0</v>
      </c>
      <c r="K14" s="381">
        <f t="shared" si="1"/>
        <v>0</v>
      </c>
      <c r="L14" s="381">
        <f t="shared" si="1"/>
        <v>0</v>
      </c>
      <c r="M14" s="381">
        <f t="shared" si="1"/>
        <v>0</v>
      </c>
      <c r="N14" s="381">
        <f t="shared" si="1"/>
        <v>0</v>
      </c>
      <c r="O14" s="381">
        <f t="shared" si="1"/>
        <v>0</v>
      </c>
      <c r="V14" s="90" t="s">
        <v>149</v>
      </c>
      <c r="W14" s="90" t="s">
        <v>218</v>
      </c>
      <c r="X14" s="60"/>
      <c r="Y14" s="60">
        <v>1.0421999999999999E-2</v>
      </c>
      <c r="Z14" s="60">
        <v>1.3151190000000001</v>
      </c>
      <c r="AA14" s="105">
        <v>1.3255410000000001</v>
      </c>
      <c r="AB14" s="60">
        <v>7.2290311521386608</v>
      </c>
      <c r="AC14" s="106">
        <v>8.5545721521386611</v>
      </c>
      <c r="AD14" s="83">
        <v>1.03E-4</v>
      </c>
      <c r="AE14" s="83">
        <v>1.6824999999999996E-2</v>
      </c>
      <c r="AF14" s="125">
        <v>1.6927999999999995E-2</v>
      </c>
      <c r="AG14" s="83">
        <v>0.10650230892363491</v>
      </c>
      <c r="AH14" s="126">
        <v>0.12343030892363491</v>
      </c>
    </row>
    <row r="15" spans="3:34">
      <c r="V15" s="90" t="s">
        <v>150</v>
      </c>
      <c r="W15" s="90" t="s">
        <v>232</v>
      </c>
      <c r="X15" s="60"/>
      <c r="Y15" s="60">
        <v>1.710356</v>
      </c>
      <c r="Z15" s="60">
        <v>10.070597999999997</v>
      </c>
      <c r="AA15" s="105">
        <v>11.780953999999998</v>
      </c>
      <c r="AB15" s="60">
        <v>7.2473307669533185</v>
      </c>
      <c r="AC15" s="106">
        <v>19.028284766953316</v>
      </c>
      <c r="AD15" s="83">
        <v>2.6798999999999996E-2</v>
      </c>
      <c r="AE15" s="83">
        <v>0.12552200000000002</v>
      </c>
      <c r="AF15" s="125">
        <v>0.15232100000000001</v>
      </c>
      <c r="AG15" s="83">
        <v>0.10809954022632703</v>
      </c>
      <c r="AH15" s="126">
        <v>0.26042054022632705</v>
      </c>
    </row>
    <row r="16" spans="3:34">
      <c r="F16" t="s">
        <v>163</v>
      </c>
      <c r="K16" t="s">
        <v>166</v>
      </c>
      <c r="V16" s="90" t="s">
        <v>151</v>
      </c>
      <c r="W16" s="90" t="s">
        <v>220</v>
      </c>
      <c r="X16" s="60"/>
      <c r="Y16" s="60">
        <v>15.425473000000002</v>
      </c>
      <c r="Z16" s="60">
        <v>11.768950999999996</v>
      </c>
      <c r="AA16" s="105">
        <v>27.194423999999998</v>
      </c>
      <c r="AB16" s="60">
        <v>3.604699871914093</v>
      </c>
      <c r="AC16" s="106">
        <v>30.799123871914091</v>
      </c>
      <c r="AD16" s="83">
        <v>0.19700799999999999</v>
      </c>
      <c r="AE16" s="83">
        <v>0.16789399999999996</v>
      </c>
      <c r="AF16" s="125">
        <v>0.36490199999999995</v>
      </c>
      <c r="AG16" s="83">
        <v>5.5799708759499668E-2</v>
      </c>
      <c r="AH16" s="126">
        <v>0.42070170875949964</v>
      </c>
    </row>
    <row r="17" spans="3:34">
      <c r="F17" t="s">
        <v>2</v>
      </c>
      <c r="K17" t="s">
        <v>2</v>
      </c>
      <c r="V17" s="90" t="s">
        <v>152</v>
      </c>
      <c r="W17" s="90" t="s">
        <v>221</v>
      </c>
      <c r="X17" s="60"/>
      <c r="Y17" s="60">
        <v>27.135821</v>
      </c>
      <c r="Z17" s="60">
        <v>2.3000000000000007</v>
      </c>
      <c r="AA17" s="105">
        <v>29.435821000000001</v>
      </c>
      <c r="AB17" s="60">
        <v>4.7854277465712123</v>
      </c>
      <c r="AC17" s="106">
        <v>34.221248746571213</v>
      </c>
      <c r="AD17" s="83">
        <v>0.509571</v>
      </c>
      <c r="AE17" s="83">
        <v>6.6117999999999899E-2</v>
      </c>
      <c r="AF17" s="125">
        <v>0.5756889999999999</v>
      </c>
      <c r="AG17" s="83">
        <v>0.10796897618683082</v>
      </c>
      <c r="AH17" s="126">
        <v>0.68365797618683066</v>
      </c>
    </row>
    <row r="18" spans="3:34">
      <c r="E18" t="s">
        <v>291</v>
      </c>
      <c r="F18" t="s">
        <v>5</v>
      </c>
      <c r="G18" t="s">
        <v>6</v>
      </c>
      <c r="H18" t="s">
        <v>7</v>
      </c>
      <c r="I18" t="s">
        <v>8</v>
      </c>
      <c r="J18" t="s">
        <v>9</v>
      </c>
      <c r="K18" t="s">
        <v>5</v>
      </c>
      <c r="L18" t="s">
        <v>6</v>
      </c>
      <c r="M18" t="s">
        <v>7</v>
      </c>
      <c r="N18" t="s">
        <v>8</v>
      </c>
      <c r="O18" t="s">
        <v>9</v>
      </c>
      <c r="V18" s="90" t="s">
        <v>153</v>
      </c>
      <c r="W18" s="90" t="s">
        <v>222</v>
      </c>
      <c r="X18" s="60"/>
      <c r="Y18" s="60">
        <v>0.50462699999999994</v>
      </c>
      <c r="Z18" s="60">
        <v>2.6611090000000006</v>
      </c>
      <c r="AA18" s="105">
        <v>3.1657360000000003</v>
      </c>
      <c r="AB18" s="60">
        <v>3.7024344021880942</v>
      </c>
      <c r="AC18" s="106">
        <v>6.8681704021880945</v>
      </c>
      <c r="AD18" s="83">
        <v>3.1870000000000002E-3</v>
      </c>
      <c r="AE18" s="83">
        <v>1.9350999999999997E-2</v>
      </c>
      <c r="AF18" s="125">
        <v>2.2537999999999996E-2</v>
      </c>
      <c r="AG18" s="83">
        <v>3.0408464747264479E-2</v>
      </c>
      <c r="AH18" s="126">
        <v>5.2946464747264471E-2</v>
      </c>
    </row>
    <row r="19" spans="3:34">
      <c r="C19" t="s">
        <v>29</v>
      </c>
      <c r="E19" s="63">
        <v>130.418038</v>
      </c>
      <c r="F19" s="63">
        <v>49.322729000000002</v>
      </c>
      <c r="G19" s="63">
        <v>72.081846000000013</v>
      </c>
      <c r="H19" s="63">
        <v>121.40457500000001</v>
      </c>
      <c r="I19" s="63">
        <v>64.898195999999686</v>
      </c>
      <c r="J19" s="63">
        <v>186.30277099999969</v>
      </c>
      <c r="K19" s="213">
        <v>0.79975899999999989</v>
      </c>
      <c r="L19" s="213">
        <v>1.0331169999999996</v>
      </c>
      <c r="M19" s="213">
        <v>1.8328759999999995</v>
      </c>
      <c r="N19" s="213">
        <v>0.88021099999999364</v>
      </c>
      <c r="O19" s="213">
        <v>2.7130869999999931</v>
      </c>
      <c r="V19" s="90" t="s">
        <v>154</v>
      </c>
      <c r="W19" s="90" t="s">
        <v>223</v>
      </c>
      <c r="X19" s="60"/>
      <c r="Y19" s="60">
        <v>3.999E-3</v>
      </c>
      <c r="Z19" s="60">
        <v>3.9115070000000007</v>
      </c>
      <c r="AA19" s="105">
        <v>3.9155060000000006</v>
      </c>
      <c r="AB19" s="60">
        <v>3.1683455334757964</v>
      </c>
      <c r="AC19" s="106">
        <v>7.083851533475797</v>
      </c>
      <c r="AD19" s="83">
        <v>7.9999999999999996E-6</v>
      </c>
      <c r="AE19" s="83">
        <v>2.2575000000000005E-2</v>
      </c>
      <c r="AF19" s="125">
        <v>2.2583000000000006E-2</v>
      </c>
      <c r="AG19" s="83">
        <v>2.1081073450972456E-2</v>
      </c>
      <c r="AH19" s="126">
        <v>4.3664073450972465E-2</v>
      </c>
    </row>
    <row r="20" spans="3:34">
      <c r="C20" t="s">
        <v>55</v>
      </c>
      <c r="D20" t="s">
        <v>173</v>
      </c>
      <c r="E20" s="63">
        <v>56.542262999999998</v>
      </c>
      <c r="F20" s="63">
        <v>21.457660999999998</v>
      </c>
      <c r="G20" s="63">
        <v>24.132243000000006</v>
      </c>
      <c r="H20" s="63">
        <v>45.589904000000004</v>
      </c>
      <c r="I20" s="63">
        <v>14.910240999999992</v>
      </c>
      <c r="J20" s="63">
        <v>60.500144999999996</v>
      </c>
      <c r="K20" s="213">
        <v>0.34384299999999984</v>
      </c>
      <c r="L20" s="213">
        <v>0.23784800000000023</v>
      </c>
      <c r="M20" s="213">
        <v>0.58169100000000007</v>
      </c>
      <c r="N20" s="213">
        <v>8.4327000000000041E-2</v>
      </c>
      <c r="O20" s="213">
        <v>0.66601800000000011</v>
      </c>
      <c r="V20" s="90" t="s">
        <v>155</v>
      </c>
      <c r="W20" s="90" t="s">
        <v>224</v>
      </c>
      <c r="X20" s="60"/>
      <c r="Y20" s="60">
        <v>3.1410000000000001E-3</v>
      </c>
      <c r="Z20" s="60">
        <v>2.2162540000000002</v>
      </c>
      <c r="AA20" s="105">
        <v>2.219395</v>
      </c>
      <c r="AB20" s="60">
        <v>11.080638571356905</v>
      </c>
      <c r="AC20" s="106">
        <v>13.300033571356906</v>
      </c>
      <c r="AD20" s="83">
        <v>3.9999999999999998E-6</v>
      </c>
      <c r="AE20" s="83">
        <v>4.2249999999999996E-3</v>
      </c>
      <c r="AF20" s="125">
        <v>4.2289999999999993E-3</v>
      </c>
      <c r="AG20" s="83">
        <v>2.4357589838714593E-2</v>
      </c>
      <c r="AH20" s="126">
        <v>2.8586589838714593E-2</v>
      </c>
    </row>
    <row r="21" spans="3:34">
      <c r="C21" t="s">
        <v>64</v>
      </c>
      <c r="D21" t="s">
        <v>169</v>
      </c>
      <c r="E21" s="63">
        <v>56.87577499999999</v>
      </c>
      <c r="F21" s="63">
        <v>27.865068000000004</v>
      </c>
      <c r="G21" s="63">
        <v>18.322305999999994</v>
      </c>
      <c r="H21" s="63">
        <v>46.187373999999998</v>
      </c>
      <c r="I21" s="63">
        <v>30.105570000000021</v>
      </c>
      <c r="J21" s="63">
        <v>76.29294400000002</v>
      </c>
      <c r="K21" s="213">
        <v>0.45591600000000004</v>
      </c>
      <c r="L21" s="213">
        <v>0.21723999999999971</v>
      </c>
      <c r="M21" s="213">
        <v>0.67315599999999975</v>
      </c>
      <c r="N21" s="213">
        <v>0.31923000000000012</v>
      </c>
      <c r="O21" s="213">
        <v>0.99238599999999988</v>
      </c>
      <c r="V21" s="90" t="s">
        <v>156</v>
      </c>
      <c r="W21" s="90" t="s">
        <v>225</v>
      </c>
      <c r="X21" s="60"/>
      <c r="Y21" s="60">
        <v>6.7419999999999997E-3</v>
      </c>
      <c r="Z21" s="60">
        <v>7.1783299999999999</v>
      </c>
      <c r="AA21" s="105">
        <v>7.1850719999999999</v>
      </c>
      <c r="AB21" s="60">
        <v>3.8982767616728804</v>
      </c>
      <c r="AC21" s="106">
        <v>11.08334876167288</v>
      </c>
      <c r="AD21" s="83">
        <v>3.4999999999999997E-5</v>
      </c>
      <c r="AE21" s="83">
        <v>7.0675999999999989E-2</v>
      </c>
      <c r="AF21" s="125">
        <v>7.0710999999999982E-2</v>
      </c>
      <c r="AG21" s="83">
        <v>4.4258324181772439E-2</v>
      </c>
      <c r="AH21" s="126">
        <v>0.11496932418177241</v>
      </c>
    </row>
    <row r="22" spans="3:34">
      <c r="C22" t="s">
        <v>230</v>
      </c>
      <c r="E22" s="63">
        <v>10</v>
      </c>
      <c r="F22" s="63">
        <v>0</v>
      </c>
      <c r="G22" s="63">
        <v>20.244211999999976</v>
      </c>
      <c r="H22" s="63">
        <v>20.244211999999976</v>
      </c>
      <c r="I22" s="63">
        <v>14.13199800000001</v>
      </c>
      <c r="J22" s="63">
        <v>34.376210000000015</v>
      </c>
      <c r="K22" s="213">
        <v>0</v>
      </c>
      <c r="L22" s="213">
        <v>0.29749599999999998</v>
      </c>
      <c r="M22" s="213">
        <v>0.29749599999999976</v>
      </c>
      <c r="N22" s="213">
        <v>0.19882500000000047</v>
      </c>
      <c r="O22" s="213">
        <v>0.49632100000000001</v>
      </c>
      <c r="V22" s="90" t="s">
        <v>157</v>
      </c>
      <c r="W22" s="90" t="s">
        <v>226</v>
      </c>
      <c r="X22" s="60"/>
      <c r="Y22" s="60">
        <v>2.3574000000000001E-2</v>
      </c>
      <c r="Z22" s="60">
        <v>5.9923759999999993</v>
      </c>
      <c r="AA22" s="105">
        <v>6.0159499999999992</v>
      </c>
      <c r="AB22" s="60">
        <v>0.73466955721240623</v>
      </c>
      <c r="AC22" s="106">
        <v>6.7506195572124055</v>
      </c>
      <c r="AD22" s="83">
        <v>5.0100000000000003E-4</v>
      </c>
      <c r="AE22" s="83">
        <v>0.11722900000000001</v>
      </c>
      <c r="AF22" s="125">
        <v>0.11773000000000002</v>
      </c>
      <c r="AG22" s="83">
        <v>1.6585990490587923E-2</v>
      </c>
      <c r="AH22" s="126">
        <v>0.13431599049058793</v>
      </c>
    </row>
    <row r="23" spans="3:34">
      <c r="C23" t="s">
        <v>231</v>
      </c>
      <c r="E23" s="63">
        <v>7</v>
      </c>
      <c r="F23" s="63">
        <v>0</v>
      </c>
      <c r="G23" s="63">
        <v>9.3830850000000368</v>
      </c>
      <c r="H23" s="63">
        <v>9.3830850000000368</v>
      </c>
      <c r="I23" s="63">
        <v>5.7503869999996624</v>
      </c>
      <c r="J23" s="63">
        <v>15.133471999999671</v>
      </c>
      <c r="K23" s="213">
        <v>0</v>
      </c>
      <c r="L23" s="213">
        <v>0.2805329999999997</v>
      </c>
      <c r="M23" s="213">
        <v>0.28053299999999992</v>
      </c>
      <c r="N23" s="213">
        <v>0.277828999999993</v>
      </c>
      <c r="O23" s="213">
        <v>0.55836199999999314</v>
      </c>
      <c r="V23" s="107" t="s">
        <v>130</v>
      </c>
      <c r="W23" s="107" t="s">
        <v>227</v>
      </c>
      <c r="X23" s="97"/>
      <c r="Y23" s="97">
        <v>3.8963960000000002</v>
      </c>
      <c r="Z23" s="97">
        <v>4.6263990000000002</v>
      </c>
      <c r="AA23" s="26">
        <v>8.5227950000000003</v>
      </c>
      <c r="AB23" s="97">
        <v>6.8136458426439948</v>
      </c>
      <c r="AC23" s="25">
        <v>15.336440842643995</v>
      </c>
      <c r="AD23" s="130">
        <v>5.623800000000001E-2</v>
      </c>
      <c r="AE23" s="130">
        <v>0.10835100000000003</v>
      </c>
      <c r="AF23" s="131">
        <v>0.16458900000000004</v>
      </c>
      <c r="AG23" s="130">
        <v>0.15179755005035558</v>
      </c>
      <c r="AH23" s="132">
        <v>0.31638655005035565</v>
      </c>
    </row>
    <row r="24" spans="3:34">
      <c r="V24" s="90" t="s">
        <v>158</v>
      </c>
      <c r="W24" s="90"/>
      <c r="X24" s="60">
        <v>0</v>
      </c>
      <c r="Y24" s="60">
        <v>49.32272900000001</v>
      </c>
      <c r="Z24" s="60">
        <v>72.081845999999999</v>
      </c>
      <c r="AA24" s="105">
        <v>121.40457500000001</v>
      </c>
      <c r="AB24" s="60">
        <v>31.634312000000008</v>
      </c>
      <c r="AC24" s="106">
        <v>153.03888700000002</v>
      </c>
      <c r="AD24" s="60">
        <v>0.799759</v>
      </c>
      <c r="AE24" s="60">
        <v>1.0331170000000003</v>
      </c>
      <c r="AF24" s="105">
        <v>1.8328760000000004</v>
      </c>
      <c r="AG24" s="60">
        <v>0.49394399999999972</v>
      </c>
      <c r="AH24" s="169">
        <v>2.3268200000000001</v>
      </c>
    </row>
    <row r="25" spans="3:34">
      <c r="F25" s="74" t="s">
        <v>624</v>
      </c>
      <c r="V25" s="90"/>
      <c r="W25" s="9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</row>
    <row r="26" spans="3:34">
      <c r="F26">
        <f>IFERROR(MROUND(F19,IF(F19&lt;20,1,IF(F19&lt;100,5,10))),"-")</f>
        <v>50</v>
      </c>
      <c r="G26">
        <f t="shared" ref="G26:J26" si="2">IFERROR(MROUND(G19,IF(G19&lt;20,1,IF(G19&lt;100,5,10))),"-")</f>
        <v>70</v>
      </c>
      <c r="H26">
        <f t="shared" si="2"/>
        <v>120</v>
      </c>
      <c r="I26">
        <f t="shared" si="2"/>
        <v>65</v>
      </c>
      <c r="J26">
        <f t="shared" si="2"/>
        <v>190</v>
      </c>
      <c r="V26" s="90"/>
      <c r="W26" s="90"/>
      <c r="X26" s="66" t="e">
        <v>#DIV/0!</v>
      </c>
      <c r="Y26" s="66">
        <v>0.98757976266884984</v>
      </c>
      <c r="Z26" s="66">
        <v>0.81904370572525786</v>
      </c>
      <c r="AA26" s="66"/>
      <c r="AB26" s="66">
        <v>0.7498397580479006</v>
      </c>
      <c r="AC26" s="66"/>
      <c r="AD26" s="66">
        <v>0.99198758626036099</v>
      </c>
      <c r="AE26" s="66"/>
      <c r="AF26" s="66">
        <v>0.81581732752242919</v>
      </c>
      <c r="AG26" s="66"/>
      <c r="AH26" s="66">
        <v>0.73671792403365954</v>
      </c>
    </row>
    <row r="27" spans="3:34">
      <c r="F27">
        <f t="shared" ref="F27:J27" si="3">IFERROR(MROUND(F20,IF(F20&lt;20,1,IF(F20&lt;100,5,10))),"-")</f>
        <v>20</v>
      </c>
      <c r="G27">
        <f t="shared" si="3"/>
        <v>25</v>
      </c>
      <c r="H27">
        <f t="shared" si="3"/>
        <v>45</v>
      </c>
      <c r="I27">
        <f t="shared" si="3"/>
        <v>15</v>
      </c>
      <c r="J27">
        <f t="shared" si="3"/>
        <v>60</v>
      </c>
      <c r="V27" s="90"/>
      <c r="W27" s="9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</row>
    <row r="28" spans="3:34">
      <c r="F28">
        <f t="shared" ref="F28:J28" si="4">IFERROR(MROUND(F21,IF(F21&lt;20,1,IF(F21&lt;100,5,10))),"-")</f>
        <v>30</v>
      </c>
      <c r="G28">
        <f t="shared" si="4"/>
        <v>18</v>
      </c>
      <c r="H28">
        <f t="shared" si="4"/>
        <v>45</v>
      </c>
      <c r="I28">
        <f t="shared" si="4"/>
        <v>30</v>
      </c>
      <c r="J28">
        <f t="shared" si="4"/>
        <v>75</v>
      </c>
      <c r="V28" s="90"/>
      <c r="W28" s="9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</row>
    <row r="29" spans="3:34">
      <c r="F29">
        <f t="shared" ref="F29:J29" si="5">IFERROR(MROUND(F22,IF(F22&lt;20,1,IF(F22&lt;100,5,10))),"-")</f>
        <v>0</v>
      </c>
      <c r="G29">
        <f t="shared" si="5"/>
        <v>20</v>
      </c>
      <c r="H29">
        <f t="shared" si="5"/>
        <v>20</v>
      </c>
      <c r="I29">
        <f t="shared" si="5"/>
        <v>14</v>
      </c>
      <c r="J29">
        <f t="shared" si="5"/>
        <v>35</v>
      </c>
      <c r="V29" s="90"/>
      <c r="W29" s="9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</row>
    <row r="30" spans="3:34">
      <c r="F30">
        <f t="shared" ref="F30:J30" si="6">IFERROR(MROUND(F23,IF(F23&lt;20,1,IF(F23&lt;100,5,10))),"-")</f>
        <v>0</v>
      </c>
      <c r="G30">
        <f t="shared" si="6"/>
        <v>9</v>
      </c>
      <c r="H30">
        <f t="shared" si="6"/>
        <v>9</v>
      </c>
      <c r="I30">
        <f t="shared" si="6"/>
        <v>6</v>
      </c>
      <c r="J30">
        <f t="shared" si="6"/>
        <v>15</v>
      </c>
      <c r="V30" s="90"/>
      <c r="W30" s="9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</row>
    <row r="31" spans="3:34">
      <c r="V31" s="90"/>
      <c r="W31" s="9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</row>
    <row r="32" spans="3:34">
      <c r="C32" t="s">
        <v>651</v>
      </c>
      <c r="V32" s="90"/>
      <c r="W32" s="9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</row>
    <row r="33" spans="3:34" ht="15.75" thickBot="1">
      <c r="D33" s="121" t="s">
        <v>664</v>
      </c>
      <c r="E33" s="121"/>
      <c r="F33" s="381">
        <f>E8-F38</f>
        <v>0.41803799999999569</v>
      </c>
      <c r="G33" s="381">
        <f t="shared" ref="G33:P33" si="7">F8-G38</f>
        <v>-0.67727099999999751</v>
      </c>
      <c r="H33" s="381">
        <f t="shared" si="7"/>
        <v>2.081846000000013</v>
      </c>
      <c r="I33" s="381">
        <f t="shared" si="7"/>
        <v>1.4045750000000083</v>
      </c>
      <c r="J33" s="381">
        <f t="shared" si="7"/>
        <v>-0.10180400000031398</v>
      </c>
      <c r="K33" s="381">
        <f t="shared" si="7"/>
        <v>-3.6972290000003056</v>
      </c>
      <c r="L33" s="381">
        <f t="shared" si="7"/>
        <v>0</v>
      </c>
      <c r="M33" s="381">
        <f t="shared" si="7"/>
        <v>0</v>
      </c>
      <c r="N33" s="381">
        <f t="shared" si="7"/>
        <v>0</v>
      </c>
      <c r="O33" s="381">
        <f t="shared" si="7"/>
        <v>0</v>
      </c>
      <c r="P33" s="381">
        <f t="shared" si="7"/>
        <v>0</v>
      </c>
      <c r="Q33" s="381"/>
      <c r="R33" s="381"/>
      <c r="V33" s="1"/>
      <c r="W33" s="1"/>
      <c r="X33">
        <v>3</v>
      </c>
      <c r="Y33">
        <v>4</v>
      </c>
      <c r="Z33">
        <v>5</v>
      </c>
      <c r="AA33">
        <v>6</v>
      </c>
      <c r="AB33">
        <v>7</v>
      </c>
      <c r="AC33">
        <v>8</v>
      </c>
      <c r="AD33">
        <v>9</v>
      </c>
      <c r="AE33">
        <v>10</v>
      </c>
      <c r="AF33">
        <v>11</v>
      </c>
      <c r="AG33">
        <v>12</v>
      </c>
      <c r="AH33">
        <v>13</v>
      </c>
    </row>
    <row r="34" spans="3:34" ht="15" customHeight="1">
      <c r="C34" s="511"/>
      <c r="D34" s="511"/>
      <c r="E34" s="511"/>
      <c r="F34" s="511"/>
      <c r="G34" s="513" t="s">
        <v>653</v>
      </c>
      <c r="H34" s="513"/>
      <c r="I34" s="513"/>
      <c r="J34" s="519"/>
      <c r="K34" s="519"/>
      <c r="L34" s="503" t="s">
        <v>655</v>
      </c>
      <c r="M34" s="503"/>
      <c r="N34" s="503"/>
      <c r="O34" s="503"/>
      <c r="P34" s="503"/>
      <c r="Q34" s="386"/>
      <c r="R34" s="386"/>
    </row>
    <row r="35" spans="3:34">
      <c r="C35" s="512"/>
      <c r="D35" s="512"/>
      <c r="E35" s="512"/>
      <c r="F35" s="512"/>
      <c r="G35" s="514" t="s">
        <v>654</v>
      </c>
      <c r="H35" s="514"/>
      <c r="I35" s="514"/>
      <c r="J35" s="520"/>
      <c r="K35" s="520"/>
      <c r="L35" s="521" t="s">
        <v>628</v>
      </c>
      <c r="M35" s="521"/>
      <c r="N35" s="521"/>
      <c r="O35" s="521"/>
      <c r="P35" s="521"/>
      <c r="Q35" s="317"/>
      <c r="R35" s="317"/>
    </row>
    <row r="36" spans="3:34">
      <c r="C36" s="269"/>
      <c r="D36" s="499"/>
      <c r="E36" s="499"/>
      <c r="F36" s="269"/>
      <c r="G36" s="500" t="s">
        <v>2</v>
      </c>
      <c r="H36" s="500"/>
      <c r="I36" s="500"/>
      <c r="J36" s="269"/>
      <c r="K36" s="271"/>
      <c r="L36" s="501" t="s">
        <v>2</v>
      </c>
      <c r="M36" s="501"/>
      <c r="N36" s="501"/>
      <c r="O36" s="269"/>
      <c r="P36" s="272"/>
      <c r="Q36" s="272"/>
      <c r="R36" s="272"/>
      <c r="Y36" t="s">
        <v>163</v>
      </c>
      <c r="AD36" t="s">
        <v>166</v>
      </c>
    </row>
    <row r="37" spans="3:34" ht="15.75" thickBot="1">
      <c r="C37" s="396"/>
      <c r="D37" s="396"/>
      <c r="E37" s="518" t="s">
        <v>291</v>
      </c>
      <c r="F37" s="518"/>
      <c r="G37" s="398" t="s">
        <v>385</v>
      </c>
      <c r="H37" s="398" t="s">
        <v>593</v>
      </c>
      <c r="I37" s="399" t="s">
        <v>629</v>
      </c>
      <c r="J37" s="398" t="s">
        <v>8</v>
      </c>
      <c r="K37" s="400" t="s">
        <v>9</v>
      </c>
      <c r="L37" s="398" t="s">
        <v>385</v>
      </c>
      <c r="M37" s="398" t="s">
        <v>593</v>
      </c>
      <c r="N37" s="401" t="s">
        <v>629</v>
      </c>
      <c r="O37" s="398" t="s">
        <v>8</v>
      </c>
      <c r="P37" s="402" t="s">
        <v>9</v>
      </c>
      <c r="Q37" s="428" t="s">
        <v>643</v>
      </c>
      <c r="R37" s="428" t="s">
        <v>643</v>
      </c>
      <c r="S37" s="428" t="s">
        <v>158</v>
      </c>
      <c r="T37" s="428" t="s">
        <v>643</v>
      </c>
      <c r="U37" s="428"/>
      <c r="Y37" t="s">
        <v>2</v>
      </c>
      <c r="AD37" t="s">
        <v>2</v>
      </c>
    </row>
    <row r="38" spans="3:34" ht="15.75" thickBot="1">
      <c r="C38" s="310" t="s">
        <v>29</v>
      </c>
      <c r="D38" s="526"/>
      <c r="E38" s="526"/>
      <c r="F38" s="311">
        <v>130</v>
      </c>
      <c r="G38" s="311">
        <v>50</v>
      </c>
      <c r="H38" s="311">
        <v>70</v>
      </c>
      <c r="I38" s="426">
        <v>120</v>
      </c>
      <c r="J38" s="311">
        <v>65</v>
      </c>
      <c r="K38" s="427">
        <v>190</v>
      </c>
      <c r="L38" s="440">
        <v>0.79975899999999989</v>
      </c>
      <c r="M38" s="440">
        <v>1.0331169999999996</v>
      </c>
      <c r="N38" s="441">
        <v>1.8328759999999995</v>
      </c>
      <c r="O38" s="440">
        <v>0.88021099999999364</v>
      </c>
      <c r="P38" s="442">
        <v>2.7130869999999931</v>
      </c>
      <c r="Q38" s="121">
        <f>I38-SUM(G38:H38)</f>
        <v>0</v>
      </c>
      <c r="R38" s="121">
        <f>K38-SUM(I38:J38)</f>
        <v>5</v>
      </c>
      <c r="S38" s="121">
        <f>N38-SUM(L38:M38)</f>
        <v>0</v>
      </c>
      <c r="T38" s="121">
        <f>P38-SUM(N38:O38)</f>
        <v>0</v>
      </c>
      <c r="U38" s="121"/>
      <c r="V38" t="s">
        <v>203</v>
      </c>
      <c r="X38" t="s">
        <v>291</v>
      </c>
      <c r="Y38" t="s">
        <v>5</v>
      </c>
      <c r="Z38" t="s">
        <v>6</v>
      </c>
      <c r="AA38" t="s">
        <v>7</v>
      </c>
      <c r="AB38" t="s">
        <v>164</v>
      </c>
      <c r="AC38" t="s">
        <v>9</v>
      </c>
      <c r="AD38" t="s">
        <v>5</v>
      </c>
      <c r="AE38" t="s">
        <v>6</v>
      </c>
      <c r="AF38" t="s">
        <v>7</v>
      </c>
      <c r="AG38" t="s">
        <v>164</v>
      </c>
      <c r="AH38" t="s">
        <v>9</v>
      </c>
    </row>
    <row r="39" spans="3:34">
      <c r="C39" s="290" t="s">
        <v>55</v>
      </c>
      <c r="D39" s="544" t="s">
        <v>173</v>
      </c>
      <c r="E39" s="544"/>
      <c r="F39" s="291">
        <v>57</v>
      </c>
      <c r="G39" s="291">
        <v>20</v>
      </c>
      <c r="H39" s="291">
        <v>25</v>
      </c>
      <c r="I39" s="292">
        <v>45</v>
      </c>
      <c r="J39" s="291">
        <v>15</v>
      </c>
      <c r="K39" s="293">
        <v>60</v>
      </c>
      <c r="L39" s="443">
        <v>0.34384299999999984</v>
      </c>
      <c r="M39" s="443">
        <v>0.23784800000000023</v>
      </c>
      <c r="N39" s="444">
        <v>0.58169100000000007</v>
      </c>
      <c r="O39" s="443">
        <v>8.4327000000000041E-2</v>
      </c>
      <c r="P39" s="445">
        <v>0.66601800000000011</v>
      </c>
      <c r="Q39" s="121">
        <f t="shared" ref="Q39:Q42" si="8">I39-SUM(G39:H39)</f>
        <v>0</v>
      </c>
      <c r="R39" s="121">
        <f t="shared" ref="R39:R42" si="9">K39-SUM(I39:J39)</f>
        <v>0</v>
      </c>
      <c r="S39" s="121">
        <f t="shared" ref="S39:S42" si="10">N39-SUM(L39:M39)</f>
        <v>0</v>
      </c>
      <c r="T39" s="121">
        <f t="shared" ref="T39:T42" si="11">P39-SUM(N39:O39)</f>
        <v>0</v>
      </c>
      <c r="U39" s="121"/>
      <c r="V39" t="s">
        <v>29</v>
      </c>
      <c r="X39" s="63">
        <v>113.418038</v>
      </c>
      <c r="Y39" s="63">
        <v>49.32272900000001</v>
      </c>
      <c r="Z39" s="63">
        <v>72.081846000000013</v>
      </c>
      <c r="AA39" s="63">
        <v>121.40457500000002</v>
      </c>
      <c r="AB39" s="63">
        <v>64.898195999999672</v>
      </c>
      <c r="AC39" s="63">
        <v>186.30277099999969</v>
      </c>
      <c r="AD39" s="213">
        <v>0.799759</v>
      </c>
      <c r="AE39" s="213">
        <v>1.0331169999999998</v>
      </c>
      <c r="AF39" s="213">
        <v>1.8328759999999999</v>
      </c>
      <c r="AG39" s="213">
        <v>0.88021099999999319</v>
      </c>
      <c r="AH39" s="213">
        <v>2.7130869999999931</v>
      </c>
    </row>
    <row r="40" spans="3:34">
      <c r="C40" s="284" t="s">
        <v>64</v>
      </c>
      <c r="D40" s="524" t="s">
        <v>169</v>
      </c>
      <c r="E40" s="524"/>
      <c r="F40" s="285">
        <v>57</v>
      </c>
      <c r="G40" s="285">
        <v>30</v>
      </c>
      <c r="H40" s="285">
        <v>18</v>
      </c>
      <c r="I40" s="292">
        <v>45</v>
      </c>
      <c r="J40" s="285">
        <v>30</v>
      </c>
      <c r="K40" s="293">
        <v>75</v>
      </c>
      <c r="L40" s="446">
        <v>0.45591600000000004</v>
      </c>
      <c r="M40" s="446">
        <v>0.21723999999999971</v>
      </c>
      <c r="N40" s="444">
        <v>0.67315599999999975</v>
      </c>
      <c r="O40" s="446">
        <v>0.31923000000000012</v>
      </c>
      <c r="P40" s="445">
        <v>0.99238599999999988</v>
      </c>
      <c r="Q40" s="121">
        <f t="shared" si="8"/>
        <v>-3</v>
      </c>
      <c r="R40" s="121">
        <f t="shared" si="9"/>
        <v>0</v>
      </c>
      <c r="S40" s="121">
        <f t="shared" si="10"/>
        <v>0</v>
      </c>
      <c r="T40" s="121">
        <f t="shared" si="11"/>
        <v>0</v>
      </c>
      <c r="U40" s="121"/>
      <c r="V40" t="s">
        <v>144</v>
      </c>
      <c r="W40" t="s">
        <v>204</v>
      </c>
      <c r="X40" s="63"/>
      <c r="Y40" s="63">
        <v>8.3517999999999995E-2</v>
      </c>
      <c r="Z40" s="63">
        <v>4.0539019999999999</v>
      </c>
      <c r="AA40" s="63">
        <v>4.1374199999999997</v>
      </c>
      <c r="AB40" s="63">
        <v>1.1720229981236772</v>
      </c>
      <c r="AC40" s="63">
        <v>5.3094429981236768</v>
      </c>
      <c r="AD40" s="213">
        <v>1.8810000000000001E-3</v>
      </c>
      <c r="AE40" s="213">
        <v>0.11303299999999999</v>
      </c>
      <c r="AF40" s="213">
        <v>0.11491399999999999</v>
      </c>
      <c r="AG40" s="213">
        <v>3.7553109907050075E-2</v>
      </c>
      <c r="AH40" s="213">
        <v>0.15246710990705006</v>
      </c>
    </row>
    <row r="41" spans="3:34">
      <c r="C41" s="529" t="s">
        <v>230</v>
      </c>
      <c r="D41" s="529"/>
      <c r="E41" s="529"/>
      <c r="F41" s="291">
        <v>10</v>
      </c>
      <c r="G41" s="291">
        <v>0</v>
      </c>
      <c r="H41" s="291">
        <v>20</v>
      </c>
      <c r="I41" s="292">
        <v>20</v>
      </c>
      <c r="J41" s="291">
        <v>14</v>
      </c>
      <c r="K41" s="293">
        <v>35</v>
      </c>
      <c r="L41" s="443">
        <v>0</v>
      </c>
      <c r="M41" s="443">
        <v>0.29749599999999998</v>
      </c>
      <c r="N41" s="444">
        <v>0.29749599999999976</v>
      </c>
      <c r="O41" s="443">
        <v>0.19882500000000047</v>
      </c>
      <c r="P41" s="445">
        <v>0.49632100000000001</v>
      </c>
      <c r="Q41" s="121">
        <f t="shared" si="8"/>
        <v>0</v>
      </c>
      <c r="R41" s="121">
        <f t="shared" si="9"/>
        <v>1</v>
      </c>
      <c r="S41" s="121">
        <f t="shared" si="10"/>
        <v>0</v>
      </c>
      <c r="T41" s="121">
        <f t="shared" si="11"/>
        <v>0</v>
      </c>
      <c r="U41" s="121"/>
      <c r="V41" t="s">
        <v>145</v>
      </c>
      <c r="W41" t="s">
        <v>205</v>
      </c>
      <c r="X41" s="63"/>
      <c r="Y41" s="63">
        <v>8.2000000000000001E-5</v>
      </c>
      <c r="Z41" s="63">
        <v>1.6548250000000002</v>
      </c>
      <c r="AA41" s="63">
        <v>1.6549070000000001</v>
      </c>
      <c r="AB41" s="63">
        <v>2.4897748723442303E-2</v>
      </c>
      <c r="AC41" s="63">
        <v>1.6798047487234424</v>
      </c>
      <c r="AD41" s="213">
        <v>9.9999999999999995E-7</v>
      </c>
      <c r="AE41" s="213">
        <v>1.2256000000000003E-2</v>
      </c>
      <c r="AF41" s="213">
        <v>1.2257000000000002E-2</v>
      </c>
      <c r="AG41" s="213">
        <v>2.1273410212825929E-4</v>
      </c>
      <c r="AH41" s="213">
        <v>1.2469734102128262E-2</v>
      </c>
    </row>
    <row r="42" spans="3:34" ht="15.75" thickBot="1">
      <c r="C42" s="530" t="s">
        <v>231</v>
      </c>
      <c r="D42" s="530"/>
      <c r="E42" s="530"/>
      <c r="F42" s="305">
        <v>7</v>
      </c>
      <c r="G42" s="305">
        <v>0</v>
      </c>
      <c r="H42" s="305">
        <v>9</v>
      </c>
      <c r="I42" s="300">
        <v>9</v>
      </c>
      <c r="J42" s="305">
        <v>6</v>
      </c>
      <c r="K42" s="301">
        <v>15</v>
      </c>
      <c r="L42" s="447">
        <v>0</v>
      </c>
      <c r="M42" s="447">
        <v>0.2805329999999997</v>
      </c>
      <c r="N42" s="448">
        <v>0.28053299999999992</v>
      </c>
      <c r="O42" s="447">
        <v>0.277828999999993</v>
      </c>
      <c r="P42" s="449">
        <v>0.55836199999999314</v>
      </c>
      <c r="Q42" s="121">
        <f t="shared" si="8"/>
        <v>0</v>
      </c>
      <c r="R42" s="121">
        <f t="shared" si="9"/>
        <v>0</v>
      </c>
      <c r="S42" s="121">
        <f t="shared" si="10"/>
        <v>0</v>
      </c>
      <c r="T42" s="121">
        <f t="shared" si="11"/>
        <v>0</v>
      </c>
      <c r="U42" s="121"/>
      <c r="V42" t="s">
        <v>146</v>
      </c>
      <c r="W42" t="s">
        <v>206</v>
      </c>
      <c r="X42" s="63"/>
      <c r="Y42" s="63">
        <v>0.48228599999999994</v>
      </c>
      <c r="Z42" s="63">
        <v>12.413878000000002</v>
      </c>
      <c r="AA42" s="63">
        <v>12.896164000000002</v>
      </c>
      <c r="AB42" s="63">
        <v>10.220417857991656</v>
      </c>
      <c r="AC42" s="63">
        <v>23.116581857991658</v>
      </c>
      <c r="AD42" s="213">
        <v>4.3090000000000003E-3</v>
      </c>
      <c r="AE42" s="213">
        <v>0.17723200000000003</v>
      </c>
      <c r="AF42" s="213">
        <v>0.18154100000000004</v>
      </c>
      <c r="AG42" s="213">
        <v>0.16597751956421297</v>
      </c>
      <c r="AH42" s="213">
        <v>0.34751851956421298</v>
      </c>
    </row>
    <row r="43" spans="3:34">
      <c r="D43" t="s">
        <v>158</v>
      </c>
      <c r="F43">
        <f>SUM(F39:F42)</f>
        <v>131</v>
      </c>
      <c r="G43">
        <f t="shared" ref="G43:P43" si="12">SUM(G39:G42)</f>
        <v>50</v>
      </c>
      <c r="H43">
        <f t="shared" si="12"/>
        <v>72</v>
      </c>
      <c r="I43">
        <f t="shared" si="12"/>
        <v>119</v>
      </c>
      <c r="J43">
        <f t="shared" si="12"/>
        <v>65</v>
      </c>
      <c r="K43">
        <f t="shared" si="12"/>
        <v>185</v>
      </c>
      <c r="L43">
        <f t="shared" si="12"/>
        <v>0.79975899999999989</v>
      </c>
      <c r="M43">
        <f t="shared" si="12"/>
        <v>1.0331169999999996</v>
      </c>
      <c r="N43">
        <f t="shared" si="12"/>
        <v>1.8328759999999995</v>
      </c>
      <c r="O43">
        <f t="shared" si="12"/>
        <v>0.88021099999999364</v>
      </c>
      <c r="P43">
        <f t="shared" si="12"/>
        <v>2.7130869999999931</v>
      </c>
      <c r="V43" t="s">
        <v>147</v>
      </c>
      <c r="W43" t="s">
        <v>216</v>
      </c>
      <c r="X43" s="63"/>
      <c r="Y43" s="63">
        <v>3.5930000000000004E-2</v>
      </c>
      <c r="Z43" s="63">
        <v>1.5484329999999999</v>
      </c>
      <c r="AA43" s="63">
        <v>1.584363</v>
      </c>
      <c r="AB43" s="63">
        <v>0.81082326527101478</v>
      </c>
      <c r="AC43" s="63">
        <v>2.3951862652710147</v>
      </c>
      <c r="AD43" s="213">
        <v>1.1E-4</v>
      </c>
      <c r="AE43" s="213">
        <v>8.0309999999999982E-3</v>
      </c>
      <c r="AF43" s="213">
        <v>8.1409999999999989E-3</v>
      </c>
      <c r="AG43" s="213">
        <v>4.8063534693141849E-3</v>
      </c>
      <c r="AH43" s="213">
        <v>1.2947353469314183E-2</v>
      </c>
    </row>
    <row r="44" spans="3:34">
      <c r="D44" s="121" t="s">
        <v>643</v>
      </c>
      <c r="E44" s="121"/>
      <c r="F44" s="121">
        <f>F38-F43</f>
        <v>-1</v>
      </c>
      <c r="G44" s="121">
        <f t="shared" ref="G44:P44" si="13">G38-G43</f>
        <v>0</v>
      </c>
      <c r="H44" s="121">
        <f t="shared" si="13"/>
        <v>-2</v>
      </c>
      <c r="I44" s="121">
        <f t="shared" si="13"/>
        <v>1</v>
      </c>
      <c r="J44" s="121">
        <f t="shared" si="13"/>
        <v>0</v>
      </c>
      <c r="K44" s="121">
        <f t="shared" si="13"/>
        <v>5</v>
      </c>
      <c r="L44" s="121">
        <f t="shared" si="13"/>
        <v>0</v>
      </c>
      <c r="M44" s="121">
        <f t="shared" si="13"/>
        <v>0</v>
      </c>
      <c r="N44" s="121">
        <f t="shared" si="13"/>
        <v>0</v>
      </c>
      <c r="O44" s="121">
        <f t="shared" si="13"/>
        <v>0</v>
      </c>
      <c r="P44" s="121">
        <f t="shared" si="13"/>
        <v>0</v>
      </c>
      <c r="Q44" s="121"/>
      <c r="R44" s="121"/>
      <c r="V44" t="s">
        <v>148</v>
      </c>
      <c r="W44" t="s">
        <v>217</v>
      </c>
      <c r="X44" s="63"/>
      <c r="Y44" s="63">
        <v>3.6200000000000002E-4</v>
      </c>
      <c r="Z44" s="63">
        <v>0.37016499999999997</v>
      </c>
      <c r="AA44" s="63">
        <v>0.37052699999999994</v>
      </c>
      <c r="AB44" s="63">
        <v>0.40553392376255526</v>
      </c>
      <c r="AC44" s="63">
        <v>0.7760609237625552</v>
      </c>
      <c r="AD44" s="213">
        <v>3.9999999999999998E-6</v>
      </c>
      <c r="AE44" s="213">
        <v>3.7990000000000007E-3</v>
      </c>
      <c r="AF44" s="213">
        <v>3.8030000000000008E-3</v>
      </c>
      <c r="AG44" s="213">
        <v>4.8017561013278887E-3</v>
      </c>
      <c r="AH44" s="213">
        <v>8.6047561013278887E-3</v>
      </c>
    </row>
    <row r="45" spans="3:34">
      <c r="V45" t="s">
        <v>149</v>
      </c>
      <c r="W45" t="s">
        <v>218</v>
      </c>
      <c r="X45" s="63"/>
      <c r="Y45" s="63">
        <v>1.0421999999999999E-2</v>
      </c>
      <c r="Z45" s="63">
        <v>1.3151190000000001</v>
      </c>
      <c r="AA45" s="63">
        <v>1.3255410000000001</v>
      </c>
      <c r="AB45" s="63">
        <v>7.2290311521386608</v>
      </c>
      <c r="AC45" s="63">
        <v>8.5545721521386611</v>
      </c>
      <c r="AD45" s="213">
        <v>1.03E-4</v>
      </c>
      <c r="AE45" s="213">
        <v>1.6824999999999996E-2</v>
      </c>
      <c r="AF45" s="213">
        <v>1.6927999999999995E-2</v>
      </c>
      <c r="AG45" s="213">
        <v>0.10650230892363491</v>
      </c>
      <c r="AH45" s="213">
        <v>0.12343030892363491</v>
      </c>
    </row>
    <row r="46" spans="3:34" ht="15.75" thickBot="1">
      <c r="D46" s="121" t="s">
        <v>666</v>
      </c>
      <c r="E46" s="121"/>
      <c r="F46" s="381">
        <f>F38-F51</f>
        <v>0</v>
      </c>
      <c r="G46" s="381">
        <f t="shared" ref="G46:P46" si="14">G38-G51</f>
        <v>0</v>
      </c>
      <c r="H46" s="381">
        <f t="shared" si="14"/>
        <v>0</v>
      </c>
      <c r="I46" s="381">
        <f t="shared" si="14"/>
        <v>0</v>
      </c>
      <c r="J46" s="381">
        <f t="shared" si="14"/>
        <v>0</v>
      </c>
      <c r="K46" s="381">
        <f t="shared" si="14"/>
        <v>0</v>
      </c>
      <c r="L46" s="381">
        <f t="shared" si="14"/>
        <v>-2.4100000000015775E-4</v>
      </c>
      <c r="M46" s="381">
        <f t="shared" si="14"/>
        <v>3.3116999999999619E-2</v>
      </c>
      <c r="N46" s="381">
        <f t="shared" si="14"/>
        <v>3.2875999999999461E-2</v>
      </c>
      <c r="O46" s="381">
        <f t="shared" si="14"/>
        <v>-1.9789000000006385E-2</v>
      </c>
      <c r="P46" s="381">
        <f t="shared" si="14"/>
        <v>1.3086999999992965E-2</v>
      </c>
      <c r="Q46" s="121"/>
      <c r="R46" s="121"/>
      <c r="V46" t="s">
        <v>150</v>
      </c>
      <c r="W46" t="s">
        <v>232</v>
      </c>
      <c r="X46" s="63"/>
      <c r="Y46" s="63">
        <v>1.710356</v>
      </c>
      <c r="Z46" s="63">
        <v>10.070597999999997</v>
      </c>
      <c r="AA46" s="63">
        <v>11.780953999999998</v>
      </c>
      <c r="AB46" s="63">
        <v>7.2473307669533185</v>
      </c>
      <c r="AC46" s="63">
        <v>19.028284766953316</v>
      </c>
      <c r="AD46" s="213">
        <v>2.6798999999999996E-2</v>
      </c>
      <c r="AE46" s="213">
        <v>0.12552200000000002</v>
      </c>
      <c r="AF46" s="213">
        <v>0.15232100000000001</v>
      </c>
      <c r="AG46" s="213">
        <v>0.10809954022632703</v>
      </c>
      <c r="AH46" s="213">
        <v>0.26042054022632705</v>
      </c>
    </row>
    <row r="47" spans="3:34">
      <c r="D47" s="511"/>
      <c r="E47" s="511"/>
      <c r="F47" s="511"/>
      <c r="G47" s="513" t="s">
        <v>653</v>
      </c>
      <c r="H47" s="513"/>
      <c r="I47" s="513"/>
      <c r="J47" s="519"/>
      <c r="K47" s="519"/>
      <c r="L47" s="503" t="s">
        <v>655</v>
      </c>
      <c r="M47" s="503"/>
      <c r="N47" s="503"/>
      <c r="O47" s="503"/>
      <c r="P47" s="516"/>
      <c r="Q47" s="429"/>
      <c r="R47" s="429"/>
      <c r="V47" t="s">
        <v>151</v>
      </c>
      <c r="W47" t="s">
        <v>220</v>
      </c>
      <c r="X47" s="63"/>
      <c r="Y47" s="63">
        <v>15.425473000000002</v>
      </c>
      <c r="Z47" s="63">
        <v>11.768950999999996</v>
      </c>
      <c r="AA47" s="63">
        <v>27.194423999999998</v>
      </c>
      <c r="AB47" s="63">
        <v>3.604699871914093</v>
      </c>
      <c r="AC47" s="63">
        <v>30.799123871914091</v>
      </c>
      <c r="AD47" s="213">
        <v>0.19700799999999999</v>
      </c>
      <c r="AE47" s="213">
        <v>0.16789399999999996</v>
      </c>
      <c r="AF47" s="213">
        <v>0.36490199999999995</v>
      </c>
      <c r="AG47" s="213">
        <v>5.5799708759499668E-2</v>
      </c>
      <c r="AH47" s="213">
        <v>0.42070170875949964</v>
      </c>
    </row>
    <row r="48" spans="3:34">
      <c r="D48" s="512"/>
      <c r="E48" s="512"/>
      <c r="F48" s="512"/>
      <c r="G48" s="514" t="s">
        <v>654</v>
      </c>
      <c r="H48" s="514"/>
      <c r="I48" s="514"/>
      <c r="J48" s="520"/>
      <c r="K48" s="520"/>
      <c r="L48" s="521" t="s">
        <v>628</v>
      </c>
      <c r="M48" s="521"/>
      <c r="N48" s="521"/>
      <c r="O48" s="521"/>
      <c r="P48" s="517"/>
      <c r="Q48" s="429"/>
      <c r="R48" s="429"/>
      <c r="V48" t="s">
        <v>152</v>
      </c>
      <c r="W48" t="s">
        <v>221</v>
      </c>
      <c r="X48" s="63"/>
      <c r="Y48" s="63">
        <v>27.135821</v>
      </c>
      <c r="Z48" s="63">
        <v>2.3000000000000007</v>
      </c>
      <c r="AA48" s="63">
        <v>29.435821000000001</v>
      </c>
      <c r="AB48" s="63">
        <v>4.7854277465712123</v>
      </c>
      <c r="AC48" s="63">
        <v>34.221248746571213</v>
      </c>
      <c r="AD48" s="213">
        <v>0.509571</v>
      </c>
      <c r="AE48" s="213">
        <v>6.6117999999999899E-2</v>
      </c>
      <c r="AF48" s="213">
        <v>0.5756889999999999</v>
      </c>
      <c r="AG48" s="213">
        <v>0.10796897618683082</v>
      </c>
      <c r="AH48" s="213">
        <v>0.68365797618683066</v>
      </c>
    </row>
    <row r="49" spans="4:34" ht="48">
      <c r="D49" s="269"/>
      <c r="E49" s="269"/>
      <c r="F49" s="432" t="s">
        <v>665</v>
      </c>
      <c r="G49" s="500" t="s">
        <v>2</v>
      </c>
      <c r="H49" s="500"/>
      <c r="I49" s="500"/>
      <c r="J49" s="269"/>
      <c r="K49" s="271"/>
      <c r="L49" s="501" t="s">
        <v>2</v>
      </c>
      <c r="M49" s="501"/>
      <c r="N49" s="501"/>
      <c r="O49" s="433"/>
      <c r="P49" s="272"/>
      <c r="Q49" s="272"/>
      <c r="R49" s="272"/>
      <c r="V49" t="s">
        <v>153</v>
      </c>
      <c r="W49" t="s">
        <v>222</v>
      </c>
      <c r="X49" s="63"/>
      <c r="Y49" s="63">
        <v>0.50462699999999994</v>
      </c>
      <c r="Z49" s="63">
        <v>2.6611090000000006</v>
      </c>
      <c r="AA49" s="63">
        <v>3.1657360000000003</v>
      </c>
      <c r="AB49" s="63">
        <v>3.7024344021880942</v>
      </c>
      <c r="AC49" s="63">
        <v>6.8681704021880945</v>
      </c>
      <c r="AD49" s="213">
        <v>3.1870000000000002E-3</v>
      </c>
      <c r="AE49" s="213">
        <v>1.9350999999999997E-2</v>
      </c>
      <c r="AF49" s="213">
        <v>2.2537999999999996E-2</v>
      </c>
      <c r="AG49" s="213">
        <v>3.0408464747264479E-2</v>
      </c>
      <c r="AH49" s="213">
        <v>5.2946464747264471E-2</v>
      </c>
    </row>
    <row r="50" spans="4:34" ht="41.25" thickBot="1">
      <c r="D50" s="518" t="s">
        <v>203</v>
      </c>
      <c r="E50" s="518"/>
      <c r="F50" s="411" t="s">
        <v>661</v>
      </c>
      <c r="G50" s="411" t="s">
        <v>385</v>
      </c>
      <c r="H50" s="411" t="s">
        <v>593</v>
      </c>
      <c r="I50" s="412" t="s">
        <v>629</v>
      </c>
      <c r="J50" s="411" t="s">
        <v>164</v>
      </c>
      <c r="K50" s="413" t="s">
        <v>9</v>
      </c>
      <c r="L50" s="411" t="s">
        <v>385</v>
      </c>
      <c r="M50" s="411" t="s">
        <v>593</v>
      </c>
      <c r="N50" s="411" t="s">
        <v>629</v>
      </c>
      <c r="O50" s="414" t="s">
        <v>164</v>
      </c>
      <c r="P50" s="415" t="s">
        <v>9</v>
      </c>
      <c r="Q50" s="428" t="s">
        <v>643</v>
      </c>
      <c r="R50" s="428" t="s">
        <v>643</v>
      </c>
      <c r="S50" s="428" t="s">
        <v>158</v>
      </c>
      <c r="T50" s="428" t="s">
        <v>643</v>
      </c>
      <c r="U50" s="428"/>
      <c r="V50" t="s">
        <v>154</v>
      </c>
      <c r="W50" t="s">
        <v>223</v>
      </c>
      <c r="X50" s="63"/>
      <c r="Y50" s="63">
        <v>3.999E-3</v>
      </c>
      <c r="Z50" s="63">
        <v>3.9115070000000007</v>
      </c>
      <c r="AA50" s="63">
        <v>3.9155060000000006</v>
      </c>
      <c r="AB50" s="63">
        <v>3.1683455334757964</v>
      </c>
      <c r="AC50" s="63">
        <v>7.083851533475797</v>
      </c>
      <c r="AD50" s="213">
        <v>7.9999999999999996E-6</v>
      </c>
      <c r="AE50" s="213">
        <v>2.2575000000000005E-2</v>
      </c>
      <c r="AF50" s="213">
        <v>2.2583000000000006E-2</v>
      </c>
      <c r="AG50" s="213">
        <v>2.1081073450972456E-2</v>
      </c>
      <c r="AH50" s="213">
        <v>4.3664073450972465E-2</v>
      </c>
    </row>
    <row r="51" spans="4:34" ht="15.75" thickBot="1">
      <c r="D51" s="304" t="s">
        <v>29</v>
      </c>
      <c r="E51" s="416"/>
      <c r="F51" s="311">
        <v>130</v>
      </c>
      <c r="G51" s="311">
        <v>50</v>
      </c>
      <c r="H51" s="311">
        <v>70</v>
      </c>
      <c r="I51" s="426">
        <v>120</v>
      </c>
      <c r="J51" s="311">
        <v>65</v>
      </c>
      <c r="K51" s="427">
        <v>190</v>
      </c>
      <c r="L51" s="311">
        <v>0.8</v>
      </c>
      <c r="M51" s="311">
        <v>1</v>
      </c>
      <c r="N51" s="311">
        <v>1.8</v>
      </c>
      <c r="O51" s="406">
        <v>0.9</v>
      </c>
      <c r="P51" s="407">
        <v>2.7</v>
      </c>
      <c r="Q51" s="121">
        <f>I51-SUM(G51:H51)</f>
        <v>0</v>
      </c>
      <c r="R51" s="121">
        <f>K51-SUM(I51:J51)</f>
        <v>5</v>
      </c>
      <c r="S51" s="121">
        <f>N51-SUM(L51:M51)</f>
        <v>0</v>
      </c>
      <c r="T51" s="121">
        <f>P51-SUM(N51:O51)</f>
        <v>0</v>
      </c>
      <c r="U51" s="121"/>
      <c r="V51" t="s">
        <v>155</v>
      </c>
      <c r="W51" t="s">
        <v>224</v>
      </c>
      <c r="X51" s="63"/>
      <c r="Y51" s="63">
        <v>3.1410000000000001E-3</v>
      </c>
      <c r="Z51" s="63">
        <v>2.2162540000000002</v>
      </c>
      <c r="AA51" s="63">
        <v>2.219395</v>
      </c>
      <c r="AB51" s="63">
        <v>11.080638571356905</v>
      </c>
      <c r="AC51" s="63">
        <v>13.300033571356906</v>
      </c>
      <c r="AD51" s="213">
        <v>3.9999999999999998E-6</v>
      </c>
      <c r="AE51" s="213">
        <v>4.2249999999999996E-3</v>
      </c>
      <c r="AF51" s="213">
        <v>4.2289999999999993E-3</v>
      </c>
      <c r="AG51" s="213">
        <v>2.4357589838714593E-2</v>
      </c>
      <c r="AH51" s="213">
        <v>2.8586589838714593E-2</v>
      </c>
    </row>
    <row r="52" spans="4:34">
      <c r="D52" s="294" t="s">
        <v>144</v>
      </c>
      <c r="E52" s="294" t="s">
        <v>204</v>
      </c>
      <c r="F52" s="339"/>
      <c r="G52" s="291">
        <v>0</v>
      </c>
      <c r="H52" s="291">
        <v>4</v>
      </c>
      <c r="I52" s="292">
        <v>4</v>
      </c>
      <c r="J52" s="291">
        <v>1</v>
      </c>
      <c r="K52" s="293">
        <v>5</v>
      </c>
      <c r="L52" s="291">
        <v>0</v>
      </c>
      <c r="M52" s="291">
        <v>0.1</v>
      </c>
      <c r="N52" s="291">
        <v>0.1</v>
      </c>
      <c r="O52" s="288">
        <v>0</v>
      </c>
      <c r="P52" s="289">
        <v>0.2</v>
      </c>
      <c r="Q52" s="121">
        <f t="shared" ref="Q52:Q66" si="15">I52-SUM(G52:H52)</f>
        <v>0</v>
      </c>
      <c r="R52" s="121">
        <f t="shared" ref="R52:R66" si="16">K52-SUM(I52:J52)</f>
        <v>0</v>
      </c>
      <c r="S52" s="121">
        <f t="shared" ref="S52:S66" si="17">N52-SUM(L52:M52)</f>
        <v>0</v>
      </c>
      <c r="T52" s="121">
        <f t="shared" ref="T52:T66" si="18">P52-SUM(N52:O52)</f>
        <v>0.1</v>
      </c>
      <c r="U52" s="121"/>
      <c r="V52" t="s">
        <v>156</v>
      </c>
      <c r="W52" t="s">
        <v>225</v>
      </c>
      <c r="X52" s="63"/>
      <c r="Y52" s="63">
        <v>6.7419999999999997E-3</v>
      </c>
      <c r="Z52" s="63">
        <v>7.1783299999999999</v>
      </c>
      <c r="AA52" s="63">
        <v>7.1850719999999999</v>
      </c>
      <c r="AB52" s="63">
        <v>3.8982767616728804</v>
      </c>
      <c r="AC52" s="63">
        <v>11.08334876167288</v>
      </c>
      <c r="AD52" s="213">
        <v>3.4999999999999997E-5</v>
      </c>
      <c r="AE52" s="213">
        <v>7.0675999999999989E-2</v>
      </c>
      <c r="AF52" s="213">
        <v>7.0710999999999982E-2</v>
      </c>
      <c r="AG52" s="213">
        <v>4.4258324181772439E-2</v>
      </c>
      <c r="AH52" s="213">
        <v>0.11496932418177241</v>
      </c>
    </row>
    <row r="53" spans="4:34">
      <c r="D53" s="284" t="s">
        <v>145</v>
      </c>
      <c r="E53" s="284" t="s">
        <v>205</v>
      </c>
      <c r="F53" s="340"/>
      <c r="G53" s="285">
        <v>0</v>
      </c>
      <c r="H53" s="285">
        <v>2</v>
      </c>
      <c r="I53" s="292">
        <v>2</v>
      </c>
      <c r="J53" s="285">
        <v>0</v>
      </c>
      <c r="K53" s="293">
        <v>2</v>
      </c>
      <c r="L53" s="285">
        <v>0</v>
      </c>
      <c r="M53" s="285">
        <v>0</v>
      </c>
      <c r="N53" s="285">
        <v>0</v>
      </c>
      <c r="O53" s="288">
        <v>0</v>
      </c>
      <c r="P53" s="289">
        <v>0</v>
      </c>
      <c r="Q53" s="121">
        <f t="shared" si="15"/>
        <v>0</v>
      </c>
      <c r="R53" s="121">
        <f t="shared" si="16"/>
        <v>0</v>
      </c>
      <c r="S53" s="121">
        <f t="shared" si="17"/>
        <v>0</v>
      </c>
      <c r="T53" s="121">
        <f t="shared" si="18"/>
        <v>0</v>
      </c>
      <c r="U53" s="121"/>
      <c r="V53" t="s">
        <v>157</v>
      </c>
      <c r="W53" t="s">
        <v>226</v>
      </c>
      <c r="X53" s="63"/>
      <c r="Y53" s="63">
        <v>2.3574000000000001E-2</v>
      </c>
      <c r="Z53" s="63">
        <v>5.9923759999999993</v>
      </c>
      <c r="AA53" s="63">
        <v>6.0159499999999992</v>
      </c>
      <c r="AB53" s="63">
        <v>0.73466955721240623</v>
      </c>
      <c r="AC53" s="63">
        <v>6.7506195572124055</v>
      </c>
      <c r="AD53" s="213">
        <v>5.0100000000000003E-4</v>
      </c>
      <c r="AE53" s="213">
        <v>0.11722900000000001</v>
      </c>
      <c r="AF53" s="213">
        <v>0.11773000000000002</v>
      </c>
      <c r="AG53" s="213">
        <v>1.6585990490587923E-2</v>
      </c>
      <c r="AH53" s="213">
        <v>0.13431599049058793</v>
      </c>
    </row>
    <row r="54" spans="4:34">
      <c r="D54" s="294" t="s">
        <v>146</v>
      </c>
      <c r="E54" s="294" t="s">
        <v>206</v>
      </c>
      <c r="F54" s="339"/>
      <c r="G54" s="291">
        <v>0</v>
      </c>
      <c r="H54" s="291">
        <v>12</v>
      </c>
      <c r="I54" s="292">
        <v>13</v>
      </c>
      <c r="J54" s="291">
        <v>10</v>
      </c>
      <c r="K54" s="293">
        <v>25</v>
      </c>
      <c r="L54" s="291">
        <v>0</v>
      </c>
      <c r="M54" s="291">
        <v>0.2</v>
      </c>
      <c r="N54" s="291">
        <v>0.2</v>
      </c>
      <c r="O54" s="288">
        <v>0.2</v>
      </c>
      <c r="P54" s="289">
        <v>0.3</v>
      </c>
      <c r="Q54" s="121">
        <f t="shared" si="15"/>
        <v>1</v>
      </c>
      <c r="R54" s="121">
        <f t="shared" si="16"/>
        <v>2</v>
      </c>
      <c r="S54" s="121">
        <f t="shared" si="17"/>
        <v>0</v>
      </c>
      <c r="T54" s="121">
        <f t="shared" si="18"/>
        <v>-0.10000000000000003</v>
      </c>
      <c r="U54" s="121"/>
      <c r="V54" t="s">
        <v>130</v>
      </c>
      <c r="W54" t="s">
        <v>227</v>
      </c>
      <c r="X54" s="63"/>
      <c r="Y54" s="63">
        <v>3.8963960000000002</v>
      </c>
      <c r="Z54" s="63">
        <v>4.6263990000000002</v>
      </c>
      <c r="AA54" s="63">
        <v>8.5227950000000003</v>
      </c>
      <c r="AB54" s="63">
        <v>6.8136458426439948</v>
      </c>
      <c r="AC54" s="63">
        <v>15.336440842643995</v>
      </c>
      <c r="AD54" s="213">
        <v>5.623800000000001E-2</v>
      </c>
      <c r="AE54" s="213">
        <v>0.10835100000000003</v>
      </c>
      <c r="AF54" s="213">
        <v>0.16458900000000004</v>
      </c>
      <c r="AG54" s="213">
        <v>0.15179755005035558</v>
      </c>
      <c r="AH54" s="213">
        <v>0.31638655005035565</v>
      </c>
    </row>
    <row r="55" spans="4:34">
      <c r="D55" s="284" t="s">
        <v>147</v>
      </c>
      <c r="E55" s="284" t="s">
        <v>216</v>
      </c>
      <c r="F55" s="340"/>
      <c r="G55" s="285">
        <v>0</v>
      </c>
      <c r="H55" s="285">
        <v>2</v>
      </c>
      <c r="I55" s="292">
        <v>2</v>
      </c>
      <c r="J55" s="285">
        <v>1</v>
      </c>
      <c r="K55" s="293">
        <v>2</v>
      </c>
      <c r="L55" s="285">
        <v>0</v>
      </c>
      <c r="M55" s="285">
        <v>0</v>
      </c>
      <c r="N55" s="285">
        <v>0</v>
      </c>
      <c r="O55" s="288">
        <v>0</v>
      </c>
      <c r="P55" s="289">
        <v>0</v>
      </c>
      <c r="Q55" s="121">
        <f t="shared" si="15"/>
        <v>0</v>
      </c>
      <c r="R55" s="121">
        <f t="shared" si="16"/>
        <v>-1</v>
      </c>
      <c r="S55" s="121">
        <f t="shared" si="17"/>
        <v>0</v>
      </c>
      <c r="T55" s="121">
        <f t="shared" si="18"/>
        <v>0</v>
      </c>
      <c r="U55" s="121"/>
      <c r="X55" s="63"/>
      <c r="Y55" s="63"/>
      <c r="Z55" s="63"/>
      <c r="AA55" s="63"/>
      <c r="AB55" s="63"/>
      <c r="AC55" s="63"/>
      <c r="AD55" s="213"/>
      <c r="AE55" s="213"/>
      <c r="AF55" s="213"/>
      <c r="AG55" s="213"/>
      <c r="AH55" s="213"/>
    </row>
    <row r="56" spans="4:34">
      <c r="D56" s="294" t="s">
        <v>148</v>
      </c>
      <c r="E56" s="294" t="s">
        <v>217</v>
      </c>
      <c r="F56" s="339"/>
      <c r="G56" s="291">
        <v>0</v>
      </c>
      <c r="H56" s="291">
        <v>0</v>
      </c>
      <c r="I56" s="292">
        <v>0</v>
      </c>
      <c r="J56" s="291">
        <v>0</v>
      </c>
      <c r="K56" s="293">
        <v>1</v>
      </c>
      <c r="L56" s="291">
        <v>0</v>
      </c>
      <c r="M56" s="291">
        <v>0</v>
      </c>
      <c r="N56" s="291">
        <v>0</v>
      </c>
      <c r="O56" s="288">
        <v>0</v>
      </c>
      <c r="P56" s="289">
        <v>0</v>
      </c>
      <c r="Q56" s="121">
        <f t="shared" si="15"/>
        <v>0</v>
      </c>
      <c r="R56" s="121">
        <f t="shared" si="16"/>
        <v>1</v>
      </c>
      <c r="S56" s="121">
        <f t="shared" si="17"/>
        <v>0</v>
      </c>
      <c r="T56" s="121">
        <f t="shared" si="18"/>
        <v>0</v>
      </c>
      <c r="U56" s="121"/>
      <c r="Y56" s="74" t="s">
        <v>624</v>
      </c>
    </row>
    <row r="57" spans="4:34">
      <c r="D57" s="284" t="s">
        <v>149</v>
      </c>
      <c r="E57" s="284" t="s">
        <v>218</v>
      </c>
      <c r="F57" s="340"/>
      <c r="G57" s="285">
        <v>0</v>
      </c>
      <c r="H57" s="285">
        <v>1</v>
      </c>
      <c r="I57" s="292">
        <v>1</v>
      </c>
      <c r="J57" s="285">
        <v>7</v>
      </c>
      <c r="K57" s="293">
        <v>9</v>
      </c>
      <c r="L57" s="285">
        <v>0</v>
      </c>
      <c r="M57" s="285">
        <v>0</v>
      </c>
      <c r="N57" s="285">
        <v>0</v>
      </c>
      <c r="O57" s="288">
        <v>0.1</v>
      </c>
      <c r="P57" s="289">
        <v>0.1</v>
      </c>
      <c r="Q57" s="121">
        <f t="shared" si="15"/>
        <v>0</v>
      </c>
      <c r="R57" s="121">
        <f t="shared" si="16"/>
        <v>1</v>
      </c>
      <c r="S57" s="121">
        <f t="shared" si="17"/>
        <v>0</v>
      </c>
      <c r="T57" s="121">
        <f t="shared" si="18"/>
        <v>0</v>
      </c>
      <c r="U57" s="121"/>
      <c r="Y57">
        <f>IFERROR(MROUND(Y39,IF(Y39&lt;20,1,IF(Y39&lt;100,5,10))),"-")</f>
        <v>50</v>
      </c>
      <c r="Z57">
        <f t="shared" ref="Z57:AC57" si="19">IFERROR(MROUND(Z39,IF(Z39&lt;20,1,IF(Z39&lt;100,5,10))),"-")</f>
        <v>70</v>
      </c>
      <c r="AA57">
        <f t="shared" si="19"/>
        <v>120</v>
      </c>
      <c r="AB57">
        <f t="shared" si="19"/>
        <v>65</v>
      </c>
      <c r="AC57">
        <f t="shared" si="19"/>
        <v>190</v>
      </c>
      <c r="AD57" s="114">
        <f>AD39</f>
        <v>0.799759</v>
      </c>
      <c r="AE57" s="114">
        <f t="shared" ref="AE57:AH57" si="20">AE39</f>
        <v>1.0331169999999998</v>
      </c>
      <c r="AF57" s="114">
        <f t="shared" si="20"/>
        <v>1.8328759999999999</v>
      </c>
      <c r="AG57" s="114">
        <f t="shared" si="20"/>
        <v>0.88021099999999319</v>
      </c>
      <c r="AH57" s="114">
        <f t="shared" si="20"/>
        <v>2.7130869999999931</v>
      </c>
    </row>
    <row r="58" spans="4:34">
      <c r="D58" s="294" t="s">
        <v>150</v>
      </c>
      <c r="E58" s="294" t="s">
        <v>232</v>
      </c>
      <c r="F58" s="339"/>
      <c r="G58" s="291">
        <v>2</v>
      </c>
      <c r="H58" s="291">
        <v>10</v>
      </c>
      <c r="I58" s="292">
        <v>12</v>
      </c>
      <c r="J58" s="291">
        <v>7</v>
      </c>
      <c r="K58" s="293">
        <v>19</v>
      </c>
      <c r="L58" s="291">
        <v>0</v>
      </c>
      <c r="M58" s="291">
        <v>0.1</v>
      </c>
      <c r="N58" s="291">
        <v>0.2</v>
      </c>
      <c r="O58" s="288">
        <v>0.1</v>
      </c>
      <c r="P58" s="289">
        <v>0.3</v>
      </c>
      <c r="Q58" s="121">
        <f t="shared" si="15"/>
        <v>0</v>
      </c>
      <c r="R58" s="121">
        <f t="shared" si="16"/>
        <v>0</v>
      </c>
      <c r="S58" s="121">
        <f t="shared" si="17"/>
        <v>0.1</v>
      </c>
      <c r="T58" s="121">
        <f t="shared" si="18"/>
        <v>0</v>
      </c>
      <c r="U58" s="121"/>
      <c r="Y58">
        <f t="shared" ref="Y58:AC58" si="21">IFERROR(MROUND(Y40,IF(Y40&lt;20,1,IF(Y40&lt;100,5,10))),"-")</f>
        <v>0</v>
      </c>
      <c r="Z58">
        <f t="shared" si="21"/>
        <v>4</v>
      </c>
      <c r="AA58">
        <f t="shared" si="21"/>
        <v>4</v>
      </c>
      <c r="AB58">
        <f t="shared" si="21"/>
        <v>1</v>
      </c>
      <c r="AC58">
        <f t="shared" si="21"/>
        <v>5</v>
      </c>
      <c r="AD58" s="114">
        <f t="shared" ref="AD58:AH58" si="22">AD40</f>
        <v>1.8810000000000001E-3</v>
      </c>
      <c r="AE58" s="114">
        <f t="shared" si="22"/>
        <v>0.11303299999999999</v>
      </c>
      <c r="AF58" s="114">
        <f t="shared" si="22"/>
        <v>0.11491399999999999</v>
      </c>
      <c r="AG58" s="114">
        <f t="shared" si="22"/>
        <v>3.7553109907050075E-2</v>
      </c>
      <c r="AH58" s="114">
        <f t="shared" si="22"/>
        <v>0.15246710990705006</v>
      </c>
    </row>
    <row r="59" spans="4:34">
      <c r="D59" s="284" t="s">
        <v>151</v>
      </c>
      <c r="E59" s="284" t="s">
        <v>220</v>
      </c>
      <c r="F59" s="340"/>
      <c r="G59" s="285">
        <v>15</v>
      </c>
      <c r="H59" s="285">
        <v>12</v>
      </c>
      <c r="I59" s="292">
        <v>25</v>
      </c>
      <c r="J59" s="285">
        <v>4</v>
      </c>
      <c r="K59" s="293">
        <v>30</v>
      </c>
      <c r="L59" s="285">
        <v>0.2</v>
      </c>
      <c r="M59" s="285">
        <v>0.2</v>
      </c>
      <c r="N59" s="285">
        <v>0.4</v>
      </c>
      <c r="O59" s="288">
        <v>0.1</v>
      </c>
      <c r="P59" s="289">
        <v>0.4</v>
      </c>
      <c r="Q59" s="121">
        <f t="shared" si="15"/>
        <v>-2</v>
      </c>
      <c r="R59" s="121">
        <f t="shared" si="16"/>
        <v>1</v>
      </c>
      <c r="S59" s="121">
        <f t="shared" si="17"/>
        <v>0</v>
      </c>
      <c r="T59" s="121">
        <f t="shared" si="18"/>
        <v>-9.9999999999999978E-2</v>
      </c>
      <c r="U59" s="121"/>
      <c r="Y59">
        <f t="shared" ref="Y59:AC59" si="23">IFERROR(MROUND(Y41,IF(Y41&lt;20,1,IF(Y41&lt;100,5,10))),"-")</f>
        <v>0</v>
      </c>
      <c r="Z59">
        <f t="shared" si="23"/>
        <v>2</v>
      </c>
      <c r="AA59">
        <f t="shared" si="23"/>
        <v>2</v>
      </c>
      <c r="AB59">
        <f t="shared" si="23"/>
        <v>0</v>
      </c>
      <c r="AC59">
        <f t="shared" si="23"/>
        <v>2</v>
      </c>
      <c r="AD59" s="114">
        <f t="shared" ref="AD59:AH59" si="24">AD41</f>
        <v>9.9999999999999995E-7</v>
      </c>
      <c r="AE59" s="114">
        <f t="shared" si="24"/>
        <v>1.2256000000000003E-2</v>
      </c>
      <c r="AF59" s="114">
        <f t="shared" si="24"/>
        <v>1.2257000000000002E-2</v>
      </c>
      <c r="AG59" s="114">
        <f t="shared" si="24"/>
        <v>2.1273410212825929E-4</v>
      </c>
      <c r="AH59" s="114">
        <f t="shared" si="24"/>
        <v>1.2469734102128262E-2</v>
      </c>
    </row>
    <row r="60" spans="4:34">
      <c r="D60" s="294" t="s">
        <v>152</v>
      </c>
      <c r="E60" s="294" t="s">
        <v>221</v>
      </c>
      <c r="F60" s="339"/>
      <c r="G60" s="291">
        <v>25</v>
      </c>
      <c r="H60" s="291">
        <v>2</v>
      </c>
      <c r="I60" s="292">
        <v>30</v>
      </c>
      <c r="J60" s="291">
        <v>5</v>
      </c>
      <c r="K60" s="293">
        <v>35</v>
      </c>
      <c r="L60" s="291">
        <v>0.5</v>
      </c>
      <c r="M60" s="291">
        <v>0.1</v>
      </c>
      <c r="N60" s="291">
        <v>0.6</v>
      </c>
      <c r="O60" s="288">
        <v>0.1</v>
      </c>
      <c r="P60" s="289">
        <v>0.7</v>
      </c>
      <c r="Q60" s="121">
        <f t="shared" si="15"/>
        <v>3</v>
      </c>
      <c r="R60" s="121">
        <f t="shared" si="16"/>
        <v>0</v>
      </c>
      <c r="S60" s="121">
        <f t="shared" si="17"/>
        <v>0</v>
      </c>
      <c r="T60" s="121">
        <f t="shared" si="18"/>
        <v>0</v>
      </c>
      <c r="U60" s="121"/>
      <c r="Y60">
        <f t="shared" ref="Y60:AC60" si="25">IFERROR(MROUND(Y42,IF(Y42&lt;20,1,IF(Y42&lt;100,5,10))),"-")</f>
        <v>0</v>
      </c>
      <c r="Z60">
        <f t="shared" si="25"/>
        <v>12</v>
      </c>
      <c r="AA60">
        <f t="shared" si="25"/>
        <v>13</v>
      </c>
      <c r="AB60">
        <f t="shared" si="25"/>
        <v>10</v>
      </c>
      <c r="AC60">
        <f t="shared" si="25"/>
        <v>25</v>
      </c>
      <c r="AD60" s="114">
        <f t="shared" ref="AD60:AH60" si="26">AD42</f>
        <v>4.3090000000000003E-3</v>
      </c>
      <c r="AE60" s="114">
        <f t="shared" si="26"/>
        <v>0.17723200000000003</v>
      </c>
      <c r="AF60" s="114">
        <f t="shared" si="26"/>
        <v>0.18154100000000004</v>
      </c>
      <c r="AG60" s="114">
        <f t="shared" si="26"/>
        <v>0.16597751956421297</v>
      </c>
      <c r="AH60" s="114">
        <f t="shared" si="26"/>
        <v>0.34751851956421298</v>
      </c>
    </row>
    <row r="61" spans="4:34">
      <c r="D61" s="284" t="s">
        <v>153</v>
      </c>
      <c r="E61" s="284" t="s">
        <v>222</v>
      </c>
      <c r="F61" s="340"/>
      <c r="G61" s="285">
        <v>1</v>
      </c>
      <c r="H61" s="285">
        <v>3</v>
      </c>
      <c r="I61" s="292">
        <v>3</v>
      </c>
      <c r="J61" s="285">
        <v>4</v>
      </c>
      <c r="K61" s="293">
        <v>7</v>
      </c>
      <c r="L61" s="285">
        <v>0</v>
      </c>
      <c r="M61" s="285">
        <v>0</v>
      </c>
      <c r="N61" s="285">
        <v>0</v>
      </c>
      <c r="O61" s="288">
        <v>0</v>
      </c>
      <c r="P61" s="289">
        <v>0.1</v>
      </c>
      <c r="Q61" s="121">
        <f t="shared" si="15"/>
        <v>-1</v>
      </c>
      <c r="R61" s="121">
        <f t="shared" si="16"/>
        <v>0</v>
      </c>
      <c r="S61" s="121">
        <f t="shared" si="17"/>
        <v>0</v>
      </c>
      <c r="T61" s="121">
        <f t="shared" si="18"/>
        <v>0.1</v>
      </c>
      <c r="U61" s="121"/>
      <c r="Y61">
        <f t="shared" ref="Y61:AC61" si="27">IFERROR(MROUND(Y43,IF(Y43&lt;20,1,IF(Y43&lt;100,5,10))),"-")</f>
        <v>0</v>
      </c>
      <c r="Z61">
        <f t="shared" si="27"/>
        <v>2</v>
      </c>
      <c r="AA61">
        <f t="shared" si="27"/>
        <v>2</v>
      </c>
      <c r="AB61">
        <f t="shared" si="27"/>
        <v>1</v>
      </c>
      <c r="AC61">
        <f t="shared" si="27"/>
        <v>2</v>
      </c>
      <c r="AD61" s="114">
        <f t="shared" ref="AD61:AH61" si="28">AD43</f>
        <v>1.1E-4</v>
      </c>
      <c r="AE61" s="114">
        <f t="shared" si="28"/>
        <v>8.0309999999999982E-3</v>
      </c>
      <c r="AF61" s="114">
        <f t="shared" si="28"/>
        <v>8.1409999999999989E-3</v>
      </c>
      <c r="AG61" s="114">
        <f t="shared" si="28"/>
        <v>4.8063534693141849E-3</v>
      </c>
      <c r="AH61" s="114">
        <f t="shared" si="28"/>
        <v>1.2947353469314183E-2</v>
      </c>
    </row>
    <row r="62" spans="4:34">
      <c r="D62" s="294" t="s">
        <v>154</v>
      </c>
      <c r="E62" s="294" t="s">
        <v>223</v>
      </c>
      <c r="F62" s="339"/>
      <c r="G62" s="291">
        <v>0</v>
      </c>
      <c r="H62" s="291">
        <v>4</v>
      </c>
      <c r="I62" s="292">
        <v>4</v>
      </c>
      <c r="J62" s="291">
        <v>3</v>
      </c>
      <c r="K62" s="293">
        <v>7</v>
      </c>
      <c r="L62" s="291">
        <v>0</v>
      </c>
      <c r="M62" s="291">
        <v>0</v>
      </c>
      <c r="N62" s="291">
        <v>0</v>
      </c>
      <c r="O62" s="288">
        <v>0</v>
      </c>
      <c r="P62" s="289">
        <v>0</v>
      </c>
      <c r="Q62" s="121">
        <f t="shared" si="15"/>
        <v>0</v>
      </c>
      <c r="R62" s="121">
        <f t="shared" si="16"/>
        <v>0</v>
      </c>
      <c r="S62" s="121">
        <f t="shared" si="17"/>
        <v>0</v>
      </c>
      <c r="T62" s="121">
        <f t="shared" si="18"/>
        <v>0</v>
      </c>
      <c r="U62" s="121"/>
      <c r="Y62">
        <f t="shared" ref="Y62:AC62" si="29">IFERROR(MROUND(Y44,IF(Y44&lt;20,1,IF(Y44&lt;100,5,10))),"-")</f>
        <v>0</v>
      </c>
      <c r="Z62">
        <f t="shared" si="29"/>
        <v>0</v>
      </c>
      <c r="AA62">
        <f t="shared" si="29"/>
        <v>0</v>
      </c>
      <c r="AB62">
        <f t="shared" si="29"/>
        <v>0</v>
      </c>
      <c r="AC62">
        <f t="shared" si="29"/>
        <v>1</v>
      </c>
      <c r="AD62" s="114">
        <f t="shared" ref="AD62:AH62" si="30">AD44</f>
        <v>3.9999999999999998E-6</v>
      </c>
      <c r="AE62" s="114">
        <f t="shared" si="30"/>
        <v>3.7990000000000007E-3</v>
      </c>
      <c r="AF62" s="114">
        <f t="shared" si="30"/>
        <v>3.8030000000000008E-3</v>
      </c>
      <c r="AG62" s="114">
        <f t="shared" si="30"/>
        <v>4.8017561013278887E-3</v>
      </c>
      <c r="AH62" s="114">
        <f t="shared" si="30"/>
        <v>8.6047561013278887E-3</v>
      </c>
    </row>
    <row r="63" spans="4:34">
      <c r="D63" s="284" t="s">
        <v>155</v>
      </c>
      <c r="E63" s="284" t="s">
        <v>224</v>
      </c>
      <c r="F63" s="340"/>
      <c r="G63" s="285">
        <v>0</v>
      </c>
      <c r="H63" s="285">
        <v>2</v>
      </c>
      <c r="I63" s="292">
        <v>2</v>
      </c>
      <c r="J63" s="285">
        <v>11</v>
      </c>
      <c r="K63" s="293">
        <v>13</v>
      </c>
      <c r="L63" s="285">
        <v>0</v>
      </c>
      <c r="M63" s="285">
        <v>0</v>
      </c>
      <c r="N63" s="285">
        <v>0</v>
      </c>
      <c r="O63" s="288">
        <v>0</v>
      </c>
      <c r="P63" s="289">
        <v>0</v>
      </c>
      <c r="Q63" s="121">
        <f t="shared" si="15"/>
        <v>0</v>
      </c>
      <c r="R63" s="121">
        <f t="shared" si="16"/>
        <v>0</v>
      </c>
      <c r="S63" s="121">
        <f t="shared" si="17"/>
        <v>0</v>
      </c>
      <c r="T63" s="121">
        <f t="shared" si="18"/>
        <v>0</v>
      </c>
      <c r="U63" s="121"/>
      <c r="Y63">
        <f t="shared" ref="Y63:AC63" si="31">IFERROR(MROUND(Y45,IF(Y45&lt;20,1,IF(Y45&lt;100,5,10))),"-")</f>
        <v>0</v>
      </c>
      <c r="Z63">
        <f t="shared" si="31"/>
        <v>1</v>
      </c>
      <c r="AA63">
        <f t="shared" si="31"/>
        <v>1</v>
      </c>
      <c r="AB63">
        <f t="shared" si="31"/>
        <v>7</v>
      </c>
      <c r="AC63">
        <f t="shared" si="31"/>
        <v>9</v>
      </c>
      <c r="AD63" s="114">
        <f t="shared" ref="AD63:AH63" si="32">AD45</f>
        <v>1.03E-4</v>
      </c>
      <c r="AE63" s="114">
        <f t="shared" si="32"/>
        <v>1.6824999999999996E-2</v>
      </c>
      <c r="AF63" s="114">
        <f t="shared" si="32"/>
        <v>1.6927999999999995E-2</v>
      </c>
      <c r="AG63" s="114">
        <f t="shared" si="32"/>
        <v>0.10650230892363491</v>
      </c>
      <c r="AH63" s="114">
        <f t="shared" si="32"/>
        <v>0.12343030892363491</v>
      </c>
    </row>
    <row r="64" spans="4:34">
      <c r="D64" s="294" t="s">
        <v>156</v>
      </c>
      <c r="E64" s="294" t="s">
        <v>225</v>
      </c>
      <c r="F64" s="339"/>
      <c r="G64" s="291">
        <v>0</v>
      </c>
      <c r="H64" s="291">
        <v>7</v>
      </c>
      <c r="I64" s="292">
        <v>7</v>
      </c>
      <c r="J64" s="291">
        <v>4</v>
      </c>
      <c r="K64" s="293">
        <v>11</v>
      </c>
      <c r="L64" s="291">
        <v>0</v>
      </c>
      <c r="M64" s="291">
        <v>0.1</v>
      </c>
      <c r="N64" s="291">
        <v>0.1</v>
      </c>
      <c r="O64" s="288">
        <v>0</v>
      </c>
      <c r="P64" s="289">
        <v>0.1</v>
      </c>
      <c r="Q64" s="121">
        <f t="shared" si="15"/>
        <v>0</v>
      </c>
      <c r="R64" s="121">
        <f t="shared" si="16"/>
        <v>0</v>
      </c>
      <c r="S64" s="121">
        <f t="shared" si="17"/>
        <v>0</v>
      </c>
      <c r="T64" s="121">
        <f t="shared" si="18"/>
        <v>0</v>
      </c>
      <c r="U64" s="121"/>
      <c r="Y64">
        <f t="shared" ref="Y64:AC64" si="33">IFERROR(MROUND(Y46,IF(Y46&lt;20,1,IF(Y46&lt;100,5,10))),"-")</f>
        <v>2</v>
      </c>
      <c r="Z64">
        <f t="shared" si="33"/>
        <v>10</v>
      </c>
      <c r="AA64">
        <f t="shared" si="33"/>
        <v>12</v>
      </c>
      <c r="AB64">
        <f t="shared" si="33"/>
        <v>7</v>
      </c>
      <c r="AC64">
        <f t="shared" si="33"/>
        <v>19</v>
      </c>
      <c r="AD64" s="114">
        <f t="shared" ref="AD64:AH64" si="34">AD46</f>
        <v>2.6798999999999996E-2</v>
      </c>
      <c r="AE64" s="114">
        <f t="shared" si="34"/>
        <v>0.12552200000000002</v>
      </c>
      <c r="AF64" s="114">
        <f t="shared" si="34"/>
        <v>0.15232100000000001</v>
      </c>
      <c r="AG64" s="114">
        <f t="shared" si="34"/>
        <v>0.10809954022632703</v>
      </c>
      <c r="AH64" s="114">
        <f t="shared" si="34"/>
        <v>0.26042054022632705</v>
      </c>
    </row>
    <row r="65" spans="4:34">
      <c r="D65" s="284" t="s">
        <v>157</v>
      </c>
      <c r="E65" s="284" t="s">
        <v>226</v>
      </c>
      <c r="F65" s="340"/>
      <c r="G65" s="285">
        <v>0</v>
      </c>
      <c r="H65" s="285">
        <v>6</v>
      </c>
      <c r="I65" s="292">
        <v>6</v>
      </c>
      <c r="J65" s="285">
        <v>1</v>
      </c>
      <c r="K65" s="293">
        <v>7</v>
      </c>
      <c r="L65" s="285">
        <v>0</v>
      </c>
      <c r="M65" s="285">
        <v>0.1</v>
      </c>
      <c r="N65" s="285">
        <v>0.1</v>
      </c>
      <c r="O65" s="288">
        <v>0</v>
      </c>
      <c r="P65" s="289">
        <v>0.1</v>
      </c>
      <c r="Q65" s="121">
        <f t="shared" si="15"/>
        <v>0</v>
      </c>
      <c r="R65" s="121">
        <f t="shared" si="16"/>
        <v>0</v>
      </c>
      <c r="S65" s="121">
        <f t="shared" si="17"/>
        <v>0</v>
      </c>
      <c r="T65" s="121">
        <f t="shared" si="18"/>
        <v>0</v>
      </c>
      <c r="U65" s="121"/>
      <c r="Y65">
        <f t="shared" ref="Y65:AC65" si="35">IFERROR(MROUND(Y47,IF(Y47&lt;20,1,IF(Y47&lt;100,5,10))),"-")</f>
        <v>15</v>
      </c>
      <c r="Z65">
        <f t="shared" si="35"/>
        <v>12</v>
      </c>
      <c r="AA65">
        <f t="shared" si="35"/>
        <v>25</v>
      </c>
      <c r="AB65">
        <f t="shared" si="35"/>
        <v>4</v>
      </c>
      <c r="AC65">
        <f t="shared" si="35"/>
        <v>30</v>
      </c>
      <c r="AD65" s="114">
        <f t="shared" ref="AD65:AH65" si="36">AD47</f>
        <v>0.19700799999999999</v>
      </c>
      <c r="AE65" s="114">
        <f t="shared" si="36"/>
        <v>0.16789399999999996</v>
      </c>
      <c r="AF65" s="114">
        <f t="shared" si="36"/>
        <v>0.36490199999999995</v>
      </c>
      <c r="AG65" s="114">
        <f t="shared" si="36"/>
        <v>5.5799708759499668E-2</v>
      </c>
      <c r="AH65" s="114">
        <f t="shared" si="36"/>
        <v>0.42070170875949964</v>
      </c>
    </row>
    <row r="66" spans="4:34" ht="15.75" thickBot="1">
      <c r="D66" s="298" t="s">
        <v>130</v>
      </c>
      <c r="E66" s="298" t="s">
        <v>227</v>
      </c>
      <c r="F66" s="341"/>
      <c r="G66" s="328">
        <v>4</v>
      </c>
      <c r="H66" s="328">
        <v>5</v>
      </c>
      <c r="I66" s="300">
        <v>9</v>
      </c>
      <c r="J66" s="328">
        <v>7</v>
      </c>
      <c r="K66" s="301">
        <v>15</v>
      </c>
      <c r="L66" s="328">
        <v>0.1</v>
      </c>
      <c r="M66" s="328">
        <v>0.1</v>
      </c>
      <c r="N66" s="328">
        <v>0.2</v>
      </c>
      <c r="O66" s="302">
        <v>0.2</v>
      </c>
      <c r="P66" s="303">
        <v>0.3</v>
      </c>
      <c r="Q66" s="121">
        <f t="shared" si="15"/>
        <v>0</v>
      </c>
      <c r="R66" s="121">
        <f t="shared" si="16"/>
        <v>-1</v>
      </c>
      <c r="S66" s="121">
        <f t="shared" si="17"/>
        <v>0</v>
      </c>
      <c r="T66" s="121">
        <f t="shared" si="18"/>
        <v>-0.10000000000000003</v>
      </c>
      <c r="U66" s="121"/>
      <c r="Y66">
        <f t="shared" ref="Y66:AC66" si="37">IFERROR(MROUND(Y48,IF(Y48&lt;20,1,IF(Y48&lt;100,5,10))),"-")</f>
        <v>25</v>
      </c>
      <c r="Z66">
        <f t="shared" si="37"/>
        <v>2</v>
      </c>
      <c r="AA66">
        <f t="shared" si="37"/>
        <v>30</v>
      </c>
      <c r="AB66">
        <f t="shared" si="37"/>
        <v>5</v>
      </c>
      <c r="AC66">
        <f t="shared" si="37"/>
        <v>35</v>
      </c>
      <c r="AD66" s="114">
        <f t="shared" ref="AD66:AH66" si="38">AD48</f>
        <v>0.509571</v>
      </c>
      <c r="AE66" s="114">
        <f t="shared" si="38"/>
        <v>6.6117999999999899E-2</v>
      </c>
      <c r="AF66" s="114">
        <f t="shared" si="38"/>
        <v>0.5756889999999999</v>
      </c>
      <c r="AG66" s="114">
        <f t="shared" si="38"/>
        <v>0.10796897618683082</v>
      </c>
      <c r="AH66" s="114">
        <f t="shared" si="38"/>
        <v>0.68365797618683066</v>
      </c>
    </row>
    <row r="67" spans="4:34">
      <c r="E67" s="284" t="s">
        <v>158</v>
      </c>
      <c r="G67">
        <f>SUM(G52:G66)</f>
        <v>47</v>
      </c>
      <c r="H67">
        <f t="shared" ref="H67:P67" si="39">SUM(H52:H66)</f>
        <v>72</v>
      </c>
      <c r="I67">
        <f t="shared" si="39"/>
        <v>120</v>
      </c>
      <c r="J67">
        <f t="shared" si="39"/>
        <v>65</v>
      </c>
      <c r="K67">
        <f t="shared" si="39"/>
        <v>188</v>
      </c>
      <c r="L67">
        <f t="shared" si="39"/>
        <v>0.79999999999999993</v>
      </c>
      <c r="M67">
        <f t="shared" si="39"/>
        <v>1</v>
      </c>
      <c r="N67">
        <f t="shared" si="39"/>
        <v>1.9000000000000001</v>
      </c>
      <c r="O67">
        <f t="shared" si="39"/>
        <v>0.8</v>
      </c>
      <c r="P67">
        <f t="shared" si="39"/>
        <v>2.5999999999999996</v>
      </c>
      <c r="Y67">
        <f t="shared" ref="Y67:AC67" si="40">IFERROR(MROUND(Y49,IF(Y49&lt;20,1,IF(Y49&lt;100,5,10))),"-")</f>
        <v>1</v>
      </c>
      <c r="Z67">
        <f t="shared" si="40"/>
        <v>3</v>
      </c>
      <c r="AA67">
        <f t="shared" si="40"/>
        <v>3</v>
      </c>
      <c r="AB67">
        <f t="shared" si="40"/>
        <v>4</v>
      </c>
      <c r="AC67">
        <f t="shared" si="40"/>
        <v>7</v>
      </c>
      <c r="AD67" s="114">
        <f t="shared" ref="AD67:AH67" si="41">AD49</f>
        <v>3.1870000000000002E-3</v>
      </c>
      <c r="AE67" s="114">
        <f t="shared" si="41"/>
        <v>1.9350999999999997E-2</v>
      </c>
      <c r="AF67" s="114">
        <f t="shared" si="41"/>
        <v>2.2537999999999996E-2</v>
      </c>
      <c r="AG67" s="114">
        <f t="shared" si="41"/>
        <v>3.0408464747264479E-2</v>
      </c>
      <c r="AH67" s="114">
        <f t="shared" si="41"/>
        <v>5.2946464747264471E-2</v>
      </c>
    </row>
    <row r="68" spans="4:34">
      <c r="E68" s="418" t="s">
        <v>643</v>
      </c>
      <c r="F68" s="121"/>
      <c r="G68" s="121">
        <f>G51-G67</f>
        <v>3</v>
      </c>
      <c r="H68" s="121">
        <f t="shared" ref="H68:P68" si="42">H51-H67</f>
        <v>-2</v>
      </c>
      <c r="I68" s="121">
        <f t="shared" si="42"/>
        <v>0</v>
      </c>
      <c r="J68" s="121">
        <f t="shared" si="42"/>
        <v>0</v>
      </c>
      <c r="K68" s="121">
        <f t="shared" si="42"/>
        <v>2</v>
      </c>
      <c r="L68" s="121">
        <f t="shared" si="42"/>
        <v>0</v>
      </c>
      <c r="M68" s="121">
        <f t="shared" si="42"/>
        <v>0</v>
      </c>
      <c r="N68" s="121">
        <f t="shared" si="42"/>
        <v>-0.10000000000000009</v>
      </c>
      <c r="O68" s="121">
        <f t="shared" si="42"/>
        <v>9.9999999999999978E-2</v>
      </c>
      <c r="P68" s="121">
        <f t="shared" si="42"/>
        <v>0.10000000000000053</v>
      </c>
      <c r="Q68" s="121"/>
      <c r="R68" s="121"/>
      <c r="Y68">
        <f t="shared" ref="Y68:AC68" si="43">IFERROR(MROUND(Y50,IF(Y50&lt;20,1,IF(Y50&lt;100,5,10))),"-")</f>
        <v>0</v>
      </c>
      <c r="Z68">
        <f t="shared" si="43"/>
        <v>4</v>
      </c>
      <c r="AA68">
        <f t="shared" si="43"/>
        <v>4</v>
      </c>
      <c r="AB68">
        <f t="shared" si="43"/>
        <v>3</v>
      </c>
      <c r="AC68">
        <f t="shared" si="43"/>
        <v>7</v>
      </c>
      <c r="AD68" s="114">
        <f t="shared" ref="AD68:AH68" si="44">AD50</f>
        <v>7.9999999999999996E-6</v>
      </c>
      <c r="AE68" s="114">
        <f t="shared" si="44"/>
        <v>2.2575000000000005E-2</v>
      </c>
      <c r="AF68" s="114">
        <f t="shared" si="44"/>
        <v>2.2583000000000006E-2</v>
      </c>
      <c r="AG68" s="114">
        <f t="shared" si="44"/>
        <v>2.1081073450972456E-2</v>
      </c>
      <c r="AH68" s="114">
        <f t="shared" si="44"/>
        <v>4.3664073450972465E-2</v>
      </c>
    </row>
    <row r="69" spans="4:34">
      <c r="Y69">
        <f t="shared" ref="Y69:AC69" si="45">IFERROR(MROUND(Y51,IF(Y51&lt;20,1,IF(Y51&lt;100,5,10))),"-")</f>
        <v>0</v>
      </c>
      <c r="Z69">
        <f t="shared" si="45"/>
        <v>2</v>
      </c>
      <c r="AA69">
        <f t="shared" si="45"/>
        <v>2</v>
      </c>
      <c r="AB69">
        <f t="shared" si="45"/>
        <v>11</v>
      </c>
      <c r="AC69">
        <f t="shared" si="45"/>
        <v>13</v>
      </c>
      <c r="AD69" s="114">
        <f t="shared" ref="AD69:AH69" si="46">AD51</f>
        <v>3.9999999999999998E-6</v>
      </c>
      <c r="AE69" s="114">
        <f t="shared" si="46"/>
        <v>4.2249999999999996E-3</v>
      </c>
      <c r="AF69" s="114">
        <f t="shared" si="46"/>
        <v>4.2289999999999993E-3</v>
      </c>
      <c r="AG69" s="114">
        <f t="shared" si="46"/>
        <v>2.4357589838714593E-2</v>
      </c>
      <c r="AH69" s="114">
        <f t="shared" si="46"/>
        <v>2.8586589838714593E-2</v>
      </c>
    </row>
    <row r="70" spans="4:34">
      <c r="Y70">
        <f t="shared" ref="Y70:AC70" si="47">IFERROR(MROUND(Y52,IF(Y52&lt;20,1,IF(Y52&lt;100,5,10))),"-")</f>
        <v>0</v>
      </c>
      <c r="Z70">
        <f t="shared" si="47"/>
        <v>7</v>
      </c>
      <c r="AA70">
        <f t="shared" si="47"/>
        <v>7</v>
      </c>
      <c r="AB70">
        <f t="shared" si="47"/>
        <v>4</v>
      </c>
      <c r="AC70">
        <f t="shared" si="47"/>
        <v>11</v>
      </c>
      <c r="AD70" s="114">
        <f t="shared" ref="AD70:AH70" si="48">AD52</f>
        <v>3.4999999999999997E-5</v>
      </c>
      <c r="AE70" s="114">
        <f t="shared" si="48"/>
        <v>7.0675999999999989E-2</v>
      </c>
      <c r="AF70" s="114">
        <f t="shared" si="48"/>
        <v>7.0710999999999982E-2</v>
      </c>
      <c r="AG70" s="114">
        <f t="shared" si="48"/>
        <v>4.4258324181772439E-2</v>
      </c>
      <c r="AH70" s="114">
        <f t="shared" si="48"/>
        <v>0.11496932418177241</v>
      </c>
    </row>
    <row r="71" spans="4:34">
      <c r="Y71">
        <f t="shared" ref="Y71:AC71" si="49">IFERROR(MROUND(Y53,IF(Y53&lt;20,1,IF(Y53&lt;100,5,10))),"-")</f>
        <v>0</v>
      </c>
      <c r="Z71">
        <f t="shared" si="49"/>
        <v>6</v>
      </c>
      <c r="AA71">
        <f t="shared" si="49"/>
        <v>6</v>
      </c>
      <c r="AB71">
        <f t="shared" si="49"/>
        <v>1</v>
      </c>
      <c r="AC71">
        <f t="shared" si="49"/>
        <v>7</v>
      </c>
      <c r="AD71" s="114">
        <f t="shared" ref="AD71:AH71" si="50">AD53</f>
        <v>5.0100000000000003E-4</v>
      </c>
      <c r="AE71" s="114">
        <f t="shared" si="50"/>
        <v>0.11722900000000001</v>
      </c>
      <c r="AF71" s="114">
        <f t="shared" si="50"/>
        <v>0.11773000000000002</v>
      </c>
      <c r="AG71" s="114">
        <f t="shared" si="50"/>
        <v>1.6585990490587923E-2</v>
      </c>
      <c r="AH71" s="114">
        <f t="shared" si="50"/>
        <v>0.13431599049058793</v>
      </c>
    </row>
    <row r="72" spans="4:34">
      <c r="Y72">
        <f t="shared" ref="Y72:AC72" si="51">IFERROR(MROUND(Y54,IF(Y54&lt;20,1,IF(Y54&lt;100,5,10))),"-")</f>
        <v>4</v>
      </c>
      <c r="Z72">
        <f t="shared" si="51"/>
        <v>5</v>
      </c>
      <c r="AA72">
        <f t="shared" si="51"/>
        <v>9</v>
      </c>
      <c r="AB72">
        <f t="shared" si="51"/>
        <v>7</v>
      </c>
      <c r="AC72">
        <f t="shared" si="51"/>
        <v>15</v>
      </c>
      <c r="AD72" s="114">
        <f t="shared" ref="AD72:AH72" si="52">AD54</f>
        <v>5.623800000000001E-2</v>
      </c>
      <c r="AE72" s="114">
        <f t="shared" si="52"/>
        <v>0.10835100000000003</v>
      </c>
      <c r="AF72" s="114">
        <f t="shared" si="52"/>
        <v>0.16458900000000004</v>
      </c>
      <c r="AG72" s="114">
        <f t="shared" si="52"/>
        <v>0.15179755005035558</v>
      </c>
      <c r="AH72" s="114">
        <f t="shared" si="52"/>
        <v>0.31638655005035565</v>
      </c>
    </row>
    <row r="74" spans="4:34">
      <c r="Y74">
        <f>SUM(Y58:Y72)-Y57</f>
        <v>-3</v>
      </c>
      <c r="Z74">
        <f t="shared" ref="Z74:AH74" si="53">SUM(Z58:Z72)-Z57</f>
        <v>2</v>
      </c>
      <c r="AA74">
        <f t="shared" si="53"/>
        <v>0</v>
      </c>
      <c r="AB74">
        <f t="shared" si="53"/>
        <v>0</v>
      </c>
      <c r="AC74">
        <f t="shared" si="53"/>
        <v>-2</v>
      </c>
      <c r="AD74">
        <f t="shared" si="53"/>
        <v>0</v>
      </c>
      <c r="AE74">
        <f t="shared" si="53"/>
        <v>0</v>
      </c>
      <c r="AF74">
        <f t="shared" si="53"/>
        <v>0</v>
      </c>
      <c r="AG74">
        <f t="shared" si="53"/>
        <v>0</v>
      </c>
      <c r="AH74">
        <f t="shared" si="53"/>
        <v>0</v>
      </c>
    </row>
  </sheetData>
  <mergeCells count="39">
    <mergeCell ref="F6:H6"/>
    <mergeCell ref="K6:M6"/>
    <mergeCell ref="Y5:AB5"/>
    <mergeCell ref="AD5:AH5"/>
    <mergeCell ref="Y6:AA6"/>
    <mergeCell ref="AD6:AF6"/>
    <mergeCell ref="F5:I5"/>
    <mergeCell ref="K5:O5"/>
    <mergeCell ref="C34:C35"/>
    <mergeCell ref="D34:E35"/>
    <mergeCell ref="F34:F35"/>
    <mergeCell ref="G34:I34"/>
    <mergeCell ref="G35:I35"/>
    <mergeCell ref="J34:J35"/>
    <mergeCell ref="K34:K35"/>
    <mergeCell ref="L34:P34"/>
    <mergeCell ref="L35:P35"/>
    <mergeCell ref="D36:E36"/>
    <mergeCell ref="G36:I36"/>
    <mergeCell ref="L36:N36"/>
    <mergeCell ref="C42:E42"/>
    <mergeCell ref="D47:D48"/>
    <mergeCell ref="E47:E48"/>
    <mergeCell ref="E37:F37"/>
    <mergeCell ref="D38:E38"/>
    <mergeCell ref="D39:E39"/>
    <mergeCell ref="D40:E40"/>
    <mergeCell ref="C41:E41"/>
    <mergeCell ref="P47:P48"/>
    <mergeCell ref="G49:I49"/>
    <mergeCell ref="L49:N49"/>
    <mergeCell ref="D50:E50"/>
    <mergeCell ref="F47:F48"/>
    <mergeCell ref="G47:I47"/>
    <mergeCell ref="G48:I48"/>
    <mergeCell ref="K47:K48"/>
    <mergeCell ref="L47:O47"/>
    <mergeCell ref="L48:O48"/>
    <mergeCell ref="J47:J48"/>
  </mergeCells>
  <pageMargins left="0.7" right="0.7" top="0.78740157499999996" bottom="0.78740157499999996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890EB-9E54-4C7E-B92E-113077322BC5}">
  <sheetPr>
    <tabColor theme="5" tint="0.59999389629810485"/>
  </sheetPr>
  <dimension ref="A3:AN120"/>
  <sheetViews>
    <sheetView zoomScale="80" zoomScaleNormal="80" workbookViewId="0">
      <selection activeCell="T61" sqref="T61"/>
    </sheetView>
  </sheetViews>
  <sheetFormatPr baseColWidth="10" defaultRowHeight="15"/>
  <cols>
    <col min="5" max="5" width="15.42578125" customWidth="1"/>
    <col min="6" max="8" width="12.140625" bestFit="1" customWidth="1"/>
    <col min="9" max="16" width="12.28515625" bestFit="1" customWidth="1"/>
    <col min="17" max="17" width="12.42578125" bestFit="1" customWidth="1"/>
    <col min="18" max="20" width="12.28515625" bestFit="1" customWidth="1"/>
    <col min="21" max="22" width="12.140625" bestFit="1" customWidth="1"/>
    <col min="23" max="27" width="12.28515625" bestFit="1" customWidth="1"/>
    <col min="28" max="29" width="12.140625" bestFit="1" customWidth="1"/>
    <col min="30" max="30" width="12" bestFit="1" customWidth="1"/>
    <col min="31" max="32" width="12.140625" bestFit="1" customWidth="1"/>
    <col min="33" max="33" width="12" bestFit="1" customWidth="1"/>
    <col min="34" max="35" width="12.140625" bestFit="1" customWidth="1"/>
  </cols>
  <sheetData>
    <row r="3" spans="1:40">
      <c r="F3">
        <v>2028</v>
      </c>
      <c r="G3">
        <v>2029</v>
      </c>
      <c r="H3">
        <v>2030</v>
      </c>
      <c r="I3">
        <v>2031</v>
      </c>
      <c r="J3">
        <v>2032</v>
      </c>
      <c r="K3">
        <v>2033</v>
      </c>
      <c r="L3">
        <v>2034</v>
      </c>
      <c r="M3">
        <v>2035</v>
      </c>
      <c r="N3">
        <v>2036</v>
      </c>
      <c r="O3">
        <v>2037</v>
      </c>
      <c r="P3">
        <v>2038</v>
      </c>
      <c r="Q3">
        <v>2039</v>
      </c>
      <c r="R3">
        <v>2040</v>
      </c>
      <c r="S3">
        <v>2041</v>
      </c>
      <c r="T3">
        <v>2042</v>
      </c>
      <c r="U3">
        <v>2043</v>
      </c>
      <c r="V3">
        <v>2044</v>
      </c>
      <c r="W3">
        <v>2045</v>
      </c>
      <c r="X3">
        <v>2046</v>
      </c>
      <c r="Y3">
        <v>2047</v>
      </c>
      <c r="Z3">
        <v>2048</v>
      </c>
      <c r="AA3">
        <v>2049</v>
      </c>
      <c r="AB3">
        <v>2050</v>
      </c>
      <c r="AC3">
        <v>2051</v>
      </c>
      <c r="AD3">
        <v>2052</v>
      </c>
      <c r="AE3">
        <v>2053</v>
      </c>
      <c r="AF3">
        <v>2054</v>
      </c>
      <c r="AG3">
        <v>2055</v>
      </c>
      <c r="AH3">
        <v>2056</v>
      </c>
      <c r="AI3">
        <v>2057</v>
      </c>
      <c r="AJ3">
        <v>2058</v>
      </c>
      <c r="AK3">
        <v>2059</v>
      </c>
      <c r="AL3">
        <v>2060</v>
      </c>
      <c r="AM3">
        <v>2061</v>
      </c>
      <c r="AN3">
        <v>2062</v>
      </c>
    </row>
    <row r="4" spans="1:40">
      <c r="A4" s="108">
        <f>SUM(F4:AN4)</f>
        <v>0</v>
      </c>
      <c r="C4">
        <v>0</v>
      </c>
      <c r="E4" t="s">
        <v>45</v>
      </c>
      <c r="F4" s="60">
        <v>0</v>
      </c>
      <c r="G4" s="60">
        <v>0</v>
      </c>
      <c r="H4" s="60">
        <v>0</v>
      </c>
      <c r="I4" s="60">
        <v>0</v>
      </c>
      <c r="J4" s="60">
        <v>0</v>
      </c>
      <c r="K4" s="60">
        <v>0</v>
      </c>
      <c r="L4" s="60">
        <v>0</v>
      </c>
      <c r="M4" s="60">
        <v>0</v>
      </c>
      <c r="N4" s="60">
        <v>0</v>
      </c>
      <c r="O4" s="60">
        <v>0</v>
      </c>
      <c r="P4" s="60">
        <v>0</v>
      </c>
      <c r="Q4" s="60">
        <v>0</v>
      </c>
      <c r="R4" s="60">
        <v>0</v>
      </c>
      <c r="S4" s="60">
        <v>0</v>
      </c>
      <c r="T4" s="60">
        <v>0</v>
      </c>
      <c r="U4" s="60">
        <v>0</v>
      </c>
      <c r="V4" s="60">
        <v>0</v>
      </c>
      <c r="W4" s="60">
        <v>0</v>
      </c>
      <c r="X4" s="60">
        <v>0</v>
      </c>
      <c r="Y4" s="60">
        <v>0</v>
      </c>
      <c r="Z4" s="60">
        <v>0</v>
      </c>
      <c r="AA4" s="60">
        <v>0</v>
      </c>
      <c r="AB4" s="60">
        <v>0</v>
      </c>
      <c r="AC4" s="60">
        <v>0</v>
      </c>
      <c r="AD4" s="60">
        <v>0</v>
      </c>
      <c r="AE4" s="60">
        <v>0</v>
      </c>
      <c r="AF4" s="60">
        <v>0</v>
      </c>
      <c r="AG4" s="60">
        <v>0</v>
      </c>
      <c r="AH4" s="60">
        <v>0</v>
      </c>
      <c r="AI4" s="60">
        <v>0</v>
      </c>
      <c r="AJ4" s="60">
        <v>0</v>
      </c>
      <c r="AK4" s="60">
        <v>0</v>
      </c>
      <c r="AL4" s="60">
        <v>0</v>
      </c>
      <c r="AM4" s="60">
        <v>0</v>
      </c>
      <c r="AN4" s="60">
        <v>0</v>
      </c>
    </row>
    <row r="5" spans="1:40">
      <c r="A5" s="108">
        <f>SUM(F5:AN5)</f>
        <v>51000.000000000007</v>
      </c>
      <c r="B5" s="108">
        <f>AVERAGE(F5:AI5)</f>
        <v>1700.0000000000002</v>
      </c>
      <c r="C5">
        <v>3400</v>
      </c>
      <c r="E5" t="s">
        <v>42</v>
      </c>
      <c r="F5" s="60">
        <f>F13/2</f>
        <v>159.63903192299065</v>
      </c>
      <c r="G5" s="60">
        <f t="shared" ref="G5:AN5" si="0">G13/2</f>
        <v>256.03299409497225</v>
      </c>
      <c r="H5" s="60">
        <f t="shared" si="0"/>
        <v>428.34416143808266</v>
      </c>
      <c r="I5" s="60">
        <f t="shared" si="0"/>
        <v>476.43751147255665</v>
      </c>
      <c r="J5" s="60">
        <f t="shared" si="0"/>
        <v>539.92045452023444</v>
      </c>
      <c r="K5" s="60">
        <f t="shared" si="0"/>
        <v>560.0226876126269</v>
      </c>
      <c r="L5" s="60">
        <f t="shared" si="0"/>
        <v>606.19636692950178</v>
      </c>
      <c r="M5" s="60">
        <f t="shared" si="0"/>
        <v>681.80576681088451</v>
      </c>
      <c r="N5" s="60">
        <f t="shared" si="0"/>
        <v>713.55017134123591</v>
      </c>
      <c r="O5" s="60">
        <f t="shared" si="0"/>
        <v>733.75115604236873</v>
      </c>
      <c r="P5" s="60">
        <f t="shared" si="0"/>
        <v>760.79390219729328</v>
      </c>
      <c r="Q5" s="60">
        <f t="shared" si="0"/>
        <v>967.39918464263292</v>
      </c>
      <c r="R5" s="60">
        <f t="shared" si="0"/>
        <v>1183.5360419922561</v>
      </c>
      <c r="S5" s="60">
        <f t="shared" si="0"/>
        <v>1549.9056601828327</v>
      </c>
      <c r="T5" s="60">
        <f t="shared" si="0"/>
        <v>1718.4395896894262</v>
      </c>
      <c r="U5" s="60">
        <f t="shared" si="0"/>
        <v>1805.6992437505469</v>
      </c>
      <c r="V5" s="60">
        <f t="shared" si="0"/>
        <v>1950.6759969577615</v>
      </c>
      <c r="W5" s="60">
        <f t="shared" si="0"/>
        <v>2055.2507807627103</v>
      </c>
      <c r="X5" s="60">
        <f t="shared" si="0"/>
        <v>2197.7549555695382</v>
      </c>
      <c r="Y5" s="60">
        <f t="shared" si="0"/>
        <v>2400.919144563788</v>
      </c>
      <c r="Z5" s="60">
        <f t="shared" si="0"/>
        <v>2516.3533428559754</v>
      </c>
      <c r="AA5" s="60">
        <f t="shared" si="0"/>
        <v>2602.928991575116</v>
      </c>
      <c r="AB5" s="60">
        <f t="shared" si="0"/>
        <v>2718.9403608587645</v>
      </c>
      <c r="AC5" s="60">
        <f t="shared" si="0"/>
        <v>2951.5402704175222</v>
      </c>
      <c r="AD5" s="60">
        <f t="shared" si="0"/>
        <v>3066.9744687097091</v>
      </c>
      <c r="AE5" s="60">
        <f t="shared" si="0"/>
        <v>3224.6114098975199</v>
      </c>
      <c r="AF5" s="60">
        <f t="shared" si="0"/>
        <v>3213.0679900683008</v>
      </c>
      <c r="AG5" s="60">
        <f t="shared" si="0"/>
        <v>3128.7678116665929</v>
      </c>
      <c r="AH5" s="60">
        <f t="shared" si="0"/>
        <v>2980.3020122674889</v>
      </c>
      <c r="AI5" s="60">
        <f t="shared" si="0"/>
        <v>2850.4385391887781</v>
      </c>
      <c r="AJ5" s="60">
        <f t="shared" si="0"/>
        <v>0</v>
      </c>
      <c r="AK5" s="60">
        <f t="shared" si="0"/>
        <v>0</v>
      </c>
      <c r="AL5" s="60">
        <f t="shared" si="0"/>
        <v>0</v>
      </c>
      <c r="AM5" s="60">
        <f t="shared" si="0"/>
        <v>0</v>
      </c>
      <c r="AN5" s="60">
        <f t="shared" si="0"/>
        <v>0</v>
      </c>
    </row>
    <row r="6" spans="1:40">
      <c r="A6" s="108">
        <f t="shared" ref="A6:A11" si="1">SUM(F6:AN6)</f>
        <v>169980.00000000003</v>
      </c>
      <c r="B6" s="108">
        <f t="shared" ref="B6:B11" si="2">AVERAGE(F6:AI6)</f>
        <v>5666.0000000000009</v>
      </c>
      <c r="C6">
        <v>8000</v>
      </c>
      <c r="E6" t="s">
        <v>46</v>
      </c>
      <c r="F6" s="60">
        <v>1164.633892044385</v>
      </c>
      <c r="G6" s="60">
        <v>1354.1697284061631</v>
      </c>
      <c r="H6" s="60">
        <v>1762.6106510369891</v>
      </c>
      <c r="I6" s="60">
        <v>1908.2744851029929</v>
      </c>
      <c r="J6" s="60">
        <v>2280.7707328025385</v>
      </c>
      <c r="K6" s="60">
        <v>2483.0898510348093</v>
      </c>
      <c r="L6" s="60">
        <v>3038.9470205977873</v>
      </c>
      <c r="M6" s="60">
        <v>3589.733212473524</v>
      </c>
      <c r="N6" s="60">
        <v>3632.6414852117186</v>
      </c>
      <c r="O6" s="60">
        <v>3693.1031422519027</v>
      </c>
      <c r="P6" s="60">
        <v>3840.7511864063608</v>
      </c>
      <c r="Q6" s="60">
        <v>4133.5660162639533</v>
      </c>
      <c r="R6" s="60">
        <v>4989.4614771217966</v>
      </c>
      <c r="S6" s="60">
        <v>6830.8205108895736</v>
      </c>
      <c r="T6" s="60">
        <v>7070.3266878100439</v>
      </c>
      <c r="U6" s="60">
        <v>7150.2806467265746</v>
      </c>
      <c r="V6" s="60">
        <v>7308.2496469852758</v>
      </c>
      <c r="W6" s="60">
        <v>7411.6081183044562</v>
      </c>
      <c r="X6" s="60">
        <v>7570.9134065398675</v>
      </c>
      <c r="Y6" s="60">
        <v>7845.526352064313</v>
      </c>
      <c r="Z6" s="60">
        <v>8001.556434748657</v>
      </c>
      <c r="AA6" s="60">
        <v>8118.5789967619166</v>
      </c>
      <c r="AB6" s="60">
        <v>8275.3892298596838</v>
      </c>
      <c r="AC6" s="60">
        <v>8589.7898464686386</v>
      </c>
      <c r="AD6" s="60">
        <v>8745.8199291529836</v>
      </c>
      <c r="AE6" s="60">
        <v>8958.8946100667254</v>
      </c>
      <c r="AF6" s="60">
        <v>8910.1352092278667</v>
      </c>
      <c r="AG6" s="60">
        <v>8566.7894598145303</v>
      </c>
      <c r="AH6" s="60">
        <v>6777.5862918074108</v>
      </c>
      <c r="AI6" s="60">
        <v>5975.9817420165873</v>
      </c>
      <c r="AJ6" s="60">
        <v>0</v>
      </c>
      <c r="AK6" s="60">
        <v>0</v>
      </c>
      <c r="AL6" s="60">
        <v>0</v>
      </c>
      <c r="AM6" s="60">
        <v>0</v>
      </c>
      <c r="AN6" s="60">
        <v>0</v>
      </c>
    </row>
    <row r="7" spans="1:40">
      <c r="A7" s="108">
        <f t="shared" si="1"/>
        <v>252000</v>
      </c>
      <c r="B7" s="108">
        <f t="shared" si="2"/>
        <v>8400</v>
      </c>
      <c r="C7">
        <v>4000</v>
      </c>
      <c r="E7" t="s">
        <v>622</v>
      </c>
      <c r="F7" s="60">
        <f>F14+F15</f>
        <v>1376.0147392940016</v>
      </c>
      <c r="G7" s="60">
        <f t="shared" ref="G7:AI7" si="3">G14+G15</f>
        <v>2029.8606401975933</v>
      </c>
      <c r="H7" s="60">
        <f t="shared" si="3"/>
        <v>3222.6532361336613</v>
      </c>
      <c r="I7" s="60">
        <f t="shared" si="3"/>
        <v>3566.4826968812777</v>
      </c>
      <c r="J7" s="60">
        <f t="shared" si="3"/>
        <v>4082.4414365276175</v>
      </c>
      <c r="K7" s="60">
        <f t="shared" si="3"/>
        <v>4274.89605773324</v>
      </c>
      <c r="L7" s="60">
        <f t="shared" si="3"/>
        <v>4748.3616357894398</v>
      </c>
      <c r="M7" s="60">
        <f t="shared" si="3"/>
        <v>5399.7984832003058</v>
      </c>
      <c r="N7" s="60">
        <f t="shared" si="3"/>
        <v>5608.3994578534493</v>
      </c>
      <c r="O7" s="60">
        <f t="shared" si="3"/>
        <v>5752.5715470024143</v>
      </c>
      <c r="P7" s="60">
        <f t="shared" si="3"/>
        <v>5968.5610492865881</v>
      </c>
      <c r="Q7" s="60">
        <f t="shared" si="3"/>
        <v>7330.8893103682976</v>
      </c>
      <c r="R7" s="60">
        <f t="shared" si="3"/>
        <v>8945.4553186987814</v>
      </c>
      <c r="S7" s="60">
        <f t="shared" si="3"/>
        <v>7558.5595566171651</v>
      </c>
      <c r="T7" s="60">
        <f t="shared" si="3"/>
        <v>8207.033661515472</v>
      </c>
      <c r="U7" s="60">
        <f t="shared" si="3"/>
        <v>8527.6050168107795</v>
      </c>
      <c r="V7" s="60">
        <f t="shared" si="3"/>
        <v>9068.8754796212561</v>
      </c>
      <c r="W7" s="60">
        <f t="shared" si="3"/>
        <v>9455.6565671711123</v>
      </c>
      <c r="X7" s="60">
        <f t="shared" si="3"/>
        <v>9989.0845945604578</v>
      </c>
      <c r="Y7" s="60">
        <f t="shared" si="3"/>
        <v>10765.945453013859</v>
      </c>
      <c r="Z7" s="60">
        <f t="shared" si="3"/>
        <v>11207.343668044199</v>
      </c>
      <c r="AA7" s="60">
        <f t="shared" si="3"/>
        <v>11538.392329316954</v>
      </c>
      <c r="AB7" s="60">
        <f t="shared" si="3"/>
        <v>11981.997535422446</v>
      </c>
      <c r="AC7" s="60">
        <f t="shared" si="3"/>
        <v>12871.414938708582</v>
      </c>
      <c r="AD7" s="60">
        <f t="shared" si="3"/>
        <v>13312.813153738924</v>
      </c>
      <c r="AE7" s="60">
        <f t="shared" si="3"/>
        <v>13915.586556184357</v>
      </c>
      <c r="AF7" s="60">
        <f t="shared" si="3"/>
        <v>13860.02072031163</v>
      </c>
      <c r="AG7" s="60">
        <f t="shared" si="3"/>
        <v>13458.619937274085</v>
      </c>
      <c r="AH7" s="60">
        <f t="shared" si="3"/>
        <v>12343.494125335337</v>
      </c>
      <c r="AI7" s="60">
        <f t="shared" si="3"/>
        <v>11631.171097386714</v>
      </c>
      <c r="AJ7" s="60">
        <v>0</v>
      </c>
      <c r="AK7" s="60">
        <v>0</v>
      </c>
      <c r="AL7" s="60">
        <v>0</v>
      </c>
      <c r="AM7" s="60">
        <v>0</v>
      </c>
      <c r="AN7" s="60">
        <v>0</v>
      </c>
    </row>
    <row r="8" spans="1:40">
      <c r="A8" s="108">
        <f t="shared" si="1"/>
        <v>75150</v>
      </c>
      <c r="B8" s="108">
        <f t="shared" si="2"/>
        <v>2505</v>
      </c>
      <c r="C8">
        <v>2700</v>
      </c>
      <c r="E8" t="s">
        <v>43</v>
      </c>
      <c r="F8" s="60">
        <v>2250</v>
      </c>
      <c r="G8" s="60">
        <v>2250</v>
      </c>
      <c r="H8" s="60">
        <v>2250</v>
      </c>
      <c r="I8" s="60">
        <v>2250</v>
      </c>
      <c r="J8" s="60">
        <v>2250</v>
      </c>
      <c r="K8" s="60">
        <v>2250</v>
      </c>
      <c r="L8" s="60">
        <v>2250</v>
      </c>
      <c r="M8" s="60">
        <v>2250</v>
      </c>
      <c r="N8" s="60">
        <v>2250</v>
      </c>
      <c r="O8" s="60">
        <v>2250</v>
      </c>
      <c r="P8" s="60">
        <v>2250</v>
      </c>
      <c r="Q8" s="60">
        <v>2340</v>
      </c>
      <c r="R8" s="60">
        <v>2430</v>
      </c>
      <c r="S8" s="60">
        <v>2520</v>
      </c>
      <c r="T8" s="60">
        <v>2610</v>
      </c>
      <c r="U8" s="60">
        <v>2700</v>
      </c>
      <c r="V8" s="60">
        <v>2700</v>
      </c>
      <c r="W8" s="60">
        <v>2700</v>
      </c>
      <c r="X8" s="60">
        <v>2700</v>
      </c>
      <c r="Y8" s="60">
        <v>2700</v>
      </c>
      <c r="Z8" s="60">
        <v>2700</v>
      </c>
      <c r="AA8" s="60">
        <v>2700</v>
      </c>
      <c r="AB8" s="60">
        <v>2700</v>
      </c>
      <c r="AC8" s="60">
        <v>2700</v>
      </c>
      <c r="AD8" s="60">
        <v>2700</v>
      </c>
      <c r="AE8" s="60">
        <v>2700</v>
      </c>
      <c r="AF8" s="60">
        <v>2700</v>
      </c>
      <c r="AG8" s="60">
        <v>2700</v>
      </c>
      <c r="AH8" s="60">
        <v>2700</v>
      </c>
      <c r="AI8" s="60">
        <v>2700</v>
      </c>
      <c r="AJ8" s="60">
        <v>0</v>
      </c>
      <c r="AK8" s="60">
        <v>0</v>
      </c>
      <c r="AL8" s="60">
        <v>0</v>
      </c>
      <c r="AM8" s="60">
        <v>0</v>
      </c>
      <c r="AN8" s="60">
        <v>0</v>
      </c>
    </row>
    <row r="9" spans="1:40">
      <c r="A9" s="108">
        <f t="shared" si="1"/>
        <v>229999.99999999994</v>
      </c>
      <c r="B9" s="108">
        <f t="shared" si="2"/>
        <v>7666.6666666666652</v>
      </c>
      <c r="C9">
        <v>230000</v>
      </c>
      <c r="E9" t="s">
        <v>44</v>
      </c>
      <c r="F9" s="60">
        <v>0</v>
      </c>
      <c r="G9" s="60">
        <v>0</v>
      </c>
      <c r="H9" s="60">
        <v>0</v>
      </c>
      <c r="I9" s="60">
        <v>11090.904080901601</v>
      </c>
      <c r="J9" s="60">
        <v>13871.552175470504</v>
      </c>
      <c r="K9" s="60">
        <v>16928.839106114465</v>
      </c>
      <c r="L9" s="60">
        <v>25300.887272326472</v>
      </c>
      <c r="M9" s="60">
        <v>27570.561571739552</v>
      </c>
      <c r="N9" s="60">
        <v>28968.015485933152</v>
      </c>
      <c r="O9" s="60">
        <v>28968.015485933152</v>
      </c>
      <c r="P9" s="60">
        <v>25910.728555289188</v>
      </c>
      <c r="Q9" s="60">
        <v>20092.757157421947</v>
      </c>
      <c r="R9" s="60">
        <v>2269.6742994130777</v>
      </c>
      <c r="S9" s="60">
        <v>2269.6742994130777</v>
      </c>
      <c r="T9" s="60">
        <v>3743.1801273042897</v>
      </c>
      <c r="U9" s="60">
        <v>4306.4396131272215</v>
      </c>
      <c r="V9" s="60">
        <v>4306.4396131272215</v>
      </c>
      <c r="W9" s="60">
        <v>3374.8036703314874</v>
      </c>
      <c r="X9" s="60">
        <v>3374.8036703314874</v>
      </c>
      <c r="Y9" s="60">
        <v>3374.8036703314874</v>
      </c>
      <c r="Z9" s="60">
        <v>2138.9600727453089</v>
      </c>
      <c r="AA9" s="60">
        <v>2138.9600727453089</v>
      </c>
      <c r="AB9" s="60">
        <v>0</v>
      </c>
      <c r="AC9" s="60">
        <v>0</v>
      </c>
      <c r="AD9" s="60">
        <v>0</v>
      </c>
      <c r="AE9" s="60">
        <v>0</v>
      </c>
      <c r="AF9" s="60">
        <v>0</v>
      </c>
      <c r="AG9" s="60">
        <v>0</v>
      </c>
      <c r="AH9" s="60">
        <v>0</v>
      </c>
      <c r="AI9" s="60">
        <v>0</v>
      </c>
      <c r="AJ9" s="60">
        <v>0</v>
      </c>
      <c r="AK9" s="60">
        <v>0</v>
      </c>
      <c r="AL9" s="60">
        <v>0</v>
      </c>
      <c r="AM9" s="60">
        <v>0</v>
      </c>
      <c r="AN9" s="60">
        <v>0</v>
      </c>
    </row>
    <row r="10" spans="1:40">
      <c r="A10" s="108">
        <f t="shared" si="1"/>
        <v>11600</v>
      </c>
      <c r="B10" s="108">
        <f t="shared" si="2"/>
        <v>386.66666666666669</v>
      </c>
      <c r="C10">
        <v>11600</v>
      </c>
      <c r="E10" t="s">
        <v>585</v>
      </c>
      <c r="F10" s="60">
        <v>0</v>
      </c>
      <c r="G10" s="60">
        <v>0</v>
      </c>
      <c r="H10" s="60">
        <v>0</v>
      </c>
      <c r="I10" s="60">
        <v>1160</v>
      </c>
      <c r="J10" s="60">
        <v>1160</v>
      </c>
      <c r="K10" s="60">
        <v>1160</v>
      </c>
      <c r="L10" s="60">
        <v>1160</v>
      </c>
      <c r="M10" s="60">
        <v>1160</v>
      </c>
      <c r="N10" s="60">
        <v>1160</v>
      </c>
      <c r="O10" s="60">
        <v>1160</v>
      </c>
      <c r="P10" s="60">
        <v>1160</v>
      </c>
      <c r="Q10" s="60">
        <v>1160</v>
      </c>
      <c r="R10" s="60">
        <v>1160</v>
      </c>
      <c r="S10" s="60">
        <v>0</v>
      </c>
      <c r="T10" s="60">
        <v>0</v>
      </c>
      <c r="U10" s="60">
        <v>0</v>
      </c>
      <c r="V10" s="60">
        <v>0</v>
      </c>
      <c r="W10" s="60">
        <v>0</v>
      </c>
      <c r="X10" s="60">
        <v>0</v>
      </c>
      <c r="Y10" s="60">
        <v>0</v>
      </c>
      <c r="Z10" s="60">
        <v>0</v>
      </c>
      <c r="AA10" s="60">
        <v>0</v>
      </c>
      <c r="AB10" s="60">
        <v>0</v>
      </c>
      <c r="AC10" s="60">
        <v>0</v>
      </c>
      <c r="AD10" s="60">
        <v>0</v>
      </c>
      <c r="AE10" s="60">
        <v>0</v>
      </c>
      <c r="AF10" s="60">
        <v>0</v>
      </c>
      <c r="AG10" s="60">
        <v>0</v>
      </c>
      <c r="AH10" s="60">
        <v>0</v>
      </c>
      <c r="AI10" s="60">
        <v>0</v>
      </c>
      <c r="AJ10" s="60">
        <v>0</v>
      </c>
      <c r="AK10" s="60">
        <v>0</v>
      </c>
      <c r="AL10" s="60">
        <v>0</v>
      </c>
      <c r="AM10" s="60">
        <v>0</v>
      </c>
      <c r="AN10" s="60">
        <v>0</v>
      </c>
    </row>
    <row r="11" spans="1:40">
      <c r="A11" s="108">
        <f t="shared" si="1"/>
        <v>789730</v>
      </c>
      <c r="B11" s="108">
        <f t="shared" si="2"/>
        <v>26324.333333333332</v>
      </c>
      <c r="E11" t="s">
        <v>29</v>
      </c>
      <c r="F11" s="60">
        <f>SUM(F5:F10)</f>
        <v>4950.287663261377</v>
      </c>
      <c r="G11" s="60">
        <f t="shared" ref="G11:AN11" si="4">SUM(G5:G10)</f>
        <v>5890.0633626987292</v>
      </c>
      <c r="H11" s="60">
        <f t="shared" si="4"/>
        <v>7663.608048608733</v>
      </c>
      <c r="I11" s="60">
        <f t="shared" si="4"/>
        <v>20452.098774358426</v>
      </c>
      <c r="J11" s="60">
        <f t="shared" si="4"/>
        <v>24184.684799320894</v>
      </c>
      <c r="K11" s="60">
        <f t="shared" si="4"/>
        <v>27656.847702495143</v>
      </c>
      <c r="L11" s="60">
        <f t="shared" si="4"/>
        <v>37104.3922956432</v>
      </c>
      <c r="M11" s="60">
        <f t="shared" si="4"/>
        <v>40651.899034224269</v>
      </c>
      <c r="N11" s="60">
        <f t="shared" si="4"/>
        <v>42332.606600339554</v>
      </c>
      <c r="O11" s="60">
        <f t="shared" si="4"/>
        <v>42557.441331229842</v>
      </c>
      <c r="P11" s="60">
        <f t="shared" si="4"/>
        <v>39890.834693179429</v>
      </c>
      <c r="Q11" s="60">
        <f t="shared" si="4"/>
        <v>36024.611668696831</v>
      </c>
      <c r="R11" s="60">
        <f t="shared" si="4"/>
        <v>20978.127137225911</v>
      </c>
      <c r="S11" s="60">
        <f t="shared" si="4"/>
        <v>20728.96002710265</v>
      </c>
      <c r="T11" s="60">
        <f t="shared" si="4"/>
        <v>23348.980066319233</v>
      </c>
      <c r="U11" s="60">
        <f t="shared" si="4"/>
        <v>24490.024520415122</v>
      </c>
      <c r="V11" s="60">
        <f t="shared" si="4"/>
        <v>25334.240736691514</v>
      </c>
      <c r="W11" s="60">
        <f t="shared" si="4"/>
        <v>24997.319136569764</v>
      </c>
      <c r="X11" s="60">
        <f t="shared" si="4"/>
        <v>25832.556627001351</v>
      </c>
      <c r="Y11" s="60">
        <f t="shared" si="4"/>
        <v>27087.194619973445</v>
      </c>
      <c r="Z11" s="60">
        <f t="shared" si="4"/>
        <v>26564.213518394143</v>
      </c>
      <c r="AA11" s="60">
        <f t="shared" si="4"/>
        <v>27098.860390399292</v>
      </c>
      <c r="AB11" s="60">
        <f t="shared" si="4"/>
        <v>25676.327126140895</v>
      </c>
      <c r="AC11" s="60">
        <f t="shared" si="4"/>
        <v>27112.745055594743</v>
      </c>
      <c r="AD11" s="60">
        <f t="shared" si="4"/>
        <v>27825.607551601617</v>
      </c>
      <c r="AE11" s="60">
        <f t="shared" si="4"/>
        <v>28799.0925761486</v>
      </c>
      <c r="AF11" s="60">
        <f t="shared" si="4"/>
        <v>28683.223919607797</v>
      </c>
      <c r="AG11" s="60">
        <f t="shared" si="4"/>
        <v>27854.177208755209</v>
      </c>
      <c r="AH11" s="60">
        <f t="shared" si="4"/>
        <v>24801.382429410238</v>
      </c>
      <c r="AI11" s="60">
        <f t="shared" si="4"/>
        <v>23157.591378592078</v>
      </c>
      <c r="AJ11" s="60">
        <f t="shared" si="4"/>
        <v>0</v>
      </c>
      <c r="AK11" s="60">
        <f t="shared" si="4"/>
        <v>0</v>
      </c>
      <c r="AL11" s="60">
        <f t="shared" si="4"/>
        <v>0</v>
      </c>
      <c r="AM11" s="60">
        <f t="shared" si="4"/>
        <v>0</v>
      </c>
      <c r="AN11" s="60">
        <f t="shared" si="4"/>
        <v>0</v>
      </c>
    </row>
    <row r="13" spans="1:40">
      <c r="A13" s="108">
        <f>SUM(F13:AN13)</f>
        <v>102000.00000000001</v>
      </c>
      <c r="C13">
        <v>3400</v>
      </c>
      <c r="E13" t="s">
        <v>42</v>
      </c>
      <c r="F13" s="60">
        <v>319.27806384598131</v>
      </c>
      <c r="G13" s="60">
        <v>512.06598818994451</v>
      </c>
      <c r="H13" s="60">
        <v>856.68832287616533</v>
      </c>
      <c r="I13" s="60">
        <v>952.8750229451133</v>
      </c>
      <c r="J13" s="60">
        <v>1079.8409090404689</v>
      </c>
      <c r="K13" s="60">
        <v>1120.0453752252538</v>
      </c>
      <c r="L13" s="60">
        <v>1212.3927338590036</v>
      </c>
      <c r="M13" s="60">
        <v>1363.611533621769</v>
      </c>
      <c r="N13" s="60">
        <v>1427.1003426824718</v>
      </c>
      <c r="O13" s="60">
        <v>1467.5023120847375</v>
      </c>
      <c r="P13" s="60">
        <v>1521.5878043945866</v>
      </c>
      <c r="Q13" s="60">
        <v>1934.7983692852658</v>
      </c>
      <c r="R13" s="60">
        <v>2367.0720839845121</v>
      </c>
      <c r="S13" s="60">
        <v>3099.8113203656653</v>
      </c>
      <c r="T13" s="60">
        <v>3436.8791793788523</v>
      </c>
      <c r="U13" s="60">
        <v>3611.3984875010938</v>
      </c>
      <c r="V13" s="60">
        <v>3901.3519939155231</v>
      </c>
      <c r="W13" s="60">
        <v>4110.5015615254206</v>
      </c>
      <c r="X13" s="60">
        <v>4395.5099111390764</v>
      </c>
      <c r="Y13" s="60">
        <v>4801.838289127576</v>
      </c>
      <c r="Z13" s="60">
        <v>5032.7066857119507</v>
      </c>
      <c r="AA13" s="60">
        <v>5205.857983150232</v>
      </c>
      <c r="AB13" s="60">
        <v>5437.880721717529</v>
      </c>
      <c r="AC13" s="60">
        <v>5903.0805408350443</v>
      </c>
      <c r="AD13" s="60">
        <v>6133.9489374194181</v>
      </c>
      <c r="AE13" s="60">
        <v>6449.2228197950399</v>
      </c>
      <c r="AF13" s="60">
        <v>6426.1359801366016</v>
      </c>
      <c r="AG13" s="60">
        <v>6257.5356233331859</v>
      </c>
      <c r="AH13" s="60">
        <v>5960.6040245349777</v>
      </c>
      <c r="AI13" s="60">
        <v>5700.8770783775562</v>
      </c>
      <c r="AJ13" s="60">
        <v>0</v>
      </c>
      <c r="AK13" s="60">
        <v>0</v>
      </c>
      <c r="AL13" s="60">
        <v>0</v>
      </c>
      <c r="AM13" s="60">
        <v>0</v>
      </c>
      <c r="AN13" s="60">
        <v>0</v>
      </c>
    </row>
    <row r="14" spans="1:40">
      <c r="C14">
        <v>4000</v>
      </c>
      <c r="E14" t="s">
        <v>583</v>
      </c>
      <c r="F14" s="60">
        <v>822.19124041255566</v>
      </c>
      <c r="G14" s="60">
        <v>955.99698440251541</v>
      </c>
      <c r="H14" s="60">
        <v>1244.3421468669178</v>
      </c>
      <c r="I14" s="60">
        <v>1347.1757748697444</v>
      </c>
      <c r="J14" s="60">
        <v>1610.1452402418204</v>
      </c>
      <c r="K14" s="60">
        <v>1752.9755390291627</v>
      </c>
      <c r="L14" s="60">
        <v>2145.3914723598923</v>
      </c>
      <c r="M14" s="60">
        <v>2534.2274708602358</v>
      </c>
      <c r="N14" s="60">
        <v>2564.5192271173446</v>
      </c>
      <c r="O14" s="60">
        <v>2607.2030654796349</v>
      </c>
      <c r="P14" s="60">
        <v>2711.4374771665093</v>
      </c>
      <c r="Q14" s="60">
        <v>2918.1546179060733</v>
      </c>
      <c r="R14" s="60">
        <v>3522.3872058749002</v>
      </c>
      <c r="S14" s="60">
        <v>4822.3229868616827</v>
      </c>
      <c r="T14" s="60">
        <v>4991.4060626968185</v>
      </c>
      <c r="U14" s="60">
        <v>5047.8507919001586</v>
      </c>
      <c r="V14" s="60">
        <v>5159.3714415709674</v>
      </c>
      <c r="W14" s="60">
        <v>5232.3389469145468</v>
      </c>
      <c r="X14" s="60">
        <v>5344.8029696716321</v>
      </c>
      <c r="Y14" s="60">
        <v>5538.6702097171292</v>
      </c>
      <c r="Z14" s="60">
        <v>5648.8220506520702</v>
      </c>
      <c r="AA14" s="60">
        <v>5731.4359313532768</v>
      </c>
      <c r="AB14" s="60">
        <v>5842.1385314928939</v>
      </c>
      <c r="AC14" s="60">
        <v>6064.0944909768014</v>
      </c>
      <c r="AD14" s="60">
        <v>6174.2463319117423</v>
      </c>
      <c r="AE14" s="60">
        <v>6324.6696858924997</v>
      </c>
      <c r="AF14" s="60">
        <v>6290.2472356003291</v>
      </c>
      <c r="AG14" s="60">
        <v>6047.8570136353901</v>
      </c>
      <c r="AH14" s="60">
        <v>4784.7414696840169</v>
      </c>
      <c r="AI14" s="60">
        <v>4218.8363868807537</v>
      </c>
      <c r="AJ14" s="60">
        <v>0</v>
      </c>
      <c r="AK14" s="60">
        <v>0</v>
      </c>
      <c r="AL14" s="60">
        <v>0</v>
      </c>
      <c r="AM14" s="60">
        <v>0</v>
      </c>
      <c r="AN14" s="60">
        <v>0</v>
      </c>
    </row>
    <row r="15" spans="1:40">
      <c r="C15">
        <v>4400</v>
      </c>
      <c r="E15" t="s">
        <v>584</v>
      </c>
      <c r="F15" s="60">
        <v>553.82349888144597</v>
      </c>
      <c r="G15" s="60">
        <v>1073.8636557950779</v>
      </c>
      <c r="H15" s="60">
        <v>1978.3110892667437</v>
      </c>
      <c r="I15" s="60">
        <v>2219.3069220115335</v>
      </c>
      <c r="J15" s="60">
        <v>2472.2961962857971</v>
      </c>
      <c r="K15" s="60">
        <v>2521.9205187040775</v>
      </c>
      <c r="L15" s="60">
        <v>2602.9701634295475</v>
      </c>
      <c r="M15" s="60">
        <v>2865.5710123400704</v>
      </c>
      <c r="N15" s="60">
        <v>3043.8802307361043</v>
      </c>
      <c r="O15" s="60">
        <v>3145.3684815227793</v>
      </c>
      <c r="P15" s="60">
        <v>3257.1235721200787</v>
      </c>
      <c r="Q15" s="60">
        <v>4412.7346924622243</v>
      </c>
      <c r="R15" s="60">
        <v>5423.0681128238812</v>
      </c>
      <c r="S15" s="60">
        <v>2736.2365697554824</v>
      </c>
      <c r="T15" s="60">
        <v>3215.6275988186535</v>
      </c>
      <c r="U15" s="60">
        <v>3479.7542249106209</v>
      </c>
      <c r="V15" s="60">
        <v>3909.5040380502883</v>
      </c>
      <c r="W15" s="60">
        <v>4223.3176202565655</v>
      </c>
      <c r="X15" s="60">
        <v>4644.2816248888257</v>
      </c>
      <c r="Y15" s="60">
        <v>5227.27524329673</v>
      </c>
      <c r="Z15" s="60">
        <v>5558.521617392129</v>
      </c>
      <c r="AA15" s="60">
        <v>5806.9563979636778</v>
      </c>
      <c r="AB15" s="60">
        <v>6139.8590039295523</v>
      </c>
      <c r="AC15" s="60">
        <v>6807.3204477317813</v>
      </c>
      <c r="AD15" s="60">
        <v>7138.5668218271812</v>
      </c>
      <c r="AE15" s="60">
        <v>7590.9168702918578</v>
      </c>
      <c r="AF15" s="60">
        <v>7569.7734847112997</v>
      </c>
      <c r="AG15" s="60">
        <v>7410.7629236386956</v>
      </c>
      <c r="AH15" s="60">
        <v>7558.7526556513203</v>
      </c>
      <c r="AI15" s="60">
        <v>7412.3347105059602</v>
      </c>
      <c r="AJ15" s="60">
        <v>0</v>
      </c>
      <c r="AK15" s="60">
        <v>0</v>
      </c>
      <c r="AL15" s="60">
        <v>0</v>
      </c>
      <c r="AM15" s="60">
        <v>0</v>
      </c>
      <c r="AN15" s="60">
        <v>0</v>
      </c>
    </row>
    <row r="73" spans="7:27" ht="15.75">
      <c r="G73" s="61"/>
      <c r="H73" s="62"/>
      <c r="J73" s="63"/>
      <c r="K73" s="64"/>
      <c r="L73" s="65"/>
      <c r="M73" s="61"/>
      <c r="Q73" s="61"/>
      <c r="AA73" s="66"/>
    </row>
    <row r="74" spans="7:27" ht="15.75">
      <c r="G74" s="67"/>
      <c r="H74" s="68"/>
      <c r="J74" s="63"/>
      <c r="K74" s="64"/>
      <c r="L74" s="65"/>
      <c r="M74" s="67"/>
      <c r="Q74" s="67"/>
      <c r="AA74" s="66"/>
    </row>
    <row r="75" spans="7:27" ht="15.75">
      <c r="G75" s="67"/>
      <c r="H75" s="68"/>
      <c r="J75" s="63"/>
      <c r="K75" s="64"/>
      <c r="L75" s="65"/>
      <c r="M75" s="67"/>
      <c r="Q75" s="67"/>
      <c r="AA75" s="66"/>
    </row>
    <row r="76" spans="7:27" ht="15.75">
      <c r="G76" s="67"/>
      <c r="H76" s="68"/>
      <c r="J76" s="63"/>
      <c r="K76" s="64"/>
      <c r="L76" s="65"/>
      <c r="M76" s="67"/>
      <c r="Q76" s="67"/>
      <c r="AA76" s="66"/>
    </row>
    <row r="77" spans="7:27" ht="15.75">
      <c r="G77" s="67"/>
      <c r="H77" s="68"/>
      <c r="J77" s="63"/>
      <c r="K77" s="64"/>
      <c r="L77" s="65"/>
      <c r="M77" s="67"/>
      <c r="Q77" s="67"/>
      <c r="AA77" s="66"/>
    </row>
    <row r="78" spans="7:27" ht="15.75">
      <c r="G78" s="67"/>
      <c r="H78" s="68"/>
      <c r="J78" s="63"/>
      <c r="K78" s="64"/>
      <c r="L78" s="65"/>
      <c r="M78" s="67"/>
      <c r="Q78" s="67"/>
      <c r="AA78" s="66"/>
    </row>
    <row r="79" spans="7:27" ht="15.75">
      <c r="G79" s="69"/>
      <c r="H79" s="68"/>
      <c r="J79" s="63"/>
      <c r="K79" s="64"/>
      <c r="L79" s="65"/>
      <c r="M79" s="69"/>
      <c r="Q79" s="69"/>
      <c r="AA79" s="66"/>
    </row>
    <row r="80" spans="7:27" ht="15.75">
      <c r="G80" s="69"/>
      <c r="H80" s="68"/>
      <c r="J80" s="63"/>
      <c r="K80" s="64"/>
      <c r="L80" s="65"/>
      <c r="M80" s="69"/>
      <c r="Q80" s="69"/>
      <c r="AA80" s="66"/>
    </row>
    <row r="81" spans="7:27" ht="15.75">
      <c r="G81" s="69"/>
      <c r="H81" s="68"/>
      <c r="J81" s="63"/>
      <c r="K81" s="64"/>
      <c r="L81" s="65"/>
      <c r="M81" s="69"/>
      <c r="Q81" s="69"/>
      <c r="AA81" s="66"/>
    </row>
    <row r="82" spans="7:27" ht="15.75">
      <c r="G82" s="69"/>
      <c r="H82" s="68"/>
      <c r="J82" s="63"/>
      <c r="K82" s="64"/>
      <c r="L82" s="65"/>
      <c r="M82" s="69"/>
      <c r="Q82" s="69"/>
      <c r="AA82" s="66"/>
    </row>
    <row r="83" spans="7:27" ht="15.75">
      <c r="G83" s="69"/>
      <c r="H83" s="68"/>
      <c r="J83" s="63"/>
      <c r="K83" s="64"/>
      <c r="L83" s="65"/>
      <c r="M83" s="69"/>
      <c r="Q83" s="69"/>
      <c r="AA83" s="66"/>
    </row>
    <row r="84" spans="7:27" ht="15.75">
      <c r="G84" s="69"/>
      <c r="H84" s="68"/>
      <c r="J84" s="63"/>
      <c r="K84" s="64"/>
      <c r="L84" s="65"/>
      <c r="M84" s="69"/>
      <c r="Q84" s="69"/>
      <c r="AA84" s="66"/>
    </row>
    <row r="85" spans="7:27" ht="15.75">
      <c r="G85" s="69"/>
      <c r="H85" s="68"/>
      <c r="J85" s="63"/>
      <c r="K85" s="64"/>
      <c r="L85" s="65"/>
      <c r="M85" s="69"/>
      <c r="Q85" s="69"/>
      <c r="AA85" s="66"/>
    </row>
    <row r="86" spans="7:27" ht="15.75">
      <c r="G86" s="70"/>
      <c r="H86" s="68"/>
      <c r="J86" s="63"/>
      <c r="K86" s="64"/>
      <c r="L86" s="65"/>
      <c r="M86" s="70"/>
      <c r="Q86" s="70"/>
      <c r="AA86" s="66"/>
    </row>
    <row r="87" spans="7:27" ht="15.75">
      <c r="G87" s="70"/>
      <c r="H87" s="68"/>
      <c r="J87" s="63"/>
      <c r="K87" s="64"/>
      <c r="L87" s="65"/>
      <c r="M87" s="70"/>
      <c r="Q87" s="70"/>
      <c r="AA87" s="66"/>
    </row>
    <row r="88" spans="7:27" ht="15.75">
      <c r="G88" s="70"/>
      <c r="H88" s="68"/>
      <c r="J88" s="63"/>
      <c r="K88" s="64"/>
      <c r="L88" s="65"/>
      <c r="M88" s="70"/>
      <c r="Q88" s="70"/>
      <c r="AA88" s="66"/>
    </row>
    <row r="89" spans="7:27" ht="15.75">
      <c r="G89" s="70"/>
      <c r="H89" s="68"/>
      <c r="J89" s="63"/>
      <c r="K89" s="64"/>
      <c r="L89" s="65"/>
      <c r="M89" s="70"/>
      <c r="Q89" s="70"/>
      <c r="AA89" s="66"/>
    </row>
    <row r="90" spans="7:27" ht="15.75">
      <c r="G90" s="70"/>
      <c r="H90" s="68"/>
      <c r="J90" s="63"/>
      <c r="K90" s="64"/>
      <c r="L90" s="65"/>
      <c r="M90" s="70"/>
      <c r="Q90" s="70"/>
      <c r="AA90" s="66"/>
    </row>
    <row r="91" spans="7:27" ht="15.75">
      <c r="G91" s="70"/>
      <c r="H91" s="68"/>
      <c r="J91" s="63"/>
      <c r="K91" s="64"/>
      <c r="L91" s="65"/>
      <c r="M91" s="70"/>
      <c r="Q91" s="70"/>
      <c r="AA91" s="66"/>
    </row>
    <row r="92" spans="7:27" ht="15.75">
      <c r="G92" s="70"/>
      <c r="H92" s="68"/>
      <c r="J92" s="63"/>
      <c r="K92" s="64"/>
      <c r="L92" s="65"/>
      <c r="M92" s="70"/>
      <c r="Q92" s="70"/>
      <c r="AA92" s="66"/>
    </row>
    <row r="93" spans="7:27" ht="15.75">
      <c r="G93" s="70"/>
      <c r="H93" s="68"/>
      <c r="J93" s="63"/>
      <c r="K93" s="64"/>
      <c r="L93" s="65"/>
      <c r="M93" s="70"/>
      <c r="Q93" s="70"/>
      <c r="AA93" s="66"/>
    </row>
    <row r="94" spans="7:27" ht="15.75">
      <c r="G94" s="70"/>
      <c r="H94" s="68"/>
      <c r="J94" s="63"/>
      <c r="K94" s="64"/>
      <c r="L94" s="65"/>
      <c r="M94" s="70"/>
      <c r="Q94" s="70"/>
      <c r="AA94" s="66"/>
    </row>
    <row r="95" spans="7:27" ht="15.75">
      <c r="G95" s="70"/>
      <c r="H95" s="68"/>
      <c r="J95" s="63"/>
      <c r="K95" s="64"/>
      <c r="L95" s="65"/>
      <c r="M95" s="70"/>
      <c r="Q95" s="70"/>
      <c r="AA95" s="66"/>
    </row>
    <row r="96" spans="7:27" ht="15.75">
      <c r="G96" s="70"/>
      <c r="H96" s="68"/>
      <c r="J96" s="63"/>
      <c r="K96" s="64"/>
      <c r="L96" s="65"/>
      <c r="M96" s="70"/>
      <c r="Q96" s="70"/>
      <c r="AA96" s="66"/>
    </row>
    <row r="97" spans="5:27" ht="15.75">
      <c r="G97" s="70"/>
      <c r="H97" s="68"/>
      <c r="J97" s="63"/>
      <c r="K97" s="64"/>
      <c r="L97" s="65"/>
      <c r="M97" s="70"/>
      <c r="Q97" s="70"/>
      <c r="AA97" s="66"/>
    </row>
    <row r="98" spans="5:27" ht="15.75">
      <c r="G98" s="70"/>
      <c r="H98" s="68"/>
      <c r="J98" s="63"/>
      <c r="K98" s="64"/>
      <c r="L98" s="65"/>
      <c r="M98" s="70"/>
      <c r="Q98" s="70"/>
      <c r="AA98" s="66"/>
    </row>
    <row r="99" spans="5:27" ht="15.75">
      <c r="G99" s="70"/>
      <c r="H99" s="68"/>
      <c r="J99" s="63"/>
      <c r="K99" s="64"/>
      <c r="L99" s="65"/>
      <c r="M99" s="70"/>
      <c r="Q99" s="70"/>
      <c r="AA99" s="66"/>
    </row>
    <row r="100" spans="5:27" ht="15.75">
      <c r="G100" s="70"/>
      <c r="H100" s="68"/>
      <c r="J100" s="63"/>
      <c r="K100" s="64"/>
      <c r="L100" s="65"/>
      <c r="M100" s="70"/>
      <c r="Q100" s="70"/>
      <c r="AA100" s="66"/>
    </row>
    <row r="101" spans="5:27" ht="15.75">
      <c r="G101" s="71"/>
      <c r="H101" s="68"/>
      <c r="J101" s="63"/>
      <c r="K101" s="64"/>
      <c r="L101" s="65"/>
      <c r="M101" s="71"/>
      <c r="Q101" s="71"/>
      <c r="AA101" s="66"/>
    </row>
    <row r="102" spans="5:27" ht="16.5" thickBot="1">
      <c r="G102" s="72"/>
      <c r="H102" s="73"/>
      <c r="J102" s="63"/>
      <c r="K102" s="64"/>
      <c r="L102" s="65"/>
      <c r="M102" s="72"/>
      <c r="Q102" s="72"/>
      <c r="AA102" s="66"/>
    </row>
    <row r="110" spans="5:27">
      <c r="E110" t="s">
        <v>608</v>
      </c>
      <c r="F110" t="s">
        <v>609</v>
      </c>
      <c r="G110" s="63">
        <v>12097</v>
      </c>
      <c r="H110">
        <v>605</v>
      </c>
      <c r="I110" s="63">
        <v>5374</v>
      </c>
      <c r="J110" s="63">
        <v>6180</v>
      </c>
      <c r="K110" s="63">
        <v>11554</v>
      </c>
      <c r="L110" s="63">
        <v>2572</v>
      </c>
      <c r="M110" s="63">
        <v>14126</v>
      </c>
      <c r="N110">
        <v>79</v>
      </c>
      <c r="O110">
        <v>101</v>
      </c>
      <c r="P110">
        <v>180</v>
      </c>
      <c r="Q110">
        <v>52</v>
      </c>
      <c r="R110">
        <v>232</v>
      </c>
    </row>
    <row r="111" spans="5:27">
      <c r="E111" t="s">
        <v>13</v>
      </c>
      <c r="F111" t="s">
        <v>610</v>
      </c>
      <c r="G111" s="63">
        <v>10709</v>
      </c>
      <c r="H111" s="63">
        <v>1071</v>
      </c>
      <c r="I111" s="63">
        <v>4789</v>
      </c>
      <c r="J111" s="63">
        <v>5512</v>
      </c>
      <c r="K111" s="63">
        <v>10301</v>
      </c>
      <c r="L111" s="63">
        <v>2245</v>
      </c>
      <c r="M111" s="63">
        <v>12546</v>
      </c>
      <c r="N111">
        <v>73</v>
      </c>
      <c r="O111">
        <v>90</v>
      </c>
      <c r="P111">
        <v>162</v>
      </c>
      <c r="Q111">
        <v>45</v>
      </c>
      <c r="R111">
        <v>207</v>
      </c>
    </row>
    <row r="112" spans="5:27">
      <c r="E112" t="s">
        <v>611</v>
      </c>
      <c r="F112" t="s">
        <v>612</v>
      </c>
      <c r="G112" s="63">
        <v>1388</v>
      </c>
      <c r="H112">
        <v>139</v>
      </c>
      <c r="I112">
        <v>585</v>
      </c>
      <c r="J112">
        <v>668</v>
      </c>
      <c r="K112" s="63">
        <v>1253</v>
      </c>
      <c r="L112">
        <v>327</v>
      </c>
      <c r="M112" s="63">
        <v>1580</v>
      </c>
      <c r="N112">
        <v>7</v>
      </c>
      <c r="O112">
        <v>11</v>
      </c>
      <c r="P112">
        <v>18</v>
      </c>
      <c r="Q112">
        <v>7</v>
      </c>
      <c r="R112">
        <v>25</v>
      </c>
    </row>
    <row r="113" spans="5:18">
      <c r="E113" t="s">
        <v>613</v>
      </c>
      <c r="F113" t="s">
        <v>610</v>
      </c>
      <c r="G113">
        <v>644</v>
      </c>
      <c r="H113">
        <v>64</v>
      </c>
      <c r="I113">
        <v>213</v>
      </c>
      <c r="J113">
        <v>289</v>
      </c>
      <c r="K113">
        <v>501</v>
      </c>
      <c r="L113">
        <v>122</v>
      </c>
      <c r="M113">
        <v>624</v>
      </c>
      <c r="N113">
        <v>3</v>
      </c>
      <c r="O113">
        <v>5</v>
      </c>
      <c r="P113">
        <v>9</v>
      </c>
      <c r="Q113">
        <v>3</v>
      </c>
      <c r="R113">
        <v>12</v>
      </c>
    </row>
    <row r="115" spans="5:18">
      <c r="E115" t="s">
        <v>18</v>
      </c>
    </row>
    <row r="116" spans="5:18">
      <c r="E116" t="s">
        <v>614</v>
      </c>
      <c r="F116" t="s">
        <v>615</v>
      </c>
      <c r="G116">
        <v>0</v>
      </c>
      <c r="H116">
        <v>0</v>
      </c>
      <c r="I116" s="63">
        <v>7650</v>
      </c>
      <c r="J116" t="s">
        <v>21</v>
      </c>
      <c r="K116">
        <v>0</v>
      </c>
      <c r="L116" t="s">
        <v>21</v>
      </c>
      <c r="M116" t="s">
        <v>21</v>
      </c>
      <c r="N116">
        <v>170</v>
      </c>
      <c r="O116" t="s">
        <v>21</v>
      </c>
      <c r="P116" t="s">
        <v>21</v>
      </c>
      <c r="Q116" t="s">
        <v>21</v>
      </c>
      <c r="R116">
        <v>170</v>
      </c>
    </row>
    <row r="117" spans="5:18">
      <c r="E117" t="s">
        <v>616</v>
      </c>
      <c r="F117" t="s">
        <v>617</v>
      </c>
      <c r="G117" s="63">
        <v>2956</v>
      </c>
      <c r="H117">
        <v>197</v>
      </c>
      <c r="I117" s="63">
        <v>1204</v>
      </c>
      <c r="J117" s="63">
        <v>1488</v>
      </c>
      <c r="K117" s="63">
        <v>2693</v>
      </c>
      <c r="L117">
        <v>801</v>
      </c>
      <c r="M117" s="63">
        <v>3494</v>
      </c>
      <c r="N117">
        <v>13</v>
      </c>
      <c r="O117">
        <v>22</v>
      </c>
      <c r="P117">
        <v>35</v>
      </c>
      <c r="Q117">
        <v>15</v>
      </c>
      <c r="R117">
        <v>50</v>
      </c>
    </row>
    <row r="118" spans="5:18">
      <c r="E118" t="s">
        <v>618</v>
      </c>
      <c r="F118" t="s">
        <v>619</v>
      </c>
      <c r="G118" s="63">
        <v>4380</v>
      </c>
      <c r="H118">
        <v>146</v>
      </c>
      <c r="I118" s="63">
        <v>2128</v>
      </c>
      <c r="J118" s="63">
        <v>1514</v>
      </c>
      <c r="K118" s="63">
        <v>3642</v>
      </c>
      <c r="L118" s="63">
        <v>5270</v>
      </c>
      <c r="M118" s="63">
        <v>8912</v>
      </c>
      <c r="N118">
        <v>24</v>
      </c>
      <c r="O118">
        <v>23</v>
      </c>
      <c r="P118">
        <v>46</v>
      </c>
      <c r="Q118">
        <v>74</v>
      </c>
      <c r="R118">
        <v>120</v>
      </c>
    </row>
    <row r="119" spans="5:18">
      <c r="E119" t="s">
        <v>620</v>
      </c>
      <c r="F119" t="s">
        <v>619</v>
      </c>
      <c r="G119" s="63">
        <v>4800</v>
      </c>
      <c r="H119">
        <v>160</v>
      </c>
      <c r="I119" s="63">
        <v>2332</v>
      </c>
      <c r="J119" s="63">
        <v>1659</v>
      </c>
      <c r="K119" s="63">
        <v>3991</v>
      </c>
      <c r="L119" s="63">
        <v>5776</v>
      </c>
      <c r="M119" s="63">
        <v>9767</v>
      </c>
      <c r="N119">
        <v>26</v>
      </c>
      <c r="O119">
        <v>25</v>
      </c>
      <c r="P119">
        <v>51</v>
      </c>
      <c r="Q119">
        <v>81</v>
      </c>
      <c r="R119">
        <v>132</v>
      </c>
    </row>
    <row r="120" spans="5:18">
      <c r="E120" t="s">
        <v>621</v>
      </c>
      <c r="F120" t="s">
        <v>619</v>
      </c>
      <c r="G120" s="63">
        <v>3176</v>
      </c>
      <c r="H120">
        <v>118</v>
      </c>
      <c r="I120" s="63">
        <v>1381</v>
      </c>
      <c r="J120" s="63">
        <v>2018</v>
      </c>
      <c r="K120" s="63">
        <v>3399</v>
      </c>
      <c r="L120" s="63">
        <v>1817</v>
      </c>
      <c r="M120" s="63">
        <v>5216</v>
      </c>
      <c r="N120">
        <v>22</v>
      </c>
      <c r="O120">
        <v>29</v>
      </c>
      <c r="P120">
        <v>51</v>
      </c>
      <c r="Q120">
        <v>25</v>
      </c>
      <c r="R120">
        <v>76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D7CD0-4F88-4A2C-9081-E5BCB3D3B553}">
  <sheetPr>
    <tabColor theme="5" tint="0.59999389629810485"/>
  </sheetPr>
  <dimension ref="C3:AN102"/>
  <sheetViews>
    <sheetView zoomScale="55" zoomScaleNormal="55" workbookViewId="0">
      <selection activeCell="Y67" sqref="Y67"/>
    </sheetView>
  </sheetViews>
  <sheetFormatPr baseColWidth="10" defaultRowHeight="15"/>
  <cols>
    <col min="5" max="5" width="15.42578125" customWidth="1"/>
    <col min="6" max="8" width="12.140625" bestFit="1" customWidth="1"/>
    <col min="9" max="16" width="12.28515625" bestFit="1" customWidth="1"/>
    <col min="17" max="17" width="12.42578125" bestFit="1" customWidth="1"/>
    <col min="18" max="20" width="12.28515625" bestFit="1" customWidth="1"/>
    <col min="21" max="22" width="12.140625" bestFit="1" customWidth="1"/>
    <col min="23" max="27" width="12.28515625" bestFit="1" customWidth="1"/>
    <col min="28" max="29" width="12.140625" bestFit="1" customWidth="1"/>
    <col min="30" max="30" width="12" bestFit="1" customWidth="1"/>
    <col min="31" max="32" width="12.140625" bestFit="1" customWidth="1"/>
    <col min="33" max="33" width="12" bestFit="1" customWidth="1"/>
    <col min="34" max="35" width="12.140625" bestFit="1" customWidth="1"/>
  </cols>
  <sheetData>
    <row r="3" spans="3:40">
      <c r="F3">
        <v>2028</v>
      </c>
      <c r="G3">
        <v>2029</v>
      </c>
      <c r="H3">
        <v>2030</v>
      </c>
      <c r="I3">
        <v>2031</v>
      </c>
      <c r="J3">
        <v>2032</v>
      </c>
      <c r="K3">
        <v>2033</v>
      </c>
      <c r="L3">
        <v>2034</v>
      </c>
      <c r="M3">
        <v>2035</v>
      </c>
      <c r="N3">
        <v>2036</v>
      </c>
      <c r="O3">
        <v>2037</v>
      </c>
      <c r="P3">
        <v>2038</v>
      </c>
      <c r="Q3">
        <v>2039</v>
      </c>
      <c r="R3">
        <v>2040</v>
      </c>
      <c r="S3">
        <v>2041</v>
      </c>
      <c r="T3">
        <v>2042</v>
      </c>
      <c r="U3">
        <v>2043</v>
      </c>
      <c r="V3">
        <v>2044</v>
      </c>
      <c r="W3">
        <v>2045</v>
      </c>
      <c r="X3">
        <v>2046</v>
      </c>
      <c r="Y3">
        <v>2047</v>
      </c>
      <c r="Z3">
        <v>2048</v>
      </c>
      <c r="AA3">
        <v>2049</v>
      </c>
      <c r="AB3">
        <v>2050</v>
      </c>
      <c r="AC3">
        <v>2051</v>
      </c>
      <c r="AD3">
        <v>2052</v>
      </c>
      <c r="AE3">
        <v>2053</v>
      </c>
      <c r="AF3">
        <v>2054</v>
      </c>
      <c r="AG3">
        <v>2055</v>
      </c>
      <c r="AH3">
        <v>2056</v>
      </c>
      <c r="AI3">
        <v>2057</v>
      </c>
      <c r="AJ3">
        <v>2058</v>
      </c>
      <c r="AK3">
        <v>2059</v>
      </c>
      <c r="AL3">
        <v>2060</v>
      </c>
      <c r="AM3">
        <v>2061</v>
      </c>
      <c r="AN3">
        <v>2062</v>
      </c>
    </row>
    <row r="4" spans="3:40">
      <c r="C4">
        <v>0</v>
      </c>
      <c r="E4" t="s">
        <v>45</v>
      </c>
      <c r="F4" s="60">
        <v>0</v>
      </c>
      <c r="G4" s="60">
        <v>0</v>
      </c>
      <c r="H4" s="60">
        <v>0</v>
      </c>
      <c r="I4" s="60">
        <v>0</v>
      </c>
      <c r="J4" s="60">
        <v>0</v>
      </c>
      <c r="K4" s="60">
        <v>0</v>
      </c>
      <c r="L4" s="60">
        <v>0</v>
      </c>
      <c r="M4" s="60">
        <v>0</v>
      </c>
      <c r="N4" s="60">
        <v>0</v>
      </c>
      <c r="O4" s="60">
        <v>0</v>
      </c>
      <c r="P4" s="60">
        <v>0</v>
      </c>
      <c r="Q4" s="60">
        <v>0</v>
      </c>
      <c r="R4" s="60">
        <v>0</v>
      </c>
      <c r="S4" s="60">
        <v>0</v>
      </c>
      <c r="T4" s="60">
        <v>0</v>
      </c>
      <c r="U4" s="60">
        <v>0</v>
      </c>
      <c r="V4" s="60">
        <v>0</v>
      </c>
      <c r="W4" s="60">
        <v>0</v>
      </c>
      <c r="X4" s="60">
        <v>0</v>
      </c>
      <c r="Y4" s="60">
        <v>0</v>
      </c>
      <c r="Z4" s="60">
        <v>0</v>
      </c>
      <c r="AA4" s="60">
        <v>0</v>
      </c>
      <c r="AB4" s="60">
        <v>0</v>
      </c>
      <c r="AC4" s="60">
        <v>0</v>
      </c>
      <c r="AD4" s="60">
        <v>0</v>
      </c>
      <c r="AE4" s="60">
        <v>0</v>
      </c>
      <c r="AF4" s="60">
        <v>0</v>
      </c>
      <c r="AG4" s="60">
        <v>0</v>
      </c>
      <c r="AH4" s="60">
        <v>0</v>
      </c>
      <c r="AI4" s="60">
        <v>0</v>
      </c>
      <c r="AJ4" s="60">
        <v>0</v>
      </c>
      <c r="AK4" s="60">
        <v>0</v>
      </c>
      <c r="AL4" s="60">
        <v>0</v>
      </c>
      <c r="AM4" s="60">
        <v>0</v>
      </c>
      <c r="AN4" s="60">
        <v>0</v>
      </c>
    </row>
    <row r="5" spans="3:40">
      <c r="C5">
        <v>3400</v>
      </c>
      <c r="E5" t="s">
        <v>42</v>
      </c>
      <c r="F5" s="60">
        <v>24.718789418894566</v>
      </c>
      <c r="G5" s="60">
        <v>39.644600628596272</v>
      </c>
      <c r="H5" s="60">
        <v>66.325565858534091</v>
      </c>
      <c r="I5" s="60">
        <v>73.772425048489751</v>
      </c>
      <c r="J5" s="60">
        <v>83.602235978715214</v>
      </c>
      <c r="K5" s="60">
        <v>86.714901225270239</v>
      </c>
      <c r="L5" s="60">
        <v>93.864515213658649</v>
      </c>
      <c r="M5" s="60">
        <v>105.57200811964468</v>
      </c>
      <c r="N5" s="60">
        <v>110.48736773666172</v>
      </c>
      <c r="O5" s="60">
        <v>113.61532385658164</v>
      </c>
      <c r="P5" s="60">
        <v>117.80267039370338</v>
      </c>
      <c r="Q5" s="60">
        <v>149.79379692509704</v>
      </c>
      <c r="R5" s="60">
        <v>183.26080933509621</v>
      </c>
      <c r="S5" s="60">
        <v>239.99012755034545</v>
      </c>
      <c r="T5" s="60">
        <v>266.08621860796319</v>
      </c>
      <c r="U5" s="60">
        <v>279.59765743041191</v>
      </c>
      <c r="V5" s="60">
        <v>302.04611373834621</v>
      </c>
      <c r="W5" s="60">
        <v>318.23865780644064</v>
      </c>
      <c r="X5" s="60">
        <v>340.30425571148544</v>
      </c>
      <c r="Y5" s="60">
        <v>371.76255726039449</v>
      </c>
      <c r="Z5" s="60">
        <v>389.63659223136557</v>
      </c>
      <c r="AA5" s="60">
        <v>403.04211845959384</v>
      </c>
      <c r="AB5" s="60">
        <v>421.00552360541968</v>
      </c>
      <c r="AC5" s="60">
        <v>457.02170407192642</v>
      </c>
      <c r="AD5" s="60">
        <v>474.89573904289745</v>
      </c>
      <c r="AE5" s="60">
        <v>499.30452119925542</v>
      </c>
      <c r="AF5" s="60">
        <v>497.51711770215826</v>
      </c>
      <c r="AG5" s="60">
        <v>484.46392931341711</v>
      </c>
      <c r="AH5" s="60">
        <v>461.4752229359903</v>
      </c>
      <c r="AI5" s="60">
        <v>441.36693359364784</v>
      </c>
      <c r="AJ5" s="60">
        <v>0</v>
      </c>
      <c r="AK5" s="60">
        <v>0</v>
      </c>
      <c r="AL5" s="60">
        <v>0</v>
      </c>
      <c r="AM5" s="60">
        <v>0</v>
      </c>
      <c r="AN5" s="60">
        <v>0</v>
      </c>
    </row>
    <row r="6" spans="3:40">
      <c r="C6">
        <v>8000</v>
      </c>
      <c r="E6" t="s">
        <v>46</v>
      </c>
      <c r="F6" s="60">
        <v>1164.7709239177873</v>
      </c>
      <c r="G6" s="60">
        <v>1354.3290612368969</v>
      </c>
      <c r="H6" s="60">
        <v>1762.8180413948003</v>
      </c>
      <c r="I6" s="60">
        <v>1908.4990143988045</v>
      </c>
      <c r="J6" s="60">
        <v>2281.0390903425791</v>
      </c>
      <c r="K6" s="60">
        <v>2483.3820136246472</v>
      </c>
      <c r="L6" s="60">
        <v>3039.3045858431806</v>
      </c>
      <c r="M6" s="60">
        <v>3590.1555837186675</v>
      </c>
      <c r="N6" s="60">
        <v>3633.0689050829051</v>
      </c>
      <c r="O6" s="60">
        <v>3693.5376760961494</v>
      </c>
      <c r="P6" s="60">
        <v>3841.2030926525554</v>
      </c>
      <c r="Q6" s="60">
        <v>4134.0523753669368</v>
      </c>
      <c r="R6" s="60">
        <v>4990.0485416561087</v>
      </c>
      <c r="S6" s="60">
        <v>6831.6242313873845</v>
      </c>
      <c r="T6" s="60">
        <v>7071.1585888204936</v>
      </c>
      <c r="U6" s="60">
        <v>7151.1219551918921</v>
      </c>
      <c r="V6" s="60">
        <v>7309.1095422255376</v>
      </c>
      <c r="W6" s="60">
        <v>7412.4801747956089</v>
      </c>
      <c r="X6" s="60">
        <v>7571.8042070348129</v>
      </c>
      <c r="Y6" s="60">
        <v>7846.4494637659327</v>
      </c>
      <c r="Z6" s="60">
        <v>8002.4979050904331</v>
      </c>
      <c r="AA6" s="60">
        <v>8119.5342360838085</v>
      </c>
      <c r="AB6" s="60">
        <v>8276.3629196149323</v>
      </c>
      <c r="AC6" s="60">
        <v>8590.8005288838031</v>
      </c>
      <c r="AD6" s="60">
        <v>8746.8489702083025</v>
      </c>
      <c r="AE6" s="60">
        <v>8959.9487216810412</v>
      </c>
      <c r="AF6" s="60">
        <v>8911.1835837671333</v>
      </c>
      <c r="AG6" s="60">
        <v>8567.7974359834698</v>
      </c>
      <c r="AH6" s="60">
        <v>6778.3837487190249</v>
      </c>
      <c r="AI6" s="60">
        <v>5976.6848814144014</v>
      </c>
      <c r="AJ6" s="60">
        <v>0</v>
      </c>
      <c r="AK6" s="60">
        <v>0</v>
      </c>
      <c r="AL6" s="60">
        <v>0</v>
      </c>
      <c r="AM6" s="60">
        <v>0</v>
      </c>
      <c r="AN6" s="60">
        <v>0</v>
      </c>
    </row>
    <row r="7" spans="3:40">
      <c r="C7">
        <v>4000</v>
      </c>
      <c r="E7" t="s">
        <v>622</v>
      </c>
      <c r="F7" s="60">
        <f>F13+F14</f>
        <v>792.9211461362728</v>
      </c>
      <c r="G7" s="60">
        <f t="shared" ref="G7:AN7" si="0">G13+G14</f>
        <v>1169.142504438337</v>
      </c>
      <c r="H7" s="60">
        <f t="shared" si="0"/>
        <v>1855.5678950429269</v>
      </c>
      <c r="I7" s="60">
        <f t="shared" si="0"/>
        <v>2053.4765496884888</v>
      </c>
      <c r="J7" s="60">
        <f t="shared" si="0"/>
        <v>2350.6972953002905</v>
      </c>
      <c r="K7" s="60">
        <f t="shared" si="0"/>
        <v>2461.6582589332188</v>
      </c>
      <c r="L7" s="60">
        <f t="shared" si="0"/>
        <v>2734.7263886421283</v>
      </c>
      <c r="M7" s="60">
        <f t="shared" si="0"/>
        <v>3110.1125135622742</v>
      </c>
      <c r="N7" s="60">
        <f t="shared" si="0"/>
        <v>3230.1142830424433</v>
      </c>
      <c r="O7" s="60">
        <f t="shared" si="0"/>
        <v>3313.0989731992304</v>
      </c>
      <c r="P7" s="60">
        <f t="shared" si="0"/>
        <v>3437.5082504098264</v>
      </c>
      <c r="Q7" s="60">
        <f t="shared" si="0"/>
        <v>4221.2332534886955</v>
      </c>
      <c r="R7" s="60">
        <f t="shared" si="0"/>
        <v>5150.8410321326537</v>
      </c>
      <c r="S7" s="60">
        <f t="shared" si="0"/>
        <v>4356.2392618345129</v>
      </c>
      <c r="T7" s="60">
        <f t="shared" si="0"/>
        <v>4729.4481328133188</v>
      </c>
      <c r="U7" s="60">
        <f t="shared" si="0"/>
        <v>4913.884373250824</v>
      </c>
      <c r="V7" s="60">
        <f t="shared" si="0"/>
        <v>5225.3317184441257</v>
      </c>
      <c r="W7" s="60">
        <f t="shared" si="0"/>
        <v>5447.8712903083697</v>
      </c>
      <c r="X7" s="60">
        <f t="shared" si="0"/>
        <v>5754.8116113437318</v>
      </c>
      <c r="Y7" s="60">
        <f t="shared" si="0"/>
        <v>6201.8907000841409</v>
      </c>
      <c r="Z7" s="60">
        <f t="shared" si="0"/>
        <v>6455.912909595736</v>
      </c>
      <c r="AA7" s="60">
        <f t="shared" si="0"/>
        <v>6646.4295667294336</v>
      </c>
      <c r="AB7" s="60">
        <f t="shared" si="0"/>
        <v>6901.721887288586</v>
      </c>
      <c r="AC7" s="60">
        <f t="shared" si="0"/>
        <v>7413.5766394544517</v>
      </c>
      <c r="AD7" s="60">
        <f t="shared" si="0"/>
        <v>7667.5988489660476</v>
      </c>
      <c r="AE7" s="60">
        <f t="shared" si="0"/>
        <v>8014.4915782750822</v>
      </c>
      <c r="AF7" s="60">
        <f t="shared" si="0"/>
        <v>7982.4694295636064</v>
      </c>
      <c r="AG7" s="60">
        <f t="shared" si="0"/>
        <v>7751.1588807352937</v>
      </c>
      <c r="AH7" s="60">
        <f t="shared" si="0"/>
        <v>7107.2868127059319</v>
      </c>
      <c r="AI7" s="60">
        <f t="shared" si="0"/>
        <v>6696.5120145900037</v>
      </c>
      <c r="AJ7" s="60">
        <f t="shared" si="0"/>
        <v>0</v>
      </c>
      <c r="AK7" s="60">
        <f t="shared" si="0"/>
        <v>0</v>
      </c>
      <c r="AL7" s="60">
        <f t="shared" si="0"/>
        <v>0</v>
      </c>
      <c r="AM7" s="60">
        <f t="shared" si="0"/>
        <v>0</v>
      </c>
      <c r="AN7" s="60">
        <f t="shared" si="0"/>
        <v>0</v>
      </c>
    </row>
    <row r="8" spans="3:40">
      <c r="C8">
        <v>2700</v>
      </c>
      <c r="E8" t="s">
        <v>43</v>
      </c>
      <c r="F8" s="60">
        <v>1382.0033333333336</v>
      </c>
      <c r="G8" s="60">
        <v>1382.0033333333336</v>
      </c>
      <c r="H8" s="60">
        <v>1382.0033333333336</v>
      </c>
      <c r="I8" s="60">
        <v>1382.0033333333336</v>
      </c>
      <c r="J8" s="60">
        <v>1382.0033333333336</v>
      </c>
      <c r="K8" s="60">
        <v>1382.0033333333336</v>
      </c>
      <c r="L8" s="60">
        <v>1382.0033333333336</v>
      </c>
      <c r="M8" s="60">
        <v>1382.0033333333336</v>
      </c>
      <c r="N8" s="60">
        <v>1382.0033333333336</v>
      </c>
      <c r="O8" s="60">
        <v>1382.0033333333336</v>
      </c>
      <c r="P8" s="60">
        <v>1382.0033333333336</v>
      </c>
      <c r="Q8" s="60">
        <v>1437.2834666666668</v>
      </c>
      <c r="R8" s="60">
        <v>1492.5636</v>
      </c>
      <c r="S8" s="60">
        <v>1547.8437333333331</v>
      </c>
      <c r="T8" s="60">
        <v>1603.1238666666668</v>
      </c>
      <c r="U8" s="60">
        <v>1658.404</v>
      </c>
      <c r="V8" s="60">
        <v>1658.404</v>
      </c>
      <c r="W8" s="60">
        <v>1658.404</v>
      </c>
      <c r="X8" s="60">
        <v>1658.404</v>
      </c>
      <c r="Y8" s="60">
        <v>1658.404</v>
      </c>
      <c r="Z8" s="60">
        <v>1658.404</v>
      </c>
      <c r="AA8" s="60">
        <v>1658.404</v>
      </c>
      <c r="AB8" s="60">
        <v>1658.404</v>
      </c>
      <c r="AC8" s="60">
        <v>1658.404</v>
      </c>
      <c r="AD8" s="60">
        <v>1658.404</v>
      </c>
      <c r="AE8" s="60">
        <v>1658.404</v>
      </c>
      <c r="AF8" s="60">
        <v>1658.404</v>
      </c>
      <c r="AG8" s="60">
        <v>1658.404</v>
      </c>
      <c r="AH8" s="60">
        <v>1658.404</v>
      </c>
      <c r="AI8" s="60">
        <v>1658.404</v>
      </c>
      <c r="AJ8" s="60">
        <v>0</v>
      </c>
      <c r="AK8" s="60">
        <v>0</v>
      </c>
      <c r="AL8" s="60">
        <v>0</v>
      </c>
      <c r="AM8" s="60">
        <v>0</v>
      </c>
      <c r="AN8" s="60">
        <v>0</v>
      </c>
    </row>
    <row r="9" spans="3:40">
      <c r="C9">
        <v>230000</v>
      </c>
      <c r="E9" t="s">
        <v>44</v>
      </c>
      <c r="F9" s="60">
        <v>0</v>
      </c>
      <c r="G9" s="60">
        <v>0</v>
      </c>
      <c r="H9" s="60">
        <v>0</v>
      </c>
      <c r="I9" s="60">
        <v>1280.9837011931334</v>
      </c>
      <c r="J9" s="60">
        <v>1602.1446148494119</v>
      </c>
      <c r="K9" s="60">
        <v>1955.256921966879</v>
      </c>
      <c r="L9" s="60">
        <v>2922.2166186960953</v>
      </c>
      <c r="M9" s="60">
        <v>3184.3607832616904</v>
      </c>
      <c r="N9" s="60">
        <v>3345.7647296120249</v>
      </c>
      <c r="O9" s="60">
        <v>3345.7647296120249</v>
      </c>
      <c r="P9" s="60">
        <v>2992.6524224945579</v>
      </c>
      <c r="Q9" s="60">
        <v>2320.6849723829596</v>
      </c>
      <c r="R9" s="60">
        <v>262.14416456559479</v>
      </c>
      <c r="S9" s="60">
        <v>262.14416456559479</v>
      </c>
      <c r="T9" s="60">
        <v>432.33199915268244</v>
      </c>
      <c r="U9" s="60">
        <v>497.38767140613379</v>
      </c>
      <c r="V9" s="60">
        <v>497.38767140613379</v>
      </c>
      <c r="W9" s="60">
        <v>389.78504050591056</v>
      </c>
      <c r="X9" s="60">
        <v>389.78504050591056</v>
      </c>
      <c r="Y9" s="60">
        <v>389.78504050591056</v>
      </c>
      <c r="Z9" s="60">
        <v>247.04685665867569</v>
      </c>
      <c r="AA9" s="60">
        <v>247.04685665867569</v>
      </c>
      <c r="AB9" s="60">
        <v>0</v>
      </c>
      <c r="AC9" s="60">
        <v>0</v>
      </c>
      <c r="AD9" s="60">
        <v>0</v>
      </c>
      <c r="AE9" s="60">
        <v>0</v>
      </c>
      <c r="AF9" s="60">
        <v>0</v>
      </c>
      <c r="AG9" s="60">
        <v>0</v>
      </c>
      <c r="AH9" s="60">
        <v>0</v>
      </c>
      <c r="AI9" s="60">
        <v>0</v>
      </c>
      <c r="AJ9" s="60">
        <v>0</v>
      </c>
      <c r="AK9" s="60">
        <v>0</v>
      </c>
      <c r="AL9" s="60">
        <v>0</v>
      </c>
      <c r="AM9" s="60">
        <v>0</v>
      </c>
      <c r="AN9" s="60">
        <v>0</v>
      </c>
    </row>
    <row r="10" spans="3:40">
      <c r="C10">
        <v>11600</v>
      </c>
      <c r="E10" t="s">
        <v>605</v>
      </c>
      <c r="F10" s="60">
        <v>0</v>
      </c>
      <c r="G10" s="60">
        <v>0</v>
      </c>
      <c r="H10" s="60">
        <v>0</v>
      </c>
      <c r="I10" s="60">
        <v>124.81649999999999</v>
      </c>
      <c r="J10" s="60">
        <v>124.81649999999999</v>
      </c>
      <c r="K10" s="60">
        <v>124.81649999999999</v>
      </c>
      <c r="L10" s="60">
        <v>124.81649999999999</v>
      </c>
      <c r="M10" s="60">
        <v>124.81649999999999</v>
      </c>
      <c r="N10" s="60">
        <v>124.81649999999999</v>
      </c>
      <c r="O10" s="60">
        <v>124.81649999999999</v>
      </c>
      <c r="P10" s="60">
        <v>124.81649999999999</v>
      </c>
      <c r="Q10" s="60">
        <v>124.81649999999999</v>
      </c>
      <c r="R10" s="60">
        <v>124.81649999999999</v>
      </c>
      <c r="S10" s="60">
        <v>0</v>
      </c>
      <c r="T10" s="60">
        <v>0</v>
      </c>
      <c r="U10" s="60">
        <v>0</v>
      </c>
      <c r="V10" s="60">
        <v>0</v>
      </c>
      <c r="W10" s="60">
        <v>0</v>
      </c>
      <c r="X10" s="60">
        <v>0</v>
      </c>
      <c r="Y10" s="60">
        <v>0</v>
      </c>
      <c r="Z10" s="60">
        <v>0</v>
      </c>
      <c r="AA10" s="60">
        <v>0</v>
      </c>
      <c r="AB10" s="60">
        <v>0</v>
      </c>
      <c r="AC10" s="60">
        <v>0</v>
      </c>
      <c r="AD10" s="60">
        <v>0</v>
      </c>
      <c r="AE10" s="60">
        <v>0</v>
      </c>
      <c r="AF10" s="60">
        <v>0</v>
      </c>
      <c r="AG10" s="60">
        <v>0</v>
      </c>
      <c r="AH10" s="60">
        <v>0</v>
      </c>
      <c r="AI10" s="60">
        <v>0</v>
      </c>
      <c r="AJ10" s="60">
        <v>0</v>
      </c>
      <c r="AK10" s="60">
        <v>0</v>
      </c>
      <c r="AL10" s="60">
        <v>0</v>
      </c>
      <c r="AM10" s="60">
        <v>0</v>
      </c>
      <c r="AN10" s="60">
        <v>0</v>
      </c>
    </row>
    <row r="11" spans="3:40">
      <c r="E11" t="s">
        <v>29</v>
      </c>
      <c r="F11" s="60">
        <v>3364.4141928062882</v>
      </c>
      <c r="G11" s="60">
        <v>3945.1194996371637</v>
      </c>
      <c r="H11" s="60">
        <v>5066.7148356295947</v>
      </c>
      <c r="I11" s="60">
        <v>6823.5515236622496</v>
      </c>
      <c r="J11" s="60">
        <v>7824.3030698043294</v>
      </c>
      <c r="K11" s="60">
        <v>8493.8319290833497</v>
      </c>
      <c r="L11" s="60">
        <v>10296.931941728395</v>
      </c>
      <c r="M11" s="60">
        <v>11497.020721995608</v>
      </c>
      <c r="N11" s="60">
        <v>11826.255118807368</v>
      </c>
      <c r="O11" s="60">
        <v>11972.83653609732</v>
      </c>
      <c r="P11" s="60">
        <v>11895.986269283978</v>
      </c>
      <c r="Q11" s="60">
        <v>12387.864364830357</v>
      </c>
      <c r="R11" s="60">
        <v>12203.674647689453</v>
      </c>
      <c r="S11" s="60">
        <v>13237.841518671172</v>
      </c>
      <c r="T11" s="60">
        <v>14102.148806061125</v>
      </c>
      <c r="U11" s="60">
        <v>14500.395657279263</v>
      </c>
      <c r="V11" s="60">
        <v>14992.279045814143</v>
      </c>
      <c r="W11" s="60">
        <v>15226.77916341633</v>
      </c>
      <c r="X11" s="60">
        <v>15715.109114595942</v>
      </c>
      <c r="Y11" s="60">
        <v>16468.29176161638</v>
      </c>
      <c r="Z11" s="60">
        <v>16753.498263576214</v>
      </c>
      <c r="AA11" s="60">
        <v>17074.456777931511</v>
      </c>
      <c r="AB11" s="60">
        <v>17257.494330508936</v>
      </c>
      <c r="AC11" s="60">
        <v>18119.802872410182</v>
      </c>
      <c r="AD11" s="60">
        <v>18547.747558217248</v>
      </c>
      <c r="AE11" s="60">
        <v>19132.148821155381</v>
      </c>
      <c r="AF11" s="60">
        <v>19049.574131032899</v>
      </c>
      <c r="AG11" s="60">
        <v>18461.824246032182</v>
      </c>
      <c r="AH11" s="60">
        <v>16005.549784360948</v>
      </c>
      <c r="AI11" s="60">
        <v>14772.967829598056</v>
      </c>
      <c r="AJ11" s="60">
        <v>0</v>
      </c>
      <c r="AK11" s="60">
        <v>0</v>
      </c>
      <c r="AL11" s="60">
        <v>0</v>
      </c>
      <c r="AM11" s="60">
        <v>0</v>
      </c>
      <c r="AN11" s="60">
        <v>0</v>
      </c>
    </row>
    <row r="13" spans="3:40">
      <c r="C13">
        <v>4000</v>
      </c>
      <c r="E13" t="s">
        <v>583</v>
      </c>
      <c r="F13" s="60">
        <v>474.496801123029</v>
      </c>
      <c r="G13" s="60">
        <v>551.71776186114755</v>
      </c>
      <c r="H13" s="60">
        <v>718.12534501662674</v>
      </c>
      <c r="I13" s="60">
        <v>777.47191201572662</v>
      </c>
      <c r="J13" s="60">
        <v>929.2348644517956</v>
      </c>
      <c r="K13" s="60">
        <v>1011.6640081191907</v>
      </c>
      <c r="L13" s="60">
        <v>1238.1321288227248</v>
      </c>
      <c r="M13" s="60">
        <v>1462.5342245654542</v>
      </c>
      <c r="N13" s="60">
        <v>1480.0159742337974</v>
      </c>
      <c r="O13" s="60">
        <v>1504.6493487664625</v>
      </c>
      <c r="P13" s="60">
        <v>1564.8043254693832</v>
      </c>
      <c r="Q13" s="60">
        <v>1684.1033610185877</v>
      </c>
      <c r="R13" s="60">
        <v>2032.8135102311182</v>
      </c>
      <c r="S13" s="60">
        <v>2783.0226336390638</v>
      </c>
      <c r="T13" s="60">
        <v>2880.6025817878149</v>
      </c>
      <c r="U13" s="60">
        <v>2913.1775377479407</v>
      </c>
      <c r="V13" s="60">
        <v>2977.5374931050533</v>
      </c>
      <c r="W13" s="60">
        <v>3019.6479488842742</v>
      </c>
      <c r="X13" s="60">
        <v>3084.5523365944714</v>
      </c>
      <c r="Y13" s="60">
        <v>3196.435534471866</v>
      </c>
      <c r="Z13" s="60">
        <v>3260.0055332658403</v>
      </c>
      <c r="AA13" s="60">
        <v>3307.6830323613212</v>
      </c>
      <c r="AB13" s="60">
        <v>3371.5708811492659</v>
      </c>
      <c r="AC13" s="60">
        <v>3499.6644287191248</v>
      </c>
      <c r="AD13" s="60">
        <v>3563.234427513099</v>
      </c>
      <c r="AE13" s="60">
        <v>3650.0456178661507</v>
      </c>
      <c r="AF13" s="60">
        <v>3630.1799932430331</v>
      </c>
      <c r="AG13" s="60">
        <v>3490.2935783888033</v>
      </c>
      <c r="AH13" s="60">
        <v>2761.3338721859441</v>
      </c>
      <c r="AI13" s="60">
        <v>2434.7430033818996</v>
      </c>
      <c r="AJ13" s="60">
        <v>0</v>
      </c>
      <c r="AK13" s="60">
        <v>0</v>
      </c>
      <c r="AL13" s="60">
        <v>0</v>
      </c>
      <c r="AM13" s="60">
        <v>0</v>
      </c>
      <c r="AN13" s="60">
        <v>0</v>
      </c>
    </row>
    <row r="14" spans="3:40">
      <c r="C14">
        <v>4400</v>
      </c>
      <c r="E14" t="s">
        <v>584</v>
      </c>
      <c r="F14" s="60">
        <v>318.42434501324379</v>
      </c>
      <c r="G14" s="60">
        <v>617.42474257718948</v>
      </c>
      <c r="H14" s="60">
        <v>1137.4425500263003</v>
      </c>
      <c r="I14" s="60">
        <v>1276.0046376727621</v>
      </c>
      <c r="J14" s="60">
        <v>1421.4624308484952</v>
      </c>
      <c r="K14" s="60">
        <v>1449.9942508140282</v>
      </c>
      <c r="L14" s="60">
        <v>1496.5942598194035</v>
      </c>
      <c r="M14" s="60">
        <v>1647.57828899682</v>
      </c>
      <c r="N14" s="60">
        <v>1750.0983088086457</v>
      </c>
      <c r="O14" s="60">
        <v>1808.4496244327679</v>
      </c>
      <c r="P14" s="60">
        <v>1872.7039249404434</v>
      </c>
      <c r="Q14" s="60">
        <v>2537.1298924701077</v>
      </c>
      <c r="R14" s="60">
        <v>3118.0275219015352</v>
      </c>
      <c r="S14" s="60">
        <v>1573.2166281954492</v>
      </c>
      <c r="T14" s="60">
        <v>1848.8455510255044</v>
      </c>
      <c r="U14" s="60">
        <v>2000.7068355028835</v>
      </c>
      <c r="V14" s="60">
        <v>2247.7942253390729</v>
      </c>
      <c r="W14" s="60">
        <v>2428.2233414240955</v>
      </c>
      <c r="X14" s="60">
        <v>2670.2592747492608</v>
      </c>
      <c r="Y14" s="60">
        <v>3005.4551656122753</v>
      </c>
      <c r="Z14" s="60">
        <v>3195.9073763298961</v>
      </c>
      <c r="AA14" s="60">
        <v>3338.7465343681124</v>
      </c>
      <c r="AB14" s="60">
        <v>3530.1510061393205</v>
      </c>
      <c r="AC14" s="60">
        <v>3913.9122107353273</v>
      </c>
      <c r="AD14" s="60">
        <v>4104.3644214529486</v>
      </c>
      <c r="AE14" s="60">
        <v>4364.4459604089316</v>
      </c>
      <c r="AF14" s="60">
        <v>4352.2894363205733</v>
      </c>
      <c r="AG14" s="60">
        <v>4260.8653023464904</v>
      </c>
      <c r="AH14" s="60">
        <v>4345.9529405199883</v>
      </c>
      <c r="AI14" s="60">
        <v>4261.7690112081045</v>
      </c>
      <c r="AJ14" s="60">
        <v>0</v>
      </c>
      <c r="AK14" s="60">
        <v>0</v>
      </c>
      <c r="AL14" s="60">
        <v>0</v>
      </c>
      <c r="AM14" s="60">
        <v>0</v>
      </c>
      <c r="AN14" s="60">
        <v>0</v>
      </c>
    </row>
    <row r="15" spans="3:40"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108"/>
    </row>
    <row r="16" spans="3:40">
      <c r="F16" s="108"/>
      <c r="G16" s="108"/>
      <c r="H16" s="108"/>
      <c r="I16" s="108"/>
      <c r="J16" s="108"/>
      <c r="K16" s="108"/>
      <c r="L16" s="108"/>
      <c r="M16" s="108"/>
      <c r="N16" s="108"/>
      <c r="O16" s="108"/>
      <c r="P16" s="108"/>
      <c r="Q16" s="108"/>
      <c r="R16" s="108"/>
      <c r="S16" s="108"/>
      <c r="T16" s="108"/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08"/>
      <c r="AG16" s="108"/>
      <c r="AH16" s="108"/>
      <c r="AI16" s="108"/>
      <c r="AJ16" s="108"/>
      <c r="AK16" s="108"/>
      <c r="AL16" s="108"/>
      <c r="AM16" s="108"/>
      <c r="AN16" s="108"/>
    </row>
    <row r="17" spans="6:40"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/>
      <c r="R17" s="108"/>
      <c r="S17" s="108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08"/>
      <c r="AG17" s="108"/>
      <c r="AH17" s="108"/>
      <c r="AI17" s="108"/>
      <c r="AJ17" s="108"/>
      <c r="AK17" s="108"/>
      <c r="AL17" s="108"/>
      <c r="AM17" s="108"/>
      <c r="AN17" s="108"/>
    </row>
    <row r="18" spans="6:40">
      <c r="F18" s="108"/>
      <c r="G18" s="108"/>
      <c r="H18" s="108"/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/>
      <c r="U18" s="108"/>
      <c r="V18" s="108"/>
      <c r="W18" s="108"/>
      <c r="X18" s="108"/>
      <c r="Y18" s="108"/>
      <c r="Z18" s="108"/>
      <c r="AA18" s="108"/>
      <c r="AB18" s="108"/>
      <c r="AC18" s="108"/>
      <c r="AD18" s="108"/>
      <c r="AE18" s="108"/>
      <c r="AF18" s="108"/>
      <c r="AG18" s="108"/>
      <c r="AH18" s="108"/>
      <c r="AI18" s="108"/>
      <c r="AJ18" s="108"/>
      <c r="AK18" s="108"/>
      <c r="AL18" s="108"/>
      <c r="AM18" s="108"/>
      <c r="AN18" s="108"/>
    </row>
    <row r="19" spans="6:40"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</row>
    <row r="20" spans="6:40"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108"/>
      <c r="Y20" s="108"/>
      <c r="Z20" s="108"/>
      <c r="AA20" s="108"/>
      <c r="AB20" s="108"/>
      <c r="AC20" s="108"/>
      <c r="AD20" s="108"/>
      <c r="AE20" s="108"/>
      <c r="AF20" s="108"/>
      <c r="AG20" s="108"/>
      <c r="AH20" s="108"/>
      <c r="AI20" s="108"/>
      <c r="AJ20" s="108"/>
      <c r="AK20" s="108"/>
      <c r="AL20" s="108"/>
      <c r="AM20" s="108"/>
      <c r="AN20" s="108"/>
    </row>
    <row r="21" spans="6:40"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  <c r="R21" s="108"/>
      <c r="S21" s="108"/>
      <c r="T21" s="108"/>
      <c r="U21" s="108"/>
      <c r="V21" s="108"/>
      <c r="W21" s="108"/>
      <c r="X21" s="108"/>
      <c r="Y21" s="108"/>
      <c r="Z21" s="108"/>
      <c r="AA21" s="108"/>
      <c r="AB21" s="108"/>
      <c r="AC21" s="108"/>
      <c r="AD21" s="108"/>
      <c r="AE21" s="108"/>
      <c r="AF21" s="108"/>
      <c r="AG21" s="108"/>
      <c r="AH21" s="108"/>
      <c r="AI21" s="108"/>
      <c r="AJ21" s="108"/>
      <c r="AK21" s="108"/>
      <c r="AL21" s="108"/>
      <c r="AM21" s="108"/>
      <c r="AN21" s="108"/>
    </row>
    <row r="22" spans="6:40">
      <c r="F22" s="108"/>
    </row>
    <row r="73" spans="27:27">
      <c r="AA73" s="66"/>
    </row>
    <row r="74" spans="27:27">
      <c r="AA74" s="66"/>
    </row>
    <row r="75" spans="27:27">
      <c r="AA75" s="66"/>
    </row>
    <row r="76" spans="27:27">
      <c r="AA76" s="66"/>
    </row>
    <row r="77" spans="27:27">
      <c r="AA77" s="66"/>
    </row>
    <row r="78" spans="27:27">
      <c r="AA78" s="66"/>
    </row>
    <row r="79" spans="27:27">
      <c r="AA79" s="66"/>
    </row>
    <row r="80" spans="27:27">
      <c r="AA80" s="66"/>
    </row>
    <row r="81" spans="27:27">
      <c r="AA81" s="66"/>
    </row>
    <row r="82" spans="27:27">
      <c r="AA82" s="66"/>
    </row>
    <row r="83" spans="27:27">
      <c r="AA83" s="66"/>
    </row>
    <row r="84" spans="27:27">
      <c r="AA84" s="66"/>
    </row>
    <row r="85" spans="27:27">
      <c r="AA85" s="66"/>
    </row>
    <row r="86" spans="27:27">
      <c r="AA86" s="66"/>
    </row>
    <row r="87" spans="27:27">
      <c r="AA87" s="66"/>
    </row>
    <row r="88" spans="27:27">
      <c r="AA88" s="66"/>
    </row>
    <row r="89" spans="27:27">
      <c r="AA89" s="66"/>
    </row>
    <row r="90" spans="27:27">
      <c r="AA90" s="66"/>
    </row>
    <row r="91" spans="27:27">
      <c r="AA91" s="66"/>
    </row>
    <row r="92" spans="27:27">
      <c r="AA92" s="66"/>
    </row>
    <row r="93" spans="27:27">
      <c r="AA93" s="66"/>
    </row>
    <row r="94" spans="27:27">
      <c r="AA94" s="66"/>
    </row>
    <row r="95" spans="27:27">
      <c r="AA95" s="66"/>
    </row>
    <row r="96" spans="27:27">
      <c r="AA96" s="66"/>
    </row>
    <row r="97" spans="27:27">
      <c r="AA97" s="66"/>
    </row>
    <row r="98" spans="27:27">
      <c r="AA98" s="66"/>
    </row>
    <row r="99" spans="27:27">
      <c r="AA99" s="66"/>
    </row>
    <row r="100" spans="27:27">
      <c r="AA100" s="66"/>
    </row>
    <row r="101" spans="27:27">
      <c r="AA101" s="66"/>
    </row>
    <row r="102" spans="27:27">
      <c r="AA102" s="66"/>
    </row>
  </sheetData>
  <pageMargins left="0.7" right="0.7" top="0.78740157499999996" bottom="0.78740157499999996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77E65-FE9E-4EBE-B46B-2406BD07A95C}">
  <dimension ref="B3:AJ27"/>
  <sheetViews>
    <sheetView showGridLines="0" zoomScale="120" zoomScaleNormal="120" workbookViewId="0">
      <selection activeCell="AM21" sqref="AM21"/>
    </sheetView>
  </sheetViews>
  <sheetFormatPr baseColWidth="10" defaultRowHeight="15"/>
  <cols>
    <col min="2" max="2" width="5.7109375" customWidth="1"/>
    <col min="3" max="3" width="24.28515625" customWidth="1"/>
    <col min="4" max="35" width="1.85546875" style="4" customWidth="1"/>
  </cols>
  <sheetData>
    <row r="3" spans="2:35" ht="23.25">
      <c r="B3" s="8"/>
      <c r="C3" s="8"/>
      <c r="D3" s="38">
        <v>2028</v>
      </c>
      <c r="E3" s="38">
        <v>2029</v>
      </c>
      <c r="F3" s="38">
        <v>2030</v>
      </c>
      <c r="G3" s="38">
        <v>2031</v>
      </c>
      <c r="H3" s="38">
        <v>2032</v>
      </c>
      <c r="I3" s="38">
        <v>2033</v>
      </c>
      <c r="J3" s="38">
        <v>2034</v>
      </c>
      <c r="K3" s="38">
        <v>2035</v>
      </c>
      <c r="L3" s="38">
        <v>2036</v>
      </c>
      <c r="M3" s="38">
        <v>2037</v>
      </c>
      <c r="N3" s="38">
        <v>2038</v>
      </c>
      <c r="O3" s="38">
        <v>2039</v>
      </c>
      <c r="P3" s="38">
        <v>2040</v>
      </c>
      <c r="Q3" s="38">
        <v>2041</v>
      </c>
      <c r="R3" s="38">
        <v>2042</v>
      </c>
      <c r="S3" s="38">
        <v>2043</v>
      </c>
      <c r="T3" s="38">
        <v>2044</v>
      </c>
      <c r="U3" s="38">
        <v>2045</v>
      </c>
      <c r="V3" s="38">
        <v>2046</v>
      </c>
      <c r="W3" s="38">
        <v>2047</v>
      </c>
      <c r="X3" s="38">
        <v>2048</v>
      </c>
      <c r="Y3" s="38">
        <v>2049</v>
      </c>
      <c r="Z3" s="38">
        <v>2050</v>
      </c>
      <c r="AA3" s="38">
        <v>2051</v>
      </c>
      <c r="AB3" s="38">
        <v>2052</v>
      </c>
      <c r="AC3" s="38">
        <v>2053</v>
      </c>
      <c r="AD3" s="38">
        <v>2054</v>
      </c>
      <c r="AE3" s="38">
        <v>2055</v>
      </c>
      <c r="AF3" s="38">
        <v>2056</v>
      </c>
      <c r="AG3" s="38">
        <v>2057</v>
      </c>
      <c r="AH3" s="38">
        <v>2058</v>
      </c>
      <c r="AI3" s="38">
        <v>2059</v>
      </c>
    </row>
    <row r="4" spans="2:35">
      <c r="B4" s="205"/>
      <c r="C4" s="205" t="s">
        <v>10</v>
      </c>
      <c r="D4" s="206"/>
      <c r="E4" s="206"/>
      <c r="F4" s="206"/>
      <c r="G4" s="206"/>
      <c r="H4" s="206"/>
      <c r="I4" s="206"/>
      <c r="J4" s="206"/>
      <c r="K4" s="206"/>
      <c r="L4" s="206"/>
      <c r="M4" s="206"/>
      <c r="N4" s="206"/>
      <c r="O4" s="206"/>
      <c r="P4" s="206"/>
      <c r="Q4" s="206"/>
      <c r="R4" s="206"/>
      <c r="S4" s="206"/>
      <c r="T4" s="206"/>
      <c r="U4" s="206"/>
      <c r="V4" s="206"/>
      <c r="W4" s="206"/>
      <c r="X4" s="206"/>
      <c r="Y4" s="206"/>
      <c r="Z4" s="206"/>
      <c r="AA4" s="206"/>
      <c r="AB4" s="206"/>
      <c r="AC4" s="206"/>
      <c r="AD4" s="206"/>
      <c r="AE4" s="206"/>
      <c r="AF4" s="206"/>
      <c r="AG4" s="206"/>
      <c r="AH4" s="206"/>
      <c r="AI4" s="206"/>
    </row>
    <row r="5" spans="2:35">
      <c r="B5" s="545"/>
      <c r="C5" s="39" t="s">
        <v>30</v>
      </c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</row>
    <row r="6" spans="2:35">
      <c r="B6" s="545"/>
      <c r="C6" s="41" t="s">
        <v>31</v>
      </c>
      <c r="G6" s="42"/>
      <c r="H6" s="42"/>
      <c r="I6" s="42"/>
      <c r="J6" s="42"/>
      <c r="K6" s="42"/>
      <c r="L6" s="42"/>
      <c r="M6" s="42"/>
      <c r="N6" s="42"/>
      <c r="O6" s="42"/>
      <c r="P6" s="42"/>
    </row>
    <row r="7" spans="2:35">
      <c r="B7" s="545"/>
      <c r="C7" s="41" t="s">
        <v>32</v>
      </c>
      <c r="Q7" s="43"/>
      <c r="R7" s="43"/>
      <c r="S7" s="43"/>
      <c r="T7" s="43"/>
      <c r="U7" s="43"/>
      <c r="V7" s="43"/>
      <c r="W7" s="43"/>
      <c r="X7" s="43"/>
      <c r="Y7" s="43"/>
      <c r="Z7" s="43"/>
    </row>
    <row r="8" spans="2:35">
      <c r="B8" s="546"/>
      <c r="C8" s="44" t="s">
        <v>33</v>
      </c>
      <c r="D8" s="45"/>
      <c r="E8" s="45"/>
      <c r="F8" s="45"/>
      <c r="G8" s="46"/>
      <c r="H8" s="46"/>
      <c r="I8" s="46"/>
      <c r="J8" s="46"/>
      <c r="K8" s="46"/>
      <c r="L8" s="46"/>
      <c r="M8" s="46"/>
      <c r="N8" s="46"/>
      <c r="O8" s="46"/>
      <c r="P8" s="46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</row>
    <row r="9" spans="2:35">
      <c r="B9" s="202"/>
      <c r="C9" s="203" t="s">
        <v>18</v>
      </c>
      <c r="D9" s="204"/>
      <c r="E9" s="204"/>
      <c r="F9" s="210"/>
      <c r="G9" s="210"/>
      <c r="H9" s="210"/>
      <c r="I9" s="210"/>
      <c r="J9" s="210"/>
      <c r="K9" s="210"/>
      <c r="L9" s="210"/>
      <c r="M9" s="210"/>
      <c r="N9" s="210"/>
      <c r="O9" s="210"/>
      <c r="P9" s="210"/>
      <c r="Q9" s="210"/>
      <c r="R9" s="210"/>
      <c r="S9" s="204"/>
      <c r="T9" s="204"/>
      <c r="U9" s="204"/>
      <c r="V9" s="204"/>
      <c r="W9" s="204"/>
      <c r="X9" s="204"/>
      <c r="Y9" s="204"/>
      <c r="Z9" s="204"/>
      <c r="AA9" s="204"/>
      <c r="AB9" s="204"/>
      <c r="AC9" s="204"/>
      <c r="AD9" s="204"/>
      <c r="AE9" s="204"/>
      <c r="AF9" s="204"/>
      <c r="AG9" s="204"/>
      <c r="AH9" s="204"/>
      <c r="AI9" s="204"/>
    </row>
    <row r="10" spans="2:35">
      <c r="B10" s="547"/>
      <c r="C10" s="39" t="s">
        <v>34</v>
      </c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</row>
    <row r="11" spans="2:35">
      <c r="B11" s="545"/>
      <c r="C11" s="39" t="s">
        <v>35</v>
      </c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</row>
    <row r="12" spans="2:35">
      <c r="B12" s="545"/>
      <c r="C12" s="39" t="s">
        <v>36</v>
      </c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</row>
    <row r="13" spans="2:35">
      <c r="B13" s="546"/>
      <c r="C13" s="44" t="s">
        <v>37</v>
      </c>
      <c r="D13" s="45"/>
      <c r="E13" s="45"/>
      <c r="F13" s="45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45"/>
      <c r="AI13" s="45"/>
    </row>
    <row r="16" spans="2:35" s="207" customFormat="1" ht="32.25" customHeight="1">
      <c r="C16" s="208"/>
      <c r="D16" s="209">
        <v>2028</v>
      </c>
      <c r="E16" s="209">
        <v>2029</v>
      </c>
      <c r="F16" s="209">
        <v>2030</v>
      </c>
      <c r="G16" s="209">
        <v>2031</v>
      </c>
      <c r="H16" s="209">
        <v>2032</v>
      </c>
      <c r="I16" s="209">
        <v>2033</v>
      </c>
      <c r="J16" s="209">
        <v>2034</v>
      </c>
      <c r="K16" s="209">
        <v>2035</v>
      </c>
      <c r="L16" s="209">
        <v>2036</v>
      </c>
      <c r="M16" s="209">
        <v>2037</v>
      </c>
      <c r="N16" s="209">
        <v>2038</v>
      </c>
      <c r="O16" s="209">
        <v>2039</v>
      </c>
      <c r="P16" s="209">
        <v>2040</v>
      </c>
      <c r="Q16" s="209">
        <v>2041</v>
      </c>
      <c r="R16" s="209">
        <v>2042</v>
      </c>
      <c r="S16" s="209">
        <v>2043</v>
      </c>
      <c r="T16" s="209">
        <v>2044</v>
      </c>
      <c r="U16" s="209">
        <v>2045</v>
      </c>
      <c r="V16" s="209">
        <v>2046</v>
      </c>
      <c r="W16" s="209">
        <v>2047</v>
      </c>
      <c r="X16" s="209">
        <v>2048</v>
      </c>
      <c r="Y16" s="209">
        <v>2049</v>
      </c>
      <c r="Z16" s="209">
        <v>2050</v>
      </c>
      <c r="AA16" s="209">
        <v>2051</v>
      </c>
      <c r="AB16" s="209">
        <v>2052</v>
      </c>
      <c r="AC16" s="209">
        <v>2053</v>
      </c>
      <c r="AD16" s="209">
        <v>2054</v>
      </c>
      <c r="AE16" s="209">
        <v>2055</v>
      </c>
      <c r="AF16" s="209">
        <v>2056</v>
      </c>
      <c r="AG16" s="209">
        <v>2057</v>
      </c>
      <c r="AH16" s="209">
        <v>2058</v>
      </c>
      <c r="AI16" s="209"/>
    </row>
    <row r="17" spans="3:36" ht="15.75">
      <c r="C17" s="216" t="s">
        <v>370</v>
      </c>
      <c r="D17" s="227"/>
      <c r="E17" s="218"/>
      <c r="F17" s="218"/>
      <c r="G17" s="218"/>
      <c r="H17" s="218"/>
      <c r="I17" s="218"/>
      <c r="J17" s="218"/>
      <c r="K17" s="218"/>
      <c r="L17" s="218"/>
      <c r="M17" s="218"/>
      <c r="N17" s="218"/>
      <c r="O17" s="218"/>
      <c r="P17" s="218"/>
      <c r="Q17" s="218"/>
      <c r="R17" s="218"/>
      <c r="S17" s="218"/>
      <c r="T17" s="218"/>
      <c r="U17" s="218"/>
      <c r="V17" s="218"/>
      <c r="W17" s="218"/>
      <c r="X17" s="218"/>
      <c r="Y17" s="218"/>
      <c r="Z17" s="218"/>
      <c r="AA17" s="218"/>
      <c r="AB17" s="218"/>
      <c r="AC17" s="218"/>
      <c r="AD17" s="218"/>
      <c r="AE17" s="218"/>
      <c r="AF17" s="218"/>
      <c r="AG17" s="218"/>
      <c r="AH17" s="229"/>
      <c r="AI17" s="215"/>
      <c r="AJ17" s="230"/>
    </row>
    <row r="18" spans="3:36" ht="15.75">
      <c r="C18" s="217" t="s">
        <v>371</v>
      </c>
      <c r="D18" s="227"/>
      <c r="E18" s="218"/>
      <c r="F18" s="218"/>
      <c r="G18" s="219"/>
      <c r="H18" s="219"/>
      <c r="I18" s="219"/>
      <c r="J18" s="219"/>
      <c r="K18" s="219"/>
      <c r="L18" s="219"/>
      <c r="M18" s="219"/>
      <c r="N18" s="219"/>
      <c r="O18" s="219"/>
      <c r="P18" s="219"/>
      <c r="Q18" s="219"/>
      <c r="R18" s="219"/>
      <c r="S18" s="219"/>
      <c r="T18" s="219"/>
      <c r="U18" s="219"/>
      <c r="V18" s="219"/>
      <c r="W18" s="219"/>
      <c r="X18" s="219"/>
      <c r="Y18" s="219"/>
      <c r="Z18" s="219"/>
      <c r="AA18" s="218"/>
      <c r="AB18" s="218"/>
      <c r="AC18" s="218"/>
      <c r="AD18" s="218"/>
      <c r="AE18" s="218"/>
      <c r="AF18" s="218"/>
      <c r="AG18" s="218"/>
      <c r="AH18" s="229"/>
      <c r="AI18" s="215"/>
      <c r="AJ18" s="230"/>
    </row>
    <row r="19" spans="3:36" ht="15.75">
      <c r="C19" s="217" t="s">
        <v>372</v>
      </c>
      <c r="D19" s="227"/>
      <c r="E19" s="218"/>
      <c r="F19" s="218"/>
      <c r="G19" s="220"/>
      <c r="H19" s="220"/>
      <c r="I19" s="220"/>
      <c r="J19" s="220"/>
      <c r="K19" s="220"/>
      <c r="L19" s="220"/>
      <c r="M19" s="220"/>
      <c r="N19" s="220"/>
      <c r="O19" s="220"/>
      <c r="P19" s="220"/>
      <c r="Q19" s="218"/>
      <c r="R19" s="218"/>
      <c r="S19" s="218"/>
      <c r="T19" s="218"/>
      <c r="U19" s="218"/>
      <c r="V19" s="218"/>
      <c r="W19" s="218"/>
      <c r="X19" s="218"/>
      <c r="Y19" s="218"/>
      <c r="Z19" s="218"/>
      <c r="AA19" s="218"/>
      <c r="AB19" s="218"/>
      <c r="AC19" s="218"/>
      <c r="AD19" s="218"/>
      <c r="AE19" s="218"/>
      <c r="AF19" s="218"/>
      <c r="AG19" s="218"/>
      <c r="AH19" s="229"/>
      <c r="AI19" s="215"/>
      <c r="AJ19" s="230"/>
    </row>
    <row r="20" spans="3:36" ht="15.75">
      <c r="C20" s="217" t="s">
        <v>373</v>
      </c>
      <c r="D20" s="227"/>
      <c r="E20" s="218"/>
      <c r="F20" s="218"/>
      <c r="G20" s="218"/>
      <c r="H20" s="218"/>
      <c r="I20" s="218"/>
      <c r="J20" s="218"/>
      <c r="K20" s="218"/>
      <c r="L20" s="218"/>
      <c r="M20" s="218"/>
      <c r="N20" s="218"/>
      <c r="O20" s="218"/>
      <c r="P20" s="218"/>
      <c r="Q20" s="221"/>
      <c r="R20" s="221"/>
      <c r="S20" s="221"/>
      <c r="T20" s="221"/>
      <c r="U20" s="221"/>
      <c r="V20" s="221"/>
      <c r="W20" s="221"/>
      <c r="X20" s="221"/>
      <c r="Y20" s="221"/>
      <c r="Z20" s="221"/>
      <c r="AA20" s="218"/>
      <c r="AB20" s="218"/>
      <c r="AC20" s="218"/>
      <c r="AD20" s="218"/>
      <c r="AE20" s="218"/>
      <c r="AF20" s="218"/>
      <c r="AG20" s="218"/>
      <c r="AH20" s="229"/>
      <c r="AI20" s="215"/>
      <c r="AJ20" s="230"/>
    </row>
    <row r="21" spans="3:36" ht="16.899999999999999" customHeight="1">
      <c r="C21" s="217" t="s">
        <v>374</v>
      </c>
      <c r="D21" s="227"/>
      <c r="E21" s="218"/>
      <c r="F21" s="218"/>
      <c r="G21" s="222"/>
      <c r="H21" s="222"/>
      <c r="I21" s="222"/>
      <c r="J21" s="222"/>
      <c r="K21" s="222"/>
      <c r="L21" s="222"/>
      <c r="M21" s="222"/>
      <c r="N21" s="222"/>
      <c r="O21" s="222"/>
      <c r="P21" s="222"/>
      <c r="Q21" s="218"/>
      <c r="R21" s="218"/>
      <c r="S21" s="218"/>
      <c r="T21" s="218"/>
      <c r="U21" s="218"/>
      <c r="V21" s="218"/>
      <c r="W21" s="218"/>
      <c r="X21" s="218"/>
      <c r="Y21" s="218"/>
      <c r="Z21" s="218"/>
      <c r="AA21" s="218"/>
      <c r="AB21" s="218"/>
      <c r="AC21" s="218"/>
      <c r="AD21" s="218"/>
      <c r="AE21" s="218"/>
      <c r="AF21" s="218"/>
      <c r="AG21" s="218"/>
      <c r="AH21" s="229"/>
      <c r="AI21" s="215"/>
      <c r="AJ21" s="230"/>
    </row>
    <row r="22" spans="3:36" ht="15.75">
      <c r="C22" s="216" t="s">
        <v>18</v>
      </c>
      <c r="D22" s="227"/>
      <c r="E22" s="218"/>
      <c r="F22" s="218"/>
      <c r="G22" s="218"/>
      <c r="H22" s="218"/>
      <c r="I22" s="218"/>
      <c r="J22" s="218"/>
      <c r="K22" s="218"/>
      <c r="L22" s="218"/>
      <c r="M22" s="218"/>
      <c r="N22" s="218"/>
      <c r="O22" s="218"/>
      <c r="P22" s="218"/>
      <c r="Q22" s="218"/>
      <c r="R22" s="218"/>
      <c r="S22" s="218"/>
      <c r="T22" s="218"/>
      <c r="U22" s="218"/>
      <c r="V22" s="218"/>
      <c r="W22" s="218"/>
      <c r="X22" s="218"/>
      <c r="Y22" s="218"/>
      <c r="Z22" s="218"/>
      <c r="AA22" s="218"/>
      <c r="AB22" s="218"/>
      <c r="AC22" s="218"/>
      <c r="AD22" s="218"/>
      <c r="AE22" s="218"/>
      <c r="AF22" s="218"/>
      <c r="AG22" s="218"/>
      <c r="AH22" s="229"/>
      <c r="AI22" s="215"/>
      <c r="AJ22" s="230"/>
    </row>
    <row r="23" spans="3:36" ht="15.75">
      <c r="C23" s="217" t="s">
        <v>375</v>
      </c>
      <c r="D23" s="227"/>
      <c r="E23" s="218"/>
      <c r="F23" s="218"/>
      <c r="G23" s="218"/>
      <c r="H23" s="218"/>
      <c r="I23" s="218"/>
      <c r="J23" s="218"/>
      <c r="K23" s="218"/>
      <c r="L23" s="218"/>
      <c r="M23" s="218"/>
      <c r="N23" s="218"/>
      <c r="O23" s="218"/>
      <c r="P23" s="218"/>
      <c r="Q23" s="223"/>
      <c r="R23" s="223"/>
      <c r="S23" s="223"/>
      <c r="T23" s="223"/>
      <c r="U23" s="223"/>
      <c r="V23" s="223"/>
      <c r="W23" s="223"/>
      <c r="X23" s="223"/>
      <c r="Y23" s="223"/>
      <c r="Z23" s="223"/>
      <c r="AA23" s="223"/>
      <c r="AB23" s="223"/>
      <c r="AC23" s="223"/>
      <c r="AD23" s="223"/>
      <c r="AE23" s="223"/>
      <c r="AF23" s="223"/>
      <c r="AG23" s="223"/>
      <c r="AH23" s="229"/>
      <c r="AI23" s="215"/>
      <c r="AJ23" s="230"/>
    </row>
    <row r="24" spans="3:36" ht="15.75">
      <c r="C24" s="217" t="s">
        <v>376</v>
      </c>
      <c r="D24" s="227"/>
      <c r="E24" s="218"/>
      <c r="F24" s="218"/>
      <c r="G24" s="218"/>
      <c r="H24" s="218"/>
      <c r="I24" s="218"/>
      <c r="J24" s="218"/>
      <c r="K24" s="218"/>
      <c r="L24" s="218"/>
      <c r="M24" s="218"/>
      <c r="N24" s="218"/>
      <c r="O24" s="218"/>
      <c r="P24" s="218"/>
      <c r="Q24" s="224"/>
      <c r="R24" s="224"/>
      <c r="S24" s="224"/>
      <c r="T24" s="224"/>
      <c r="U24" s="224"/>
      <c r="V24" s="224"/>
      <c r="W24" s="224"/>
      <c r="X24" s="224"/>
      <c r="Y24" s="224"/>
      <c r="Z24" s="224"/>
      <c r="AA24" s="224"/>
      <c r="AB24" s="224"/>
      <c r="AC24" s="224"/>
      <c r="AD24" s="224"/>
      <c r="AE24" s="224"/>
      <c r="AF24" s="218"/>
      <c r="AG24" s="218"/>
      <c r="AH24" s="229"/>
      <c r="AI24" s="215"/>
      <c r="AJ24" s="230"/>
    </row>
    <row r="25" spans="3:36" ht="15.75">
      <c r="C25" s="217" t="s">
        <v>377</v>
      </c>
      <c r="D25" s="228"/>
      <c r="E25" s="225"/>
      <c r="F25" s="225"/>
      <c r="G25" s="225"/>
      <c r="H25" s="225"/>
      <c r="I25" s="225"/>
      <c r="J25" s="225"/>
      <c r="K25" s="225"/>
      <c r="L25" s="225"/>
      <c r="M25" s="225"/>
      <c r="N25" s="225"/>
      <c r="O25" s="225"/>
      <c r="P25" s="225"/>
      <c r="Q25" s="225"/>
      <c r="R25" s="225"/>
      <c r="S25" s="225"/>
      <c r="T25" s="225"/>
      <c r="U25" s="225"/>
      <c r="V25" s="225"/>
      <c r="W25" s="225"/>
      <c r="X25" s="225"/>
      <c r="Y25" s="225"/>
      <c r="Z25" s="225"/>
      <c r="AA25" s="225"/>
      <c r="AB25" s="225"/>
      <c r="AC25" s="225"/>
      <c r="AD25" s="225"/>
      <c r="AE25" s="225"/>
      <c r="AF25" s="225"/>
      <c r="AG25" s="225"/>
      <c r="AH25" s="229"/>
      <c r="AI25" s="215"/>
      <c r="AJ25" s="230"/>
    </row>
    <row r="26" spans="3:36" ht="15.75">
      <c r="C26" s="217" t="s">
        <v>378</v>
      </c>
      <c r="D26" s="227"/>
      <c r="E26" s="218"/>
      <c r="F26" s="218"/>
      <c r="G26" s="226"/>
      <c r="H26" s="226"/>
      <c r="I26" s="226"/>
      <c r="J26" s="226"/>
      <c r="K26" s="226"/>
      <c r="L26" s="226"/>
      <c r="M26" s="226"/>
      <c r="N26" s="226"/>
      <c r="O26" s="226"/>
      <c r="P26" s="226"/>
      <c r="Q26" s="226"/>
      <c r="R26" s="226"/>
      <c r="S26" s="226"/>
      <c r="T26" s="226"/>
      <c r="U26" s="226"/>
      <c r="V26" s="226"/>
      <c r="W26" s="226"/>
      <c r="X26" s="226"/>
      <c r="Y26" s="226"/>
      <c r="Z26" s="226"/>
      <c r="AA26" s="226"/>
      <c r="AB26" s="226"/>
      <c r="AC26" s="226"/>
      <c r="AD26" s="226"/>
      <c r="AE26" s="226"/>
      <c r="AF26" s="226"/>
      <c r="AG26" s="226"/>
      <c r="AH26" s="229"/>
      <c r="AI26" s="215"/>
      <c r="AJ26" s="230"/>
    </row>
    <row r="27" spans="3:36" ht="18" customHeight="1"/>
  </sheetData>
  <mergeCells count="2">
    <mergeCell ref="B5:B8"/>
    <mergeCell ref="B10:B13"/>
  </mergeCells>
  <pageMargins left="0.7" right="0.7" top="0.78740157499999996" bottom="0.78740157499999996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DC200-19AA-49ED-8E2A-A6176816448E}">
  <sheetPr>
    <tabColor theme="5" tint="0.59999389629810485"/>
  </sheetPr>
  <dimension ref="A3:AN124"/>
  <sheetViews>
    <sheetView topLeftCell="A4" zoomScaleNormal="100" workbookViewId="0">
      <selection activeCell="E11" sqref="E11"/>
    </sheetView>
  </sheetViews>
  <sheetFormatPr baseColWidth="10" defaultRowHeight="15"/>
  <cols>
    <col min="5" max="5" width="15.42578125" customWidth="1"/>
    <col min="6" max="8" width="12.140625" bestFit="1" customWidth="1"/>
    <col min="9" max="16" width="12.28515625" bestFit="1" customWidth="1"/>
    <col min="17" max="17" width="12.42578125" bestFit="1" customWidth="1"/>
    <col min="18" max="20" width="12.28515625" bestFit="1" customWidth="1"/>
    <col min="21" max="22" width="12.140625" bestFit="1" customWidth="1"/>
    <col min="23" max="27" width="12.28515625" bestFit="1" customWidth="1"/>
    <col min="28" max="29" width="12.140625" bestFit="1" customWidth="1"/>
    <col min="30" max="30" width="12" bestFit="1" customWidth="1"/>
    <col min="31" max="32" width="12.140625" bestFit="1" customWidth="1"/>
    <col min="33" max="33" width="12" bestFit="1" customWidth="1"/>
    <col min="34" max="35" width="12.140625" bestFit="1" customWidth="1"/>
  </cols>
  <sheetData>
    <row r="3" spans="1:40">
      <c r="F3">
        <v>2028</v>
      </c>
      <c r="G3">
        <v>2029</v>
      </c>
      <c r="H3">
        <v>2030</v>
      </c>
      <c r="I3">
        <v>2031</v>
      </c>
      <c r="J3">
        <v>2032</v>
      </c>
      <c r="K3">
        <v>2033</v>
      </c>
      <c r="L3">
        <v>2034</v>
      </c>
      <c r="M3">
        <v>2035</v>
      </c>
      <c r="N3">
        <v>2036</v>
      </c>
      <c r="O3">
        <v>2037</v>
      </c>
      <c r="P3">
        <v>2038</v>
      </c>
      <c r="Q3">
        <v>2039</v>
      </c>
      <c r="R3">
        <v>2040</v>
      </c>
      <c r="S3">
        <v>2041</v>
      </c>
      <c r="T3">
        <v>2042</v>
      </c>
      <c r="U3">
        <v>2043</v>
      </c>
      <c r="V3">
        <v>2044</v>
      </c>
      <c r="W3">
        <v>2045</v>
      </c>
      <c r="X3">
        <v>2046</v>
      </c>
      <c r="Y3">
        <v>2047</v>
      </c>
      <c r="Z3">
        <v>2048</v>
      </c>
      <c r="AA3">
        <v>2049</v>
      </c>
      <c r="AB3">
        <v>2050</v>
      </c>
      <c r="AC3">
        <v>2051</v>
      </c>
      <c r="AD3">
        <v>2052</v>
      </c>
      <c r="AE3">
        <v>2053</v>
      </c>
      <c r="AF3">
        <v>2054</v>
      </c>
      <c r="AG3">
        <v>2055</v>
      </c>
      <c r="AH3">
        <v>2056</v>
      </c>
      <c r="AI3">
        <v>2057</v>
      </c>
      <c r="AJ3">
        <v>2058</v>
      </c>
      <c r="AK3">
        <v>2059</v>
      </c>
      <c r="AL3">
        <v>2060</v>
      </c>
      <c r="AM3">
        <v>2061</v>
      </c>
      <c r="AN3">
        <v>2062</v>
      </c>
    </row>
    <row r="4" spans="1:40">
      <c r="A4" s="108"/>
      <c r="E4" t="s">
        <v>45</v>
      </c>
      <c r="F4" s="60">
        <v>0</v>
      </c>
      <c r="G4" s="60">
        <v>0</v>
      </c>
      <c r="H4" s="60">
        <v>0</v>
      </c>
      <c r="I4" s="60">
        <v>0</v>
      </c>
      <c r="J4" s="60">
        <v>0</v>
      </c>
      <c r="K4" s="60">
        <v>0</v>
      </c>
      <c r="L4" s="60">
        <v>0</v>
      </c>
      <c r="M4" s="60">
        <v>0</v>
      </c>
      <c r="N4" s="60">
        <v>0</v>
      </c>
      <c r="O4" s="60">
        <v>0</v>
      </c>
      <c r="P4" s="60">
        <v>0</v>
      </c>
      <c r="Q4" s="60">
        <v>0</v>
      </c>
      <c r="R4" s="60">
        <v>0</v>
      </c>
      <c r="S4" s="60">
        <v>0</v>
      </c>
      <c r="T4" s="60">
        <v>0</v>
      </c>
      <c r="U4" s="60">
        <v>0</v>
      </c>
      <c r="V4" s="60">
        <v>0</v>
      </c>
      <c r="W4" s="60">
        <v>0</v>
      </c>
      <c r="X4" s="60">
        <v>0</v>
      </c>
      <c r="Y4" s="60">
        <v>0</v>
      </c>
      <c r="Z4" s="60">
        <v>0</v>
      </c>
      <c r="AA4" s="60">
        <v>0</v>
      </c>
      <c r="AB4" s="60">
        <v>0</v>
      </c>
      <c r="AC4" s="60">
        <v>0</v>
      </c>
      <c r="AD4" s="60">
        <v>0</v>
      </c>
      <c r="AE4" s="60">
        <v>0</v>
      </c>
      <c r="AF4" s="60">
        <v>0</v>
      </c>
      <c r="AG4" s="60">
        <v>0</v>
      </c>
      <c r="AH4" s="60">
        <v>0</v>
      </c>
      <c r="AI4" s="60">
        <v>0</v>
      </c>
      <c r="AJ4" s="60">
        <v>0</v>
      </c>
      <c r="AK4" s="60">
        <v>0</v>
      </c>
      <c r="AL4" s="60">
        <v>0</v>
      </c>
      <c r="AM4" s="60">
        <v>0</v>
      </c>
      <c r="AN4" s="60">
        <v>0</v>
      </c>
    </row>
    <row r="5" spans="1:40">
      <c r="A5" s="108"/>
      <c r="B5" s="108"/>
      <c r="E5" t="s">
        <v>43</v>
      </c>
      <c r="F5" s="60">
        <v>2250</v>
      </c>
      <c r="G5" s="60">
        <v>2250</v>
      </c>
      <c r="H5" s="60">
        <v>2250</v>
      </c>
      <c r="I5" s="60">
        <v>2250</v>
      </c>
      <c r="J5" s="60">
        <v>2250</v>
      </c>
      <c r="K5" s="60">
        <v>2250</v>
      </c>
      <c r="L5" s="60">
        <v>2250</v>
      </c>
      <c r="M5" s="60">
        <v>2250</v>
      </c>
      <c r="N5" s="60">
        <v>2250</v>
      </c>
      <c r="O5" s="60">
        <v>2250</v>
      </c>
      <c r="P5" s="60">
        <v>2250</v>
      </c>
      <c r="Q5" s="60">
        <v>2340</v>
      </c>
      <c r="R5" s="60">
        <v>2430</v>
      </c>
      <c r="S5" s="60">
        <v>2520</v>
      </c>
      <c r="T5" s="60">
        <v>2610</v>
      </c>
      <c r="U5" s="60">
        <v>2700</v>
      </c>
      <c r="V5" s="60">
        <v>2700</v>
      </c>
      <c r="W5" s="60">
        <v>2700</v>
      </c>
      <c r="X5" s="60">
        <v>2700</v>
      </c>
      <c r="Y5" s="60">
        <v>2700</v>
      </c>
      <c r="Z5" s="60">
        <v>2700</v>
      </c>
      <c r="AA5" s="60">
        <v>2700</v>
      </c>
      <c r="AB5" s="60">
        <v>2700</v>
      </c>
      <c r="AC5" s="60">
        <v>2700</v>
      </c>
      <c r="AD5" s="60">
        <v>2700</v>
      </c>
      <c r="AE5" s="60">
        <v>2700</v>
      </c>
      <c r="AF5" s="60">
        <v>2700</v>
      </c>
      <c r="AG5" s="60">
        <v>2700</v>
      </c>
      <c r="AH5" s="60">
        <v>2700</v>
      </c>
      <c r="AI5" s="60">
        <v>2700</v>
      </c>
      <c r="AJ5" s="60">
        <v>0</v>
      </c>
      <c r="AK5" s="60">
        <v>0</v>
      </c>
      <c r="AL5" s="60">
        <v>0</v>
      </c>
      <c r="AM5" s="60">
        <v>0</v>
      </c>
      <c r="AN5" s="60">
        <v>0</v>
      </c>
    </row>
    <row r="6" spans="1:40">
      <c r="A6" s="108"/>
      <c r="B6" s="108"/>
      <c r="E6" t="s">
        <v>689</v>
      </c>
      <c r="F6" s="60">
        <v>1376.0147392940016</v>
      </c>
      <c r="G6" s="60">
        <v>2029.8606401975933</v>
      </c>
      <c r="H6" s="60">
        <v>3222.6532361336613</v>
      </c>
      <c r="I6" s="60">
        <v>3566.4826968812777</v>
      </c>
      <c r="J6" s="60">
        <v>4082.4414365276175</v>
      </c>
      <c r="K6" s="60">
        <v>4274.89605773324</v>
      </c>
      <c r="L6" s="60">
        <v>4748.3616357894398</v>
      </c>
      <c r="M6" s="60">
        <v>5399.7984832003058</v>
      </c>
      <c r="N6" s="60">
        <v>5608.3994578534493</v>
      </c>
      <c r="O6" s="60">
        <v>5752.5715470024143</v>
      </c>
      <c r="P6" s="60">
        <v>5968.5610492865881</v>
      </c>
      <c r="Q6" s="60">
        <v>7330.8893103682976</v>
      </c>
      <c r="R6" s="60">
        <v>8945.4553186987814</v>
      </c>
      <c r="S6" s="60">
        <v>7558.5595566171651</v>
      </c>
      <c r="T6" s="60">
        <v>8207.033661515472</v>
      </c>
      <c r="U6" s="60">
        <v>8527.6050168107795</v>
      </c>
      <c r="V6" s="60">
        <v>9068.8754796212561</v>
      </c>
      <c r="W6" s="60">
        <v>9455.6565671711123</v>
      </c>
      <c r="X6" s="60">
        <v>9989.0845945604578</v>
      </c>
      <c r="Y6" s="60">
        <v>10765.945453013859</v>
      </c>
      <c r="Z6" s="60">
        <v>11207.343668044199</v>
      </c>
      <c r="AA6" s="60">
        <v>11538.392329316954</v>
      </c>
      <c r="AB6" s="60">
        <v>11981.997535422446</v>
      </c>
      <c r="AC6" s="60">
        <v>12871.414938708582</v>
      </c>
      <c r="AD6" s="60">
        <v>13312.813153738924</v>
      </c>
      <c r="AE6" s="60">
        <v>13915.586556184357</v>
      </c>
      <c r="AF6" s="60">
        <v>13860.02072031163</v>
      </c>
      <c r="AG6" s="60">
        <v>13458.619937274085</v>
      </c>
      <c r="AH6" s="60">
        <v>12343.494125335337</v>
      </c>
      <c r="AI6" s="60">
        <v>11631.171097386714</v>
      </c>
      <c r="AJ6" s="60">
        <v>0</v>
      </c>
      <c r="AK6" s="60">
        <v>0</v>
      </c>
      <c r="AL6" s="60">
        <v>0</v>
      </c>
      <c r="AM6" s="60">
        <v>0</v>
      </c>
      <c r="AN6" s="60">
        <v>0</v>
      </c>
    </row>
    <row r="7" spans="1:40">
      <c r="A7" s="108"/>
      <c r="B7" s="108"/>
      <c r="E7" t="s">
        <v>690</v>
      </c>
      <c r="F7" s="60">
        <v>1164.633892044385</v>
      </c>
      <c r="G7" s="60">
        <v>1354.1697284061631</v>
      </c>
      <c r="H7" s="60">
        <v>1762.6106510369891</v>
      </c>
      <c r="I7" s="60">
        <v>1908.2744851029929</v>
      </c>
      <c r="J7" s="60">
        <v>2280.7707328025385</v>
      </c>
      <c r="K7" s="60">
        <v>2483.0898510348093</v>
      </c>
      <c r="L7" s="60">
        <v>3038.9470205977873</v>
      </c>
      <c r="M7" s="60">
        <v>3589.733212473524</v>
      </c>
      <c r="N7" s="60">
        <v>3632.6414852117186</v>
      </c>
      <c r="O7" s="60">
        <v>3693.1031422519027</v>
      </c>
      <c r="P7" s="60">
        <v>3840.7511864063608</v>
      </c>
      <c r="Q7" s="60">
        <v>4133.5660162639533</v>
      </c>
      <c r="R7" s="60">
        <v>4989.4614771217966</v>
      </c>
      <c r="S7" s="60">
        <v>6830.8205108895736</v>
      </c>
      <c r="T7" s="60">
        <v>7070.3266878100439</v>
      </c>
      <c r="U7" s="60">
        <v>7150.2806467265746</v>
      </c>
      <c r="V7" s="60">
        <v>7308.2496469852758</v>
      </c>
      <c r="W7" s="60">
        <v>7411.6081183044562</v>
      </c>
      <c r="X7" s="60">
        <v>7570.9134065398675</v>
      </c>
      <c r="Y7" s="60">
        <v>7845.526352064313</v>
      </c>
      <c r="Z7" s="60">
        <v>8001.556434748657</v>
      </c>
      <c r="AA7" s="60">
        <v>8118.5789967619166</v>
      </c>
      <c r="AB7" s="60">
        <v>8275.3892298596838</v>
      </c>
      <c r="AC7" s="60">
        <v>8589.7898464686386</v>
      </c>
      <c r="AD7" s="60">
        <v>8745.8199291529836</v>
      </c>
      <c r="AE7" s="60">
        <v>8958.8946100667254</v>
      </c>
      <c r="AF7" s="60">
        <v>8910.1352092278667</v>
      </c>
      <c r="AG7" s="60">
        <v>8566.7894598145303</v>
      </c>
      <c r="AH7" s="60">
        <v>6777.5862918074108</v>
      </c>
      <c r="AI7" s="60">
        <v>5975.9817420165873</v>
      </c>
      <c r="AJ7" s="60">
        <v>0</v>
      </c>
      <c r="AK7" s="60">
        <v>0</v>
      </c>
      <c r="AL7" s="60">
        <v>0</v>
      </c>
      <c r="AM7" s="60">
        <v>0</v>
      </c>
      <c r="AN7" s="60">
        <v>0</v>
      </c>
    </row>
    <row r="8" spans="1:40">
      <c r="A8" s="108"/>
      <c r="B8" s="108"/>
      <c r="E8" t="s">
        <v>42</v>
      </c>
      <c r="F8" s="60">
        <v>159.63903192299065</v>
      </c>
      <c r="G8" s="60">
        <v>256.03299409497225</v>
      </c>
      <c r="H8" s="60">
        <v>428.34416143808266</v>
      </c>
      <c r="I8" s="60">
        <v>476.43751147255665</v>
      </c>
      <c r="J8" s="60">
        <v>539.92045452023444</v>
      </c>
      <c r="K8" s="60">
        <v>560.0226876126269</v>
      </c>
      <c r="L8" s="60">
        <v>606.19636692950178</v>
      </c>
      <c r="M8" s="60">
        <v>681.80576681088451</v>
      </c>
      <c r="N8" s="60">
        <v>713.55017134123591</v>
      </c>
      <c r="O8" s="60">
        <v>733.75115604236873</v>
      </c>
      <c r="P8" s="60">
        <v>760.79390219729328</v>
      </c>
      <c r="Q8" s="60">
        <v>967.39918464263292</v>
      </c>
      <c r="R8" s="60">
        <v>1183.5360419922561</v>
      </c>
      <c r="S8" s="60">
        <v>1549.9056601828327</v>
      </c>
      <c r="T8" s="60">
        <v>1718.4395896894262</v>
      </c>
      <c r="U8" s="60">
        <v>1805.6992437505469</v>
      </c>
      <c r="V8" s="60">
        <v>1950.6759969577615</v>
      </c>
      <c r="W8" s="60">
        <v>2055.2507807627103</v>
      </c>
      <c r="X8" s="60">
        <v>2197.7549555695382</v>
      </c>
      <c r="Y8" s="60">
        <v>2400.919144563788</v>
      </c>
      <c r="Z8" s="60">
        <v>2516.3533428559754</v>
      </c>
      <c r="AA8" s="60">
        <v>2602.928991575116</v>
      </c>
      <c r="AB8" s="60">
        <v>2718.9403608587645</v>
      </c>
      <c r="AC8" s="60">
        <v>2951.5402704175222</v>
      </c>
      <c r="AD8" s="60">
        <v>3066.9744687097091</v>
      </c>
      <c r="AE8" s="60">
        <v>3224.6114098975199</v>
      </c>
      <c r="AF8" s="60">
        <v>3213.0679900683008</v>
      </c>
      <c r="AG8" s="60">
        <v>3128.7678116665929</v>
      </c>
      <c r="AH8" s="60">
        <v>2980.3020122674889</v>
      </c>
      <c r="AI8" s="60">
        <v>2850.4385391887781</v>
      </c>
      <c r="AJ8" s="60">
        <v>0</v>
      </c>
      <c r="AK8" s="60">
        <v>0</v>
      </c>
      <c r="AL8" s="60">
        <v>0</v>
      </c>
      <c r="AM8" s="60">
        <v>0</v>
      </c>
      <c r="AN8" s="60">
        <v>0</v>
      </c>
    </row>
    <row r="9" spans="1:40">
      <c r="A9" s="108"/>
      <c r="B9" s="108"/>
      <c r="E9" t="s">
        <v>605</v>
      </c>
      <c r="F9" s="60">
        <v>0</v>
      </c>
      <c r="G9" s="60">
        <v>0</v>
      </c>
      <c r="H9" s="60">
        <v>0</v>
      </c>
      <c r="I9" s="60">
        <v>1160</v>
      </c>
      <c r="J9" s="60">
        <v>1160</v>
      </c>
      <c r="K9" s="60">
        <v>1160</v>
      </c>
      <c r="L9" s="60">
        <v>1160</v>
      </c>
      <c r="M9" s="60">
        <v>1160</v>
      </c>
      <c r="N9" s="60">
        <v>1160</v>
      </c>
      <c r="O9" s="60">
        <v>1160</v>
      </c>
      <c r="P9" s="60">
        <v>1160</v>
      </c>
      <c r="Q9" s="60">
        <v>1160</v>
      </c>
      <c r="R9" s="60">
        <v>1160</v>
      </c>
      <c r="S9" s="60">
        <v>0</v>
      </c>
      <c r="T9" s="60">
        <v>0</v>
      </c>
      <c r="U9" s="60">
        <v>0</v>
      </c>
      <c r="V9" s="60">
        <v>0</v>
      </c>
      <c r="W9" s="60">
        <v>0</v>
      </c>
      <c r="X9" s="60">
        <v>0</v>
      </c>
      <c r="Y9" s="60">
        <v>0</v>
      </c>
      <c r="Z9" s="60">
        <v>0</v>
      </c>
      <c r="AA9" s="60">
        <v>0</v>
      </c>
      <c r="AB9" s="60">
        <v>0</v>
      </c>
      <c r="AC9" s="60">
        <v>0</v>
      </c>
      <c r="AD9" s="60">
        <v>0</v>
      </c>
      <c r="AE9" s="60">
        <v>0</v>
      </c>
      <c r="AF9" s="60">
        <v>0</v>
      </c>
      <c r="AG9" s="60">
        <v>0</v>
      </c>
      <c r="AH9" s="60">
        <v>0</v>
      </c>
      <c r="AI9" s="60">
        <v>0</v>
      </c>
      <c r="AJ9" s="60">
        <v>0</v>
      </c>
      <c r="AK9" s="60">
        <v>0</v>
      </c>
      <c r="AL9" s="60">
        <v>0</v>
      </c>
      <c r="AM9" s="60">
        <v>0</v>
      </c>
      <c r="AN9" s="60">
        <v>0</v>
      </c>
    </row>
    <row r="10" spans="1:40">
      <c r="A10" s="108"/>
      <c r="B10" s="108"/>
      <c r="E10" t="s">
        <v>691</v>
      </c>
      <c r="F10" s="60">
        <v>0</v>
      </c>
      <c r="G10" s="60">
        <v>0</v>
      </c>
      <c r="H10" s="60">
        <v>0</v>
      </c>
      <c r="I10" s="60">
        <v>11090.904080901601</v>
      </c>
      <c r="J10" s="60">
        <v>13871.552175470504</v>
      </c>
      <c r="K10" s="60">
        <v>16928.839106114465</v>
      </c>
      <c r="L10" s="60">
        <v>25300.887272326472</v>
      </c>
      <c r="M10" s="60">
        <v>27570.561571739552</v>
      </c>
      <c r="N10" s="60">
        <v>28968.015485933152</v>
      </c>
      <c r="O10" s="60">
        <v>28968.015485933152</v>
      </c>
      <c r="P10" s="60">
        <v>25910.728555289188</v>
      </c>
      <c r="Q10" s="60">
        <v>20092.757157421947</v>
      </c>
      <c r="R10" s="60">
        <v>2269.6742994130777</v>
      </c>
      <c r="S10" s="60">
        <v>2269.6742994130777</v>
      </c>
      <c r="T10" s="60">
        <v>3743.1801273042897</v>
      </c>
      <c r="U10" s="60">
        <v>4306.4396131272215</v>
      </c>
      <c r="V10" s="60">
        <v>4306.4396131272215</v>
      </c>
      <c r="W10" s="60">
        <v>3374.8036703314874</v>
      </c>
      <c r="X10" s="60">
        <v>3374.8036703314874</v>
      </c>
      <c r="Y10" s="60">
        <v>3374.8036703314874</v>
      </c>
      <c r="Z10" s="60">
        <v>2138.9600727453089</v>
      </c>
      <c r="AA10" s="60">
        <v>2138.9600727453089</v>
      </c>
      <c r="AB10" s="60">
        <v>0</v>
      </c>
      <c r="AC10" s="60">
        <v>0</v>
      </c>
      <c r="AD10" s="60">
        <v>0</v>
      </c>
      <c r="AE10" s="60">
        <v>0</v>
      </c>
      <c r="AF10" s="60">
        <v>0</v>
      </c>
      <c r="AG10" s="60">
        <v>0</v>
      </c>
      <c r="AH10" s="60">
        <v>0</v>
      </c>
      <c r="AI10" s="60">
        <v>0</v>
      </c>
      <c r="AJ10" s="60">
        <v>0</v>
      </c>
      <c r="AK10" s="60">
        <v>0</v>
      </c>
      <c r="AL10" s="60">
        <v>0</v>
      </c>
      <c r="AM10" s="60">
        <v>0</v>
      </c>
      <c r="AN10" s="60">
        <v>0</v>
      </c>
    </row>
    <row r="11" spans="1:40">
      <c r="A11" s="108"/>
      <c r="B11" s="108"/>
      <c r="E11" t="s">
        <v>29</v>
      </c>
      <c r="F11" s="60">
        <v>4950.287663261377</v>
      </c>
      <c r="G11" s="60">
        <v>5890.0633626987292</v>
      </c>
      <c r="H11" s="60">
        <v>7663.608048608733</v>
      </c>
      <c r="I11" s="60">
        <v>20452.098774358426</v>
      </c>
      <c r="J11" s="60">
        <v>24184.684799320894</v>
      </c>
      <c r="K11" s="60">
        <v>27656.847702495143</v>
      </c>
      <c r="L11" s="60">
        <v>37104.3922956432</v>
      </c>
      <c r="M11" s="60">
        <v>40651.899034224269</v>
      </c>
      <c r="N11" s="60">
        <v>42332.606600339554</v>
      </c>
      <c r="O11" s="60">
        <v>42557.441331229842</v>
      </c>
      <c r="P11" s="60">
        <v>39890.834693179429</v>
      </c>
      <c r="Q11" s="60">
        <v>36024.611668696831</v>
      </c>
      <c r="R11" s="60">
        <v>20978.127137225911</v>
      </c>
      <c r="S11" s="60">
        <v>20728.96002710265</v>
      </c>
      <c r="T11" s="60">
        <v>23348.980066319233</v>
      </c>
      <c r="U11" s="60">
        <v>24490.024520415122</v>
      </c>
      <c r="V11" s="60">
        <v>25334.240736691514</v>
      </c>
      <c r="W11" s="60">
        <v>24997.319136569764</v>
      </c>
      <c r="X11" s="60">
        <v>25832.556627001351</v>
      </c>
      <c r="Y11" s="60">
        <v>27087.194619973445</v>
      </c>
      <c r="Z11" s="60">
        <v>26564.213518394143</v>
      </c>
      <c r="AA11" s="60">
        <v>27098.860390399292</v>
      </c>
      <c r="AB11" s="60">
        <v>25676.327126140895</v>
      </c>
      <c r="AC11" s="60">
        <v>27112.745055594743</v>
      </c>
      <c r="AD11" s="60">
        <v>27825.607551601617</v>
      </c>
      <c r="AE11" s="60">
        <v>28799.0925761486</v>
      </c>
      <c r="AF11" s="60">
        <v>28683.223919607797</v>
      </c>
      <c r="AG11" s="60">
        <v>27854.177208755209</v>
      </c>
      <c r="AH11" s="60">
        <v>24801.382429410238</v>
      </c>
      <c r="AI11" s="60">
        <v>23157.591378592078</v>
      </c>
      <c r="AJ11" s="60">
        <v>0</v>
      </c>
      <c r="AK11" s="60">
        <v>0</v>
      </c>
      <c r="AL11" s="60">
        <v>0</v>
      </c>
      <c r="AM11" s="60">
        <v>0</v>
      </c>
      <c r="AN11" s="60">
        <v>0</v>
      </c>
    </row>
    <row r="12" spans="1:40" s="392" customFormat="1">
      <c r="A12" s="391"/>
      <c r="B12" s="391"/>
      <c r="E12" s="392" t="s">
        <v>158</v>
      </c>
      <c r="F12" s="393">
        <f>SUM(F4:F10)</f>
        <v>4950.287663261377</v>
      </c>
      <c r="G12" s="393">
        <f t="shared" ref="G12:AI12" si="0">SUM(G4:G10)</f>
        <v>5890.0633626987283</v>
      </c>
      <c r="H12" s="393">
        <f t="shared" si="0"/>
        <v>7663.608048608733</v>
      </c>
      <c r="I12" s="393">
        <f t="shared" si="0"/>
        <v>20452.098774358426</v>
      </c>
      <c r="J12" s="393">
        <f t="shared" si="0"/>
        <v>24184.684799320894</v>
      </c>
      <c r="K12" s="393">
        <f t="shared" si="0"/>
        <v>27656.847702495143</v>
      </c>
      <c r="L12" s="393">
        <f t="shared" si="0"/>
        <v>37104.3922956432</v>
      </c>
      <c r="M12" s="393">
        <f t="shared" si="0"/>
        <v>40651.899034224269</v>
      </c>
      <c r="N12" s="393">
        <f t="shared" si="0"/>
        <v>42332.606600339554</v>
      </c>
      <c r="O12" s="393">
        <f t="shared" si="0"/>
        <v>42557.441331229835</v>
      </c>
      <c r="P12" s="393">
        <f t="shared" si="0"/>
        <v>39890.834693179429</v>
      </c>
      <c r="Q12" s="393">
        <f t="shared" si="0"/>
        <v>36024.611668696831</v>
      </c>
      <c r="R12" s="393">
        <f t="shared" si="0"/>
        <v>20978.127137225911</v>
      </c>
      <c r="S12" s="393">
        <f t="shared" si="0"/>
        <v>20728.96002710265</v>
      </c>
      <c r="T12" s="393">
        <f t="shared" si="0"/>
        <v>23348.980066319233</v>
      </c>
      <c r="U12" s="393">
        <f t="shared" si="0"/>
        <v>24490.024520415122</v>
      </c>
      <c r="V12" s="393">
        <f t="shared" si="0"/>
        <v>25334.240736691514</v>
      </c>
      <c r="W12" s="393">
        <f t="shared" si="0"/>
        <v>24997.319136569768</v>
      </c>
      <c r="X12" s="393">
        <f t="shared" si="0"/>
        <v>25832.556627001348</v>
      </c>
      <c r="Y12" s="393">
        <f t="shared" si="0"/>
        <v>27087.194619973448</v>
      </c>
      <c r="Z12" s="393">
        <f t="shared" si="0"/>
        <v>26564.213518394143</v>
      </c>
      <c r="AA12" s="393">
        <f t="shared" si="0"/>
        <v>27098.860390399292</v>
      </c>
      <c r="AB12" s="393">
        <f t="shared" si="0"/>
        <v>25676.327126140892</v>
      </c>
      <c r="AC12" s="393">
        <f t="shared" si="0"/>
        <v>27112.745055594743</v>
      </c>
      <c r="AD12" s="393">
        <f t="shared" si="0"/>
        <v>27825.607551601617</v>
      </c>
      <c r="AE12" s="393">
        <f t="shared" si="0"/>
        <v>28799.092576148603</v>
      </c>
      <c r="AF12" s="393">
        <f t="shared" si="0"/>
        <v>28683.223919607801</v>
      </c>
      <c r="AG12" s="393">
        <f t="shared" si="0"/>
        <v>27854.177208755209</v>
      </c>
      <c r="AH12" s="393">
        <f t="shared" si="0"/>
        <v>24801.382429410238</v>
      </c>
      <c r="AI12" s="393">
        <f t="shared" si="0"/>
        <v>23157.591378592078</v>
      </c>
      <c r="AJ12" s="393"/>
      <c r="AK12" s="393"/>
      <c r="AL12" s="393"/>
      <c r="AM12" s="393"/>
      <c r="AN12" s="393"/>
    </row>
    <row r="13" spans="1:40" s="121" customFormat="1">
      <c r="A13" s="389"/>
      <c r="B13" s="389"/>
      <c r="E13" s="121" t="s">
        <v>643</v>
      </c>
      <c r="F13" s="390">
        <f>F11-F12</f>
        <v>0</v>
      </c>
      <c r="G13" s="390">
        <f t="shared" ref="G13:AI13" si="1">G11-G12</f>
        <v>0</v>
      </c>
      <c r="H13" s="390">
        <f t="shared" si="1"/>
        <v>0</v>
      </c>
      <c r="I13" s="390">
        <f t="shared" si="1"/>
        <v>0</v>
      </c>
      <c r="J13" s="390">
        <f t="shared" si="1"/>
        <v>0</v>
      </c>
      <c r="K13" s="390">
        <f t="shared" si="1"/>
        <v>0</v>
      </c>
      <c r="L13" s="390">
        <f t="shared" si="1"/>
        <v>0</v>
      </c>
      <c r="M13" s="390">
        <f t="shared" si="1"/>
        <v>0</v>
      </c>
      <c r="N13" s="390">
        <f t="shared" si="1"/>
        <v>0</v>
      </c>
      <c r="O13" s="390">
        <f t="shared" si="1"/>
        <v>0</v>
      </c>
      <c r="P13" s="390">
        <f t="shared" si="1"/>
        <v>0</v>
      </c>
      <c r="Q13" s="390">
        <f t="shared" si="1"/>
        <v>0</v>
      </c>
      <c r="R13" s="390">
        <f t="shared" si="1"/>
        <v>0</v>
      </c>
      <c r="S13" s="390">
        <f t="shared" si="1"/>
        <v>0</v>
      </c>
      <c r="T13" s="390">
        <f t="shared" si="1"/>
        <v>0</v>
      </c>
      <c r="U13" s="390">
        <f t="shared" si="1"/>
        <v>0</v>
      </c>
      <c r="V13" s="390">
        <f t="shared" si="1"/>
        <v>0</v>
      </c>
      <c r="W13" s="390">
        <f t="shared" si="1"/>
        <v>0</v>
      </c>
      <c r="X13" s="390">
        <f t="shared" si="1"/>
        <v>0</v>
      </c>
      <c r="Y13" s="390">
        <f t="shared" si="1"/>
        <v>0</v>
      </c>
      <c r="Z13" s="390">
        <f t="shared" si="1"/>
        <v>0</v>
      </c>
      <c r="AA13" s="390">
        <f t="shared" si="1"/>
        <v>0</v>
      </c>
      <c r="AB13" s="390">
        <f t="shared" si="1"/>
        <v>0</v>
      </c>
      <c r="AC13" s="390">
        <f t="shared" si="1"/>
        <v>0</v>
      </c>
      <c r="AD13" s="390">
        <f t="shared" si="1"/>
        <v>0</v>
      </c>
      <c r="AE13" s="390">
        <f t="shared" si="1"/>
        <v>0</v>
      </c>
      <c r="AF13" s="390">
        <f t="shared" si="1"/>
        <v>0</v>
      </c>
      <c r="AG13" s="390">
        <f t="shared" si="1"/>
        <v>0</v>
      </c>
      <c r="AH13" s="390">
        <f t="shared" si="1"/>
        <v>0</v>
      </c>
      <c r="AI13" s="390">
        <f t="shared" si="1"/>
        <v>0</v>
      </c>
      <c r="AJ13" s="390"/>
      <c r="AK13" s="390"/>
      <c r="AL13" s="390"/>
      <c r="AM13" s="390"/>
      <c r="AN13" s="390"/>
    </row>
    <row r="15" spans="1:40">
      <c r="A15" s="108"/>
      <c r="E15" t="s">
        <v>42</v>
      </c>
      <c r="F15" s="60">
        <v>319.27806384598131</v>
      </c>
      <c r="G15" s="60">
        <v>512.06598818994451</v>
      </c>
      <c r="H15" s="60">
        <v>856.68832287616533</v>
      </c>
      <c r="I15" s="60">
        <v>952.8750229451133</v>
      </c>
      <c r="J15" s="60">
        <v>1079.8409090404689</v>
      </c>
      <c r="K15" s="60">
        <v>1120.0453752252538</v>
      </c>
      <c r="L15" s="60">
        <v>1212.3927338590036</v>
      </c>
      <c r="M15" s="60">
        <v>1363.611533621769</v>
      </c>
      <c r="N15" s="60">
        <v>1427.1003426824718</v>
      </c>
      <c r="O15" s="60">
        <v>1467.5023120847375</v>
      </c>
      <c r="P15" s="60">
        <v>1521.5878043945866</v>
      </c>
      <c r="Q15" s="60">
        <v>1934.7983692852658</v>
      </c>
      <c r="R15" s="60">
        <v>2367.0720839845121</v>
      </c>
      <c r="S15" s="60">
        <v>3099.8113203656653</v>
      </c>
      <c r="T15" s="60">
        <v>3436.8791793788523</v>
      </c>
      <c r="U15" s="60">
        <v>3611.3984875010938</v>
      </c>
      <c r="V15" s="60">
        <v>3901.3519939155231</v>
      </c>
      <c r="W15" s="60">
        <v>4110.5015615254206</v>
      </c>
      <c r="X15" s="60">
        <v>4395.5099111390764</v>
      </c>
      <c r="Y15" s="60">
        <v>4801.838289127576</v>
      </c>
      <c r="Z15" s="60">
        <v>5032.7066857119507</v>
      </c>
      <c r="AA15" s="60">
        <v>5205.857983150232</v>
      </c>
      <c r="AB15" s="60">
        <v>5437.880721717529</v>
      </c>
      <c r="AC15" s="60">
        <v>5903.0805408350443</v>
      </c>
      <c r="AD15" s="60">
        <v>6133.9489374194181</v>
      </c>
      <c r="AE15" s="60">
        <v>6449.2228197950399</v>
      </c>
      <c r="AF15" s="60">
        <v>6426.1359801366016</v>
      </c>
      <c r="AG15" s="60">
        <v>6257.5356233331859</v>
      </c>
      <c r="AH15" s="60">
        <v>5960.6040245349777</v>
      </c>
      <c r="AI15" s="60">
        <v>5700.8770783775562</v>
      </c>
      <c r="AJ15" s="60">
        <v>0</v>
      </c>
      <c r="AK15" s="60">
        <v>0</v>
      </c>
      <c r="AL15" s="60">
        <v>0</v>
      </c>
      <c r="AM15" s="60">
        <v>0</v>
      </c>
      <c r="AN15" s="60">
        <v>0</v>
      </c>
    </row>
    <row r="16" spans="1:40">
      <c r="E16" t="s">
        <v>583</v>
      </c>
      <c r="F16" s="60">
        <v>822.19124041255566</v>
      </c>
      <c r="G16" s="60">
        <v>955.99698440251541</v>
      </c>
      <c r="H16" s="60">
        <v>1244.3421468669178</v>
      </c>
      <c r="I16" s="60">
        <v>1347.1757748697444</v>
      </c>
      <c r="J16" s="60">
        <v>1610.1452402418204</v>
      </c>
      <c r="K16" s="60">
        <v>1752.9755390291627</v>
      </c>
      <c r="L16" s="60">
        <v>2145.3914723598923</v>
      </c>
      <c r="M16" s="60">
        <v>2534.2274708602358</v>
      </c>
      <c r="N16" s="60">
        <v>2564.5192271173446</v>
      </c>
      <c r="O16" s="60">
        <v>2607.2030654796349</v>
      </c>
      <c r="P16" s="60">
        <v>2711.4374771665093</v>
      </c>
      <c r="Q16" s="60">
        <v>2918.1546179060733</v>
      </c>
      <c r="R16" s="60">
        <v>3522.3872058749002</v>
      </c>
      <c r="S16" s="60">
        <v>4822.3229868616827</v>
      </c>
      <c r="T16" s="60">
        <v>4991.4060626968185</v>
      </c>
      <c r="U16" s="60">
        <v>5047.8507919001586</v>
      </c>
      <c r="V16" s="60">
        <v>5159.3714415709674</v>
      </c>
      <c r="W16" s="60">
        <v>5232.3389469145468</v>
      </c>
      <c r="X16" s="60">
        <v>5344.8029696716321</v>
      </c>
      <c r="Y16" s="60">
        <v>5538.6702097171292</v>
      </c>
      <c r="Z16" s="60">
        <v>5648.8220506520702</v>
      </c>
      <c r="AA16" s="60">
        <v>5731.4359313532768</v>
      </c>
      <c r="AB16" s="60">
        <v>5842.1385314928939</v>
      </c>
      <c r="AC16" s="60">
        <v>6064.0944909768014</v>
      </c>
      <c r="AD16" s="60">
        <v>6174.2463319117423</v>
      </c>
      <c r="AE16" s="60">
        <v>6324.6696858924997</v>
      </c>
      <c r="AF16" s="60">
        <v>6290.2472356003291</v>
      </c>
      <c r="AG16" s="60">
        <v>6047.8570136353901</v>
      </c>
      <c r="AH16" s="60">
        <v>4784.7414696840169</v>
      </c>
      <c r="AI16" s="60">
        <v>4218.8363868807537</v>
      </c>
      <c r="AJ16" s="60">
        <v>0</v>
      </c>
      <c r="AK16" s="60">
        <v>0</v>
      </c>
      <c r="AL16" s="60">
        <v>0</v>
      </c>
      <c r="AM16" s="60">
        <v>0</v>
      </c>
      <c r="AN16" s="60">
        <v>0</v>
      </c>
    </row>
    <row r="17" spans="1:40">
      <c r="E17" t="s">
        <v>584</v>
      </c>
      <c r="F17" s="60">
        <v>553.82349888144597</v>
      </c>
      <c r="G17" s="60">
        <v>1073.8636557950779</v>
      </c>
      <c r="H17" s="60">
        <v>1978.3110892667437</v>
      </c>
      <c r="I17" s="60">
        <v>2219.3069220115335</v>
      </c>
      <c r="J17" s="60">
        <v>2472.2961962857971</v>
      </c>
      <c r="K17" s="60">
        <v>2521.9205187040775</v>
      </c>
      <c r="L17" s="60">
        <v>2602.9701634295475</v>
      </c>
      <c r="M17" s="60">
        <v>2865.5710123400704</v>
      </c>
      <c r="N17" s="60">
        <v>3043.8802307361043</v>
      </c>
      <c r="O17" s="60">
        <v>3145.3684815227793</v>
      </c>
      <c r="P17" s="60">
        <v>3257.1235721200787</v>
      </c>
      <c r="Q17" s="60">
        <v>4412.7346924622243</v>
      </c>
      <c r="R17" s="60">
        <v>5423.0681128238812</v>
      </c>
      <c r="S17" s="60">
        <v>2736.2365697554824</v>
      </c>
      <c r="T17" s="60">
        <v>3215.6275988186535</v>
      </c>
      <c r="U17" s="60">
        <v>3479.7542249106209</v>
      </c>
      <c r="V17" s="60">
        <v>3909.5040380502883</v>
      </c>
      <c r="W17" s="60">
        <v>4223.3176202565655</v>
      </c>
      <c r="X17" s="60">
        <v>4644.2816248888257</v>
      </c>
      <c r="Y17" s="60">
        <v>5227.27524329673</v>
      </c>
      <c r="Z17" s="60">
        <v>5558.521617392129</v>
      </c>
      <c r="AA17" s="60">
        <v>5806.9563979636778</v>
      </c>
      <c r="AB17" s="60">
        <v>6139.8590039295523</v>
      </c>
      <c r="AC17" s="60">
        <v>6807.3204477317813</v>
      </c>
      <c r="AD17" s="60">
        <v>7138.5668218271812</v>
      </c>
      <c r="AE17" s="60">
        <v>7590.9168702918578</v>
      </c>
      <c r="AF17" s="60">
        <v>7569.7734847112997</v>
      </c>
      <c r="AG17" s="60">
        <v>7410.7629236386956</v>
      </c>
      <c r="AH17" s="60">
        <v>7558.7526556513203</v>
      </c>
      <c r="AI17" s="60">
        <v>7412.3347105059602</v>
      </c>
      <c r="AJ17" s="60">
        <v>0</v>
      </c>
      <c r="AK17" s="60">
        <v>0</v>
      </c>
      <c r="AL17" s="60">
        <v>0</v>
      </c>
      <c r="AM17" s="60">
        <v>0</v>
      </c>
      <c r="AN17" s="60">
        <v>0</v>
      </c>
    </row>
    <row r="20" spans="1:40">
      <c r="A20" s="108"/>
      <c r="E20" t="s">
        <v>45</v>
      </c>
      <c r="F20" s="60">
        <v>0</v>
      </c>
      <c r="G20" s="60">
        <v>0</v>
      </c>
      <c r="H20" s="60">
        <v>0</v>
      </c>
      <c r="I20" s="60">
        <v>0</v>
      </c>
      <c r="J20" s="60">
        <v>0</v>
      </c>
      <c r="K20" s="60">
        <v>0</v>
      </c>
      <c r="L20" s="60">
        <v>0</v>
      </c>
      <c r="M20" s="60">
        <v>0</v>
      </c>
      <c r="N20" s="60">
        <v>0</v>
      </c>
      <c r="O20" s="60">
        <v>0</v>
      </c>
      <c r="P20" s="60">
        <v>0</v>
      </c>
      <c r="Q20" s="60">
        <v>0</v>
      </c>
      <c r="R20" s="60">
        <v>0</v>
      </c>
      <c r="S20" s="60">
        <v>0</v>
      </c>
      <c r="T20" s="60">
        <v>0</v>
      </c>
      <c r="U20" s="60">
        <v>0</v>
      </c>
      <c r="V20" s="60">
        <v>0</v>
      </c>
      <c r="W20" s="60">
        <v>0</v>
      </c>
      <c r="X20" s="60">
        <v>0</v>
      </c>
      <c r="Y20" s="60">
        <v>0</v>
      </c>
      <c r="Z20" s="60">
        <v>0</v>
      </c>
      <c r="AA20" s="60">
        <v>0</v>
      </c>
      <c r="AB20" s="60">
        <v>0</v>
      </c>
      <c r="AC20" s="60">
        <v>0</v>
      </c>
      <c r="AD20" s="60">
        <v>0</v>
      </c>
      <c r="AE20" s="60">
        <v>0</v>
      </c>
      <c r="AF20" s="60">
        <v>0</v>
      </c>
      <c r="AG20" s="60">
        <v>0</v>
      </c>
      <c r="AH20" s="60">
        <v>0</v>
      </c>
      <c r="AI20" s="60">
        <v>0</v>
      </c>
      <c r="AJ20" s="60">
        <v>0</v>
      </c>
      <c r="AK20" s="60">
        <v>0</v>
      </c>
      <c r="AL20" s="60">
        <v>0</v>
      </c>
      <c r="AM20" s="60">
        <v>0</v>
      </c>
      <c r="AN20" s="60">
        <v>0</v>
      </c>
    </row>
    <row r="21" spans="1:40">
      <c r="A21" s="108"/>
      <c r="B21" s="108"/>
      <c r="E21" t="s">
        <v>42</v>
      </c>
      <c r="F21" s="60">
        <v>159.63903192299065</v>
      </c>
      <c r="G21" s="60">
        <v>256.03299409497225</v>
      </c>
      <c r="H21" s="60">
        <v>428.34416143808266</v>
      </c>
      <c r="I21" s="60">
        <v>476.43751147255665</v>
      </c>
      <c r="J21" s="60">
        <v>539.92045452023444</v>
      </c>
      <c r="K21" s="60">
        <v>560.0226876126269</v>
      </c>
      <c r="L21" s="60">
        <v>606.19636692950178</v>
      </c>
      <c r="M21" s="60">
        <v>681.80576681088451</v>
      </c>
      <c r="N21" s="60">
        <v>713.55017134123591</v>
      </c>
      <c r="O21" s="60">
        <v>733.75115604236873</v>
      </c>
      <c r="P21" s="60">
        <v>760.79390219729328</v>
      </c>
      <c r="Q21" s="60">
        <v>967.39918464263292</v>
      </c>
      <c r="R21" s="60">
        <v>1183.5360419922561</v>
      </c>
      <c r="S21" s="60">
        <v>1549.9056601828327</v>
      </c>
      <c r="T21" s="60">
        <v>1718.4395896894262</v>
      </c>
      <c r="U21" s="60">
        <v>1805.6992437505469</v>
      </c>
      <c r="V21" s="60">
        <v>1950.6759969577615</v>
      </c>
      <c r="W21" s="60">
        <v>2055.2507807627103</v>
      </c>
      <c r="X21" s="60">
        <v>2197.7549555695382</v>
      </c>
      <c r="Y21" s="60">
        <v>2400.919144563788</v>
      </c>
      <c r="Z21" s="60">
        <v>2516.3533428559754</v>
      </c>
      <c r="AA21" s="60">
        <v>2602.928991575116</v>
      </c>
      <c r="AB21" s="60">
        <v>2718.9403608587645</v>
      </c>
      <c r="AC21" s="60">
        <v>2951.5402704175222</v>
      </c>
      <c r="AD21" s="60">
        <v>3066.9744687097091</v>
      </c>
      <c r="AE21" s="60">
        <v>3224.6114098975199</v>
      </c>
      <c r="AF21" s="60">
        <v>3213.0679900683008</v>
      </c>
      <c r="AG21" s="60">
        <v>3128.7678116665929</v>
      </c>
      <c r="AH21" s="60">
        <v>2980.3020122674889</v>
      </c>
      <c r="AI21" s="60">
        <v>2850.4385391887781</v>
      </c>
      <c r="AJ21" s="60">
        <v>0</v>
      </c>
      <c r="AK21" s="60">
        <v>0</v>
      </c>
      <c r="AL21" s="60">
        <v>0</v>
      </c>
      <c r="AM21" s="60">
        <v>0</v>
      </c>
      <c r="AN21" s="60">
        <v>0</v>
      </c>
    </row>
    <row r="22" spans="1:40">
      <c r="A22" s="108"/>
      <c r="B22" s="108"/>
      <c r="E22" t="s">
        <v>46</v>
      </c>
      <c r="F22" s="60">
        <v>1164.633892044385</v>
      </c>
      <c r="G22" s="60">
        <v>1354.1697284061631</v>
      </c>
      <c r="H22" s="60">
        <v>1762.6106510369891</v>
      </c>
      <c r="I22" s="60">
        <v>1908.2744851029929</v>
      </c>
      <c r="J22" s="60">
        <v>2280.7707328025385</v>
      </c>
      <c r="K22" s="60">
        <v>2483.0898510348093</v>
      </c>
      <c r="L22" s="60">
        <v>3038.9470205977873</v>
      </c>
      <c r="M22" s="60">
        <v>3589.733212473524</v>
      </c>
      <c r="N22" s="60">
        <v>3632.6414852117186</v>
      </c>
      <c r="O22" s="60">
        <v>3693.1031422519027</v>
      </c>
      <c r="P22" s="60">
        <v>3840.7511864063608</v>
      </c>
      <c r="Q22" s="60">
        <v>4133.5660162639533</v>
      </c>
      <c r="R22" s="60">
        <v>4989.4614771217966</v>
      </c>
      <c r="S22" s="60">
        <v>6830.8205108895736</v>
      </c>
      <c r="T22" s="60">
        <v>7070.3266878100439</v>
      </c>
      <c r="U22" s="60">
        <v>7150.2806467265746</v>
      </c>
      <c r="V22" s="60">
        <v>7308.2496469852758</v>
      </c>
      <c r="W22" s="60">
        <v>7411.6081183044562</v>
      </c>
      <c r="X22" s="60">
        <v>7570.9134065398675</v>
      </c>
      <c r="Y22" s="60">
        <v>7845.526352064313</v>
      </c>
      <c r="Z22" s="60">
        <v>8001.556434748657</v>
      </c>
      <c r="AA22" s="60">
        <v>8118.5789967619166</v>
      </c>
      <c r="AB22" s="60">
        <v>8275.3892298596838</v>
      </c>
      <c r="AC22" s="60">
        <v>8589.7898464686386</v>
      </c>
      <c r="AD22" s="60">
        <v>8745.8199291529836</v>
      </c>
      <c r="AE22" s="60">
        <v>8958.8946100667254</v>
      </c>
      <c r="AF22" s="60">
        <v>8910.1352092278667</v>
      </c>
      <c r="AG22" s="60">
        <v>8566.7894598145303</v>
      </c>
      <c r="AH22" s="60">
        <v>6777.5862918074108</v>
      </c>
      <c r="AI22" s="60">
        <v>5975.9817420165873</v>
      </c>
      <c r="AJ22" s="60">
        <v>0</v>
      </c>
      <c r="AK22" s="60">
        <v>0</v>
      </c>
      <c r="AL22" s="60">
        <v>0</v>
      </c>
      <c r="AM22" s="60">
        <v>0</v>
      </c>
      <c r="AN22" s="60">
        <v>0</v>
      </c>
    </row>
    <row r="23" spans="1:40">
      <c r="A23" s="108"/>
      <c r="B23" s="108"/>
      <c r="E23" t="s">
        <v>622</v>
      </c>
      <c r="F23" s="60">
        <v>1376.0147392940016</v>
      </c>
      <c r="G23" s="60">
        <v>2029.8606401975933</v>
      </c>
      <c r="H23" s="60">
        <v>3222.6532361336613</v>
      </c>
      <c r="I23" s="60">
        <v>3566.4826968812777</v>
      </c>
      <c r="J23" s="60">
        <v>4082.4414365276175</v>
      </c>
      <c r="K23" s="60">
        <v>4274.89605773324</v>
      </c>
      <c r="L23" s="60">
        <v>4748.3616357894398</v>
      </c>
      <c r="M23" s="60">
        <v>5399.7984832003058</v>
      </c>
      <c r="N23" s="60">
        <v>5608.3994578534493</v>
      </c>
      <c r="O23" s="60">
        <v>5752.5715470024143</v>
      </c>
      <c r="P23" s="60">
        <v>5968.5610492865881</v>
      </c>
      <c r="Q23" s="60">
        <v>7330.8893103682976</v>
      </c>
      <c r="R23" s="60">
        <v>8945.4553186987814</v>
      </c>
      <c r="S23" s="60">
        <v>7558.5595566171651</v>
      </c>
      <c r="T23" s="60">
        <v>8207.033661515472</v>
      </c>
      <c r="U23" s="60">
        <v>8527.6050168107795</v>
      </c>
      <c r="V23" s="60">
        <v>9068.8754796212561</v>
      </c>
      <c r="W23" s="60">
        <v>9455.6565671711123</v>
      </c>
      <c r="X23" s="60">
        <v>9989.0845945604578</v>
      </c>
      <c r="Y23" s="60">
        <v>10765.945453013859</v>
      </c>
      <c r="Z23" s="60">
        <v>11207.343668044199</v>
      </c>
      <c r="AA23" s="60">
        <v>11538.392329316954</v>
      </c>
      <c r="AB23" s="60">
        <v>11981.997535422446</v>
      </c>
      <c r="AC23" s="60">
        <v>12871.414938708582</v>
      </c>
      <c r="AD23" s="60">
        <v>13312.813153738924</v>
      </c>
      <c r="AE23" s="60">
        <v>13915.586556184357</v>
      </c>
      <c r="AF23" s="60">
        <v>13860.02072031163</v>
      </c>
      <c r="AG23" s="60">
        <v>13458.619937274085</v>
      </c>
      <c r="AH23" s="60">
        <v>12343.494125335337</v>
      </c>
      <c r="AI23" s="60">
        <v>11631.171097386714</v>
      </c>
      <c r="AJ23" s="60">
        <v>0</v>
      </c>
      <c r="AK23" s="60">
        <v>0</v>
      </c>
      <c r="AL23" s="60">
        <v>0</v>
      </c>
      <c r="AM23" s="60">
        <v>0</v>
      </c>
      <c r="AN23" s="60">
        <v>0</v>
      </c>
    </row>
    <row r="24" spans="1:40">
      <c r="A24" s="108"/>
      <c r="B24" s="108"/>
      <c r="E24" t="s">
        <v>43</v>
      </c>
      <c r="F24" s="60">
        <v>2250</v>
      </c>
      <c r="G24" s="60">
        <v>2250</v>
      </c>
      <c r="H24" s="60">
        <v>2250</v>
      </c>
      <c r="I24" s="60">
        <v>2250</v>
      </c>
      <c r="J24" s="60">
        <v>2250</v>
      </c>
      <c r="K24" s="60">
        <v>2250</v>
      </c>
      <c r="L24" s="60">
        <v>2250</v>
      </c>
      <c r="M24" s="60">
        <v>2250</v>
      </c>
      <c r="N24" s="60">
        <v>2250</v>
      </c>
      <c r="O24" s="60">
        <v>2250</v>
      </c>
      <c r="P24" s="60">
        <v>2250</v>
      </c>
      <c r="Q24" s="60">
        <v>2340</v>
      </c>
      <c r="R24" s="60">
        <v>2430</v>
      </c>
      <c r="S24" s="60">
        <v>2520</v>
      </c>
      <c r="T24" s="60">
        <v>2610</v>
      </c>
      <c r="U24" s="60">
        <v>2700</v>
      </c>
      <c r="V24" s="60">
        <v>2700</v>
      </c>
      <c r="W24" s="60">
        <v>2700</v>
      </c>
      <c r="X24" s="60">
        <v>2700</v>
      </c>
      <c r="Y24" s="60">
        <v>2700</v>
      </c>
      <c r="Z24" s="60">
        <v>2700</v>
      </c>
      <c r="AA24" s="60">
        <v>2700</v>
      </c>
      <c r="AB24" s="60">
        <v>2700</v>
      </c>
      <c r="AC24" s="60">
        <v>2700</v>
      </c>
      <c r="AD24" s="60">
        <v>2700</v>
      </c>
      <c r="AE24" s="60">
        <v>2700</v>
      </c>
      <c r="AF24" s="60">
        <v>2700</v>
      </c>
      <c r="AG24" s="60">
        <v>2700</v>
      </c>
      <c r="AH24" s="60">
        <v>2700</v>
      </c>
      <c r="AI24" s="60">
        <v>2700</v>
      </c>
      <c r="AJ24" s="60">
        <v>0</v>
      </c>
      <c r="AK24" s="60">
        <v>0</v>
      </c>
      <c r="AL24" s="60">
        <v>0</v>
      </c>
      <c r="AM24" s="60">
        <v>0</v>
      </c>
      <c r="AN24" s="60">
        <v>0</v>
      </c>
    </row>
    <row r="25" spans="1:40">
      <c r="A25" s="108"/>
      <c r="B25" s="108"/>
      <c r="E25" t="s">
        <v>44</v>
      </c>
      <c r="F25" s="60">
        <v>0</v>
      </c>
      <c r="G25" s="60">
        <v>0</v>
      </c>
      <c r="H25" s="60">
        <v>0</v>
      </c>
      <c r="I25" s="60">
        <v>11090.904080901601</v>
      </c>
      <c r="J25" s="60">
        <v>13871.552175470504</v>
      </c>
      <c r="K25" s="60">
        <v>16928.839106114465</v>
      </c>
      <c r="L25" s="60">
        <v>25300.887272326472</v>
      </c>
      <c r="M25" s="60">
        <v>27570.561571739552</v>
      </c>
      <c r="N25" s="60">
        <v>28968.015485933152</v>
      </c>
      <c r="O25" s="60">
        <v>28968.015485933152</v>
      </c>
      <c r="P25" s="60">
        <v>25910.728555289188</v>
      </c>
      <c r="Q25" s="60">
        <v>20092.757157421947</v>
      </c>
      <c r="R25" s="60">
        <v>2269.6742994130777</v>
      </c>
      <c r="S25" s="60">
        <v>2269.6742994130777</v>
      </c>
      <c r="T25" s="60">
        <v>3743.1801273042897</v>
      </c>
      <c r="U25" s="60">
        <v>4306.4396131272215</v>
      </c>
      <c r="V25" s="60">
        <v>4306.4396131272215</v>
      </c>
      <c r="W25" s="60">
        <v>3374.8036703314874</v>
      </c>
      <c r="X25" s="60">
        <v>3374.8036703314874</v>
      </c>
      <c r="Y25" s="60">
        <v>3374.8036703314874</v>
      </c>
      <c r="Z25" s="60">
        <v>2138.9600727453089</v>
      </c>
      <c r="AA25" s="60">
        <v>2138.9600727453089</v>
      </c>
      <c r="AB25" s="60">
        <v>0</v>
      </c>
      <c r="AC25" s="60">
        <v>0</v>
      </c>
      <c r="AD25" s="60">
        <v>0</v>
      </c>
      <c r="AE25" s="60">
        <v>0</v>
      </c>
      <c r="AF25" s="60">
        <v>0</v>
      </c>
      <c r="AG25" s="60">
        <v>0</v>
      </c>
      <c r="AH25" s="60">
        <v>0</v>
      </c>
      <c r="AI25" s="60">
        <v>0</v>
      </c>
      <c r="AJ25" s="60">
        <v>0</v>
      </c>
      <c r="AK25" s="60">
        <v>0</v>
      </c>
      <c r="AL25" s="60">
        <v>0</v>
      </c>
      <c r="AM25" s="60">
        <v>0</v>
      </c>
      <c r="AN25" s="60">
        <v>0</v>
      </c>
    </row>
    <row r="26" spans="1:40">
      <c r="A26" s="108"/>
      <c r="B26" s="108"/>
      <c r="E26" t="s">
        <v>585</v>
      </c>
      <c r="F26" s="60">
        <v>0</v>
      </c>
      <c r="G26" s="60">
        <v>0</v>
      </c>
      <c r="H26" s="60">
        <v>0</v>
      </c>
      <c r="I26" s="60">
        <v>1160</v>
      </c>
      <c r="J26" s="60">
        <v>1160</v>
      </c>
      <c r="K26" s="60">
        <v>1160</v>
      </c>
      <c r="L26" s="60">
        <v>1160</v>
      </c>
      <c r="M26" s="60">
        <v>1160</v>
      </c>
      <c r="N26" s="60">
        <v>1160</v>
      </c>
      <c r="O26" s="60">
        <v>1160</v>
      </c>
      <c r="P26" s="60">
        <v>1160</v>
      </c>
      <c r="Q26" s="60">
        <v>1160</v>
      </c>
      <c r="R26" s="60">
        <v>1160</v>
      </c>
      <c r="S26" s="60">
        <v>0</v>
      </c>
      <c r="T26" s="60">
        <v>0</v>
      </c>
      <c r="U26" s="60">
        <v>0</v>
      </c>
      <c r="V26" s="60">
        <v>0</v>
      </c>
      <c r="W26" s="60">
        <v>0</v>
      </c>
      <c r="X26" s="60">
        <v>0</v>
      </c>
      <c r="Y26" s="60">
        <v>0</v>
      </c>
      <c r="Z26" s="60">
        <v>0</v>
      </c>
      <c r="AA26" s="60">
        <v>0</v>
      </c>
      <c r="AB26" s="60">
        <v>0</v>
      </c>
      <c r="AC26" s="60">
        <v>0</v>
      </c>
      <c r="AD26" s="60">
        <v>0</v>
      </c>
      <c r="AE26" s="60">
        <v>0</v>
      </c>
      <c r="AF26" s="60">
        <v>0</v>
      </c>
      <c r="AG26" s="60">
        <v>0</v>
      </c>
      <c r="AH26" s="60">
        <v>0</v>
      </c>
      <c r="AI26" s="60">
        <v>0</v>
      </c>
      <c r="AJ26" s="60">
        <v>0</v>
      </c>
      <c r="AK26" s="60">
        <v>0</v>
      </c>
      <c r="AL26" s="60">
        <v>0</v>
      </c>
      <c r="AM26" s="60">
        <v>0</v>
      </c>
      <c r="AN26" s="60">
        <v>0</v>
      </c>
    </row>
    <row r="27" spans="1:40">
      <c r="A27" s="108"/>
      <c r="B27" s="108"/>
      <c r="E27" t="s">
        <v>29</v>
      </c>
      <c r="F27" s="60">
        <v>4950.287663261377</v>
      </c>
      <c r="G27" s="60">
        <v>5890.0633626987292</v>
      </c>
      <c r="H27" s="60">
        <v>7663.608048608733</v>
      </c>
      <c r="I27" s="60">
        <v>20452.098774358426</v>
      </c>
      <c r="J27" s="60">
        <v>24184.684799320894</v>
      </c>
      <c r="K27" s="60">
        <v>27656.847702495143</v>
      </c>
      <c r="L27" s="60">
        <v>37104.3922956432</v>
      </c>
      <c r="M27" s="60">
        <v>40651.899034224269</v>
      </c>
      <c r="N27" s="60">
        <v>42332.606600339554</v>
      </c>
      <c r="O27" s="60">
        <v>42557.441331229842</v>
      </c>
      <c r="P27" s="60">
        <v>39890.834693179429</v>
      </c>
      <c r="Q27" s="60">
        <v>36024.611668696831</v>
      </c>
      <c r="R27" s="60">
        <v>20978.127137225911</v>
      </c>
      <c r="S27" s="60">
        <v>20728.96002710265</v>
      </c>
      <c r="T27" s="60">
        <v>23348.980066319233</v>
      </c>
      <c r="U27" s="60">
        <v>24490.024520415122</v>
      </c>
      <c r="V27" s="60">
        <v>25334.240736691514</v>
      </c>
      <c r="W27" s="60">
        <v>24997.319136569764</v>
      </c>
      <c r="X27" s="60">
        <v>25832.556627001351</v>
      </c>
      <c r="Y27" s="60">
        <v>27087.194619973445</v>
      </c>
      <c r="Z27" s="60">
        <v>26564.213518394143</v>
      </c>
      <c r="AA27" s="60">
        <v>27098.860390399292</v>
      </c>
      <c r="AB27" s="60">
        <v>25676.327126140895</v>
      </c>
      <c r="AC27" s="60">
        <v>27112.745055594743</v>
      </c>
      <c r="AD27" s="60">
        <v>27825.607551601617</v>
      </c>
      <c r="AE27" s="60">
        <v>28799.0925761486</v>
      </c>
      <c r="AF27" s="60">
        <v>28683.223919607797</v>
      </c>
      <c r="AG27" s="60">
        <v>27854.177208755209</v>
      </c>
      <c r="AH27" s="60">
        <v>24801.382429410238</v>
      </c>
      <c r="AI27" s="60">
        <v>23157.591378592078</v>
      </c>
      <c r="AJ27" s="60">
        <v>0</v>
      </c>
      <c r="AK27" s="60">
        <v>0</v>
      </c>
      <c r="AL27" s="60">
        <v>0</v>
      </c>
      <c r="AM27" s="60">
        <v>0</v>
      </c>
      <c r="AN27" s="60">
        <v>0</v>
      </c>
    </row>
    <row r="28" spans="1:40">
      <c r="A28" s="108"/>
      <c r="B28" s="108"/>
      <c r="E28" s="392" t="s">
        <v>158</v>
      </c>
      <c r="F28" s="393">
        <f>SUM(F20:F26)</f>
        <v>4950.287663261377</v>
      </c>
      <c r="G28" s="393">
        <f t="shared" ref="G28:AI28" si="2">SUM(G20:G26)</f>
        <v>5890.0633626987292</v>
      </c>
      <c r="H28" s="393">
        <f t="shared" si="2"/>
        <v>7663.608048608733</v>
      </c>
      <c r="I28" s="393">
        <f t="shared" si="2"/>
        <v>20452.098774358426</v>
      </c>
      <c r="J28" s="393">
        <f t="shared" si="2"/>
        <v>24184.684799320894</v>
      </c>
      <c r="K28" s="393">
        <f t="shared" si="2"/>
        <v>27656.847702495143</v>
      </c>
      <c r="L28" s="393">
        <f t="shared" si="2"/>
        <v>37104.3922956432</v>
      </c>
      <c r="M28" s="393">
        <f t="shared" si="2"/>
        <v>40651.899034224269</v>
      </c>
      <c r="N28" s="393">
        <f t="shared" si="2"/>
        <v>42332.606600339554</v>
      </c>
      <c r="O28" s="393">
        <f t="shared" si="2"/>
        <v>42557.441331229842</v>
      </c>
      <c r="P28" s="393">
        <f t="shared" si="2"/>
        <v>39890.834693179429</v>
      </c>
      <c r="Q28" s="393">
        <f t="shared" si="2"/>
        <v>36024.611668696831</v>
      </c>
      <c r="R28" s="393">
        <f t="shared" si="2"/>
        <v>20978.127137225911</v>
      </c>
      <c r="S28" s="393">
        <f t="shared" si="2"/>
        <v>20728.96002710265</v>
      </c>
      <c r="T28" s="393">
        <f t="shared" si="2"/>
        <v>23348.980066319233</v>
      </c>
      <c r="U28" s="393">
        <f t="shared" si="2"/>
        <v>24490.024520415122</v>
      </c>
      <c r="V28" s="393">
        <f t="shared" si="2"/>
        <v>25334.240736691514</v>
      </c>
      <c r="W28" s="393">
        <f t="shared" si="2"/>
        <v>24997.319136569764</v>
      </c>
      <c r="X28" s="393">
        <f t="shared" si="2"/>
        <v>25832.556627001351</v>
      </c>
      <c r="Y28" s="393">
        <f t="shared" si="2"/>
        <v>27087.194619973445</v>
      </c>
      <c r="Z28" s="393">
        <f t="shared" si="2"/>
        <v>26564.213518394143</v>
      </c>
      <c r="AA28" s="393">
        <f t="shared" si="2"/>
        <v>27098.860390399292</v>
      </c>
      <c r="AB28" s="393">
        <f t="shared" si="2"/>
        <v>25676.327126140895</v>
      </c>
      <c r="AC28" s="393">
        <f t="shared" si="2"/>
        <v>27112.745055594743</v>
      </c>
      <c r="AD28" s="393">
        <f t="shared" si="2"/>
        <v>27825.607551601617</v>
      </c>
      <c r="AE28" s="393">
        <f t="shared" si="2"/>
        <v>28799.0925761486</v>
      </c>
      <c r="AF28" s="393">
        <f t="shared" si="2"/>
        <v>28683.223919607797</v>
      </c>
      <c r="AG28" s="393">
        <f t="shared" si="2"/>
        <v>27854.177208755209</v>
      </c>
      <c r="AH28" s="393">
        <f t="shared" si="2"/>
        <v>24801.382429410238</v>
      </c>
      <c r="AI28" s="393">
        <f t="shared" si="2"/>
        <v>23157.591378592078</v>
      </c>
      <c r="AJ28" s="60"/>
      <c r="AK28" s="60"/>
      <c r="AL28" s="60"/>
      <c r="AM28" s="60"/>
      <c r="AN28" s="60"/>
    </row>
    <row r="29" spans="1:40">
      <c r="A29" s="108"/>
      <c r="B29" s="108"/>
      <c r="E29" s="121" t="s">
        <v>643</v>
      </c>
      <c r="F29" s="390">
        <f>F27-F28</f>
        <v>0</v>
      </c>
      <c r="G29" s="390">
        <f t="shared" ref="G29" si="3">G27-G28</f>
        <v>0</v>
      </c>
      <c r="H29" s="390">
        <f t="shared" ref="H29" si="4">H27-H28</f>
        <v>0</v>
      </c>
      <c r="I29" s="390">
        <f t="shared" ref="I29" si="5">I27-I28</f>
        <v>0</v>
      </c>
      <c r="J29" s="390">
        <f t="shared" ref="J29" si="6">J27-J28</f>
        <v>0</v>
      </c>
      <c r="K29" s="390">
        <f t="shared" ref="K29" si="7">K27-K28</f>
        <v>0</v>
      </c>
      <c r="L29" s="390">
        <f t="shared" ref="L29" si="8">L27-L28</f>
        <v>0</v>
      </c>
      <c r="M29" s="390">
        <f t="shared" ref="M29" si="9">M27-M28</f>
        <v>0</v>
      </c>
      <c r="N29" s="390">
        <f t="shared" ref="N29" si="10">N27-N28</f>
        <v>0</v>
      </c>
      <c r="O29" s="390">
        <f t="shared" ref="O29" si="11">O27-O28</f>
        <v>0</v>
      </c>
      <c r="P29" s="390">
        <f t="shared" ref="P29" si="12">P27-P28</f>
        <v>0</v>
      </c>
      <c r="Q29" s="390">
        <f t="shared" ref="Q29" si="13">Q27-Q28</f>
        <v>0</v>
      </c>
      <c r="R29" s="390">
        <f t="shared" ref="R29" si="14">R27-R28</f>
        <v>0</v>
      </c>
      <c r="S29" s="390">
        <f t="shared" ref="S29" si="15">S27-S28</f>
        <v>0</v>
      </c>
      <c r="T29" s="390">
        <f t="shared" ref="T29" si="16">T27-T28</f>
        <v>0</v>
      </c>
      <c r="U29" s="390">
        <f t="shared" ref="U29" si="17">U27-U28</f>
        <v>0</v>
      </c>
      <c r="V29" s="390">
        <f t="shared" ref="V29" si="18">V27-V28</f>
        <v>0</v>
      </c>
      <c r="W29" s="390">
        <f t="shared" ref="W29" si="19">W27-W28</f>
        <v>0</v>
      </c>
      <c r="X29" s="390">
        <f t="shared" ref="X29" si="20">X27-X28</f>
        <v>0</v>
      </c>
      <c r="Y29" s="390">
        <f t="shared" ref="Y29" si="21">Y27-Y28</f>
        <v>0</v>
      </c>
      <c r="Z29" s="390">
        <f t="shared" ref="Z29" si="22">Z27-Z28</f>
        <v>0</v>
      </c>
      <c r="AA29" s="390">
        <f t="shared" ref="AA29" si="23">AA27-AA28</f>
        <v>0</v>
      </c>
      <c r="AB29" s="390">
        <f t="shared" ref="AB29" si="24">AB27-AB28</f>
        <v>0</v>
      </c>
      <c r="AC29" s="390">
        <f t="shared" ref="AC29" si="25">AC27-AC28</f>
        <v>0</v>
      </c>
      <c r="AD29" s="390">
        <f t="shared" ref="AD29" si="26">AD27-AD28</f>
        <v>0</v>
      </c>
      <c r="AE29" s="390">
        <f t="shared" ref="AE29" si="27">AE27-AE28</f>
        <v>0</v>
      </c>
      <c r="AF29" s="390">
        <f t="shared" ref="AF29" si="28">AF27-AF28</f>
        <v>0</v>
      </c>
      <c r="AG29" s="390">
        <f t="shared" ref="AG29" si="29">AG27-AG28</f>
        <v>0</v>
      </c>
      <c r="AH29" s="390">
        <f t="shared" ref="AH29" si="30">AH27-AH28</f>
        <v>0</v>
      </c>
      <c r="AI29" s="390">
        <f t="shared" ref="AI29" si="31">AI27-AI28</f>
        <v>0</v>
      </c>
      <c r="AJ29" s="60"/>
      <c r="AK29" s="60"/>
      <c r="AL29" s="60"/>
      <c r="AM29" s="60"/>
      <c r="AN29" s="60"/>
    </row>
    <row r="31" spans="1:40">
      <c r="A31" s="108"/>
      <c r="E31" t="s">
        <v>42</v>
      </c>
      <c r="F31" s="60">
        <v>319.27806384598131</v>
      </c>
      <c r="G31" s="60">
        <v>512.06598818994451</v>
      </c>
      <c r="H31" s="60">
        <v>856.68832287616533</v>
      </c>
      <c r="I31" s="60">
        <v>952.8750229451133</v>
      </c>
      <c r="J31" s="60">
        <v>1079.8409090404689</v>
      </c>
      <c r="K31" s="60">
        <v>1120.0453752252538</v>
      </c>
      <c r="L31" s="60">
        <v>1212.3927338590036</v>
      </c>
      <c r="M31" s="60">
        <v>1363.611533621769</v>
      </c>
      <c r="N31" s="60">
        <v>1427.1003426824718</v>
      </c>
      <c r="O31" s="60">
        <v>1467.5023120847375</v>
      </c>
      <c r="P31" s="60">
        <v>1521.5878043945866</v>
      </c>
      <c r="Q31" s="60">
        <v>1934.7983692852658</v>
      </c>
      <c r="R31" s="60">
        <v>2367.0720839845121</v>
      </c>
      <c r="S31" s="60">
        <v>3099.8113203656653</v>
      </c>
      <c r="T31" s="60">
        <v>3436.8791793788523</v>
      </c>
      <c r="U31" s="60">
        <v>3611.3984875010938</v>
      </c>
      <c r="V31" s="60">
        <v>3901.3519939155231</v>
      </c>
      <c r="W31" s="60">
        <v>4110.5015615254206</v>
      </c>
      <c r="X31" s="60">
        <v>4395.5099111390764</v>
      </c>
      <c r="Y31" s="60">
        <v>4801.838289127576</v>
      </c>
      <c r="Z31" s="60">
        <v>5032.7066857119507</v>
      </c>
      <c r="AA31" s="60">
        <v>5205.857983150232</v>
      </c>
      <c r="AB31" s="60">
        <v>5437.880721717529</v>
      </c>
      <c r="AC31" s="60">
        <v>5903.0805408350443</v>
      </c>
      <c r="AD31" s="60">
        <v>6133.9489374194181</v>
      </c>
      <c r="AE31" s="60">
        <v>6449.2228197950399</v>
      </c>
      <c r="AF31" s="60">
        <v>6426.1359801366016</v>
      </c>
      <c r="AG31" s="60">
        <v>6257.5356233331859</v>
      </c>
      <c r="AH31" s="60">
        <v>5960.6040245349777</v>
      </c>
      <c r="AI31" s="60">
        <v>5700.8770783775562</v>
      </c>
      <c r="AJ31" s="60">
        <v>0</v>
      </c>
      <c r="AK31" s="60">
        <v>0</v>
      </c>
      <c r="AL31" s="60">
        <v>0</v>
      </c>
      <c r="AM31" s="60">
        <v>0</v>
      </c>
      <c r="AN31" s="60">
        <v>0</v>
      </c>
    </row>
    <row r="32" spans="1:40">
      <c r="E32" t="s">
        <v>583</v>
      </c>
      <c r="F32" s="60">
        <v>822.19124041255566</v>
      </c>
      <c r="G32" s="60">
        <v>955.99698440251541</v>
      </c>
      <c r="H32" s="60">
        <v>1244.3421468669178</v>
      </c>
      <c r="I32" s="60">
        <v>1347.1757748697444</v>
      </c>
      <c r="J32" s="60">
        <v>1610.1452402418204</v>
      </c>
      <c r="K32" s="60">
        <v>1752.9755390291627</v>
      </c>
      <c r="L32" s="60">
        <v>2145.3914723598923</v>
      </c>
      <c r="M32" s="60">
        <v>2534.2274708602358</v>
      </c>
      <c r="N32" s="60">
        <v>2564.5192271173446</v>
      </c>
      <c r="O32" s="60">
        <v>2607.2030654796349</v>
      </c>
      <c r="P32" s="60">
        <v>2711.4374771665093</v>
      </c>
      <c r="Q32" s="60">
        <v>2918.1546179060733</v>
      </c>
      <c r="R32" s="60">
        <v>3522.3872058749002</v>
      </c>
      <c r="S32" s="60">
        <v>4822.3229868616827</v>
      </c>
      <c r="T32" s="60">
        <v>4991.4060626968185</v>
      </c>
      <c r="U32" s="60">
        <v>5047.8507919001586</v>
      </c>
      <c r="V32" s="60">
        <v>5159.3714415709674</v>
      </c>
      <c r="W32" s="60">
        <v>5232.3389469145468</v>
      </c>
      <c r="X32" s="60">
        <v>5344.8029696716321</v>
      </c>
      <c r="Y32" s="60">
        <v>5538.6702097171292</v>
      </c>
      <c r="Z32" s="60">
        <v>5648.8220506520702</v>
      </c>
      <c r="AA32" s="60">
        <v>5731.4359313532768</v>
      </c>
      <c r="AB32" s="60">
        <v>5842.1385314928939</v>
      </c>
      <c r="AC32" s="60">
        <v>6064.0944909768014</v>
      </c>
      <c r="AD32" s="60">
        <v>6174.2463319117423</v>
      </c>
      <c r="AE32" s="60">
        <v>6324.6696858924997</v>
      </c>
      <c r="AF32" s="60">
        <v>6290.2472356003291</v>
      </c>
      <c r="AG32" s="60">
        <v>6047.8570136353901</v>
      </c>
      <c r="AH32" s="60">
        <v>4784.7414696840169</v>
      </c>
      <c r="AI32" s="60">
        <v>4218.8363868807537</v>
      </c>
      <c r="AJ32" s="60">
        <v>0</v>
      </c>
      <c r="AK32" s="60">
        <v>0</v>
      </c>
      <c r="AL32" s="60">
        <v>0</v>
      </c>
      <c r="AM32" s="60">
        <v>0</v>
      </c>
      <c r="AN32" s="60">
        <v>0</v>
      </c>
    </row>
    <row r="33" spans="5:40">
      <c r="E33" t="s">
        <v>584</v>
      </c>
      <c r="F33" s="60">
        <v>553.82349888144597</v>
      </c>
      <c r="G33" s="60">
        <v>1073.8636557950779</v>
      </c>
      <c r="H33" s="60">
        <v>1978.3110892667437</v>
      </c>
      <c r="I33" s="60">
        <v>2219.3069220115335</v>
      </c>
      <c r="J33" s="60">
        <v>2472.2961962857971</v>
      </c>
      <c r="K33" s="60">
        <v>2521.9205187040775</v>
      </c>
      <c r="L33" s="60">
        <v>2602.9701634295475</v>
      </c>
      <c r="M33" s="60">
        <v>2865.5710123400704</v>
      </c>
      <c r="N33" s="60">
        <v>3043.8802307361043</v>
      </c>
      <c r="O33" s="60">
        <v>3145.3684815227793</v>
      </c>
      <c r="P33" s="60">
        <v>3257.1235721200787</v>
      </c>
      <c r="Q33" s="60">
        <v>4412.7346924622243</v>
      </c>
      <c r="R33" s="60">
        <v>5423.0681128238812</v>
      </c>
      <c r="S33" s="60">
        <v>2736.2365697554824</v>
      </c>
      <c r="T33" s="60">
        <v>3215.6275988186535</v>
      </c>
      <c r="U33" s="60">
        <v>3479.7542249106209</v>
      </c>
      <c r="V33" s="60">
        <v>3909.5040380502883</v>
      </c>
      <c r="W33" s="60">
        <v>4223.3176202565655</v>
      </c>
      <c r="X33" s="60">
        <v>4644.2816248888257</v>
      </c>
      <c r="Y33" s="60">
        <v>5227.27524329673</v>
      </c>
      <c r="Z33" s="60">
        <v>5558.521617392129</v>
      </c>
      <c r="AA33" s="60">
        <v>5806.9563979636778</v>
      </c>
      <c r="AB33" s="60">
        <v>6139.8590039295523</v>
      </c>
      <c r="AC33" s="60">
        <v>6807.3204477317813</v>
      </c>
      <c r="AD33" s="60">
        <v>7138.5668218271812</v>
      </c>
      <c r="AE33" s="60">
        <v>7590.9168702918578</v>
      </c>
      <c r="AF33" s="60">
        <v>7569.7734847112997</v>
      </c>
      <c r="AG33" s="60">
        <v>7410.7629236386956</v>
      </c>
      <c r="AH33" s="60">
        <v>7558.7526556513203</v>
      </c>
      <c r="AI33" s="60">
        <v>7412.3347105059602</v>
      </c>
      <c r="AJ33" s="60">
        <v>0</v>
      </c>
      <c r="AK33" s="60">
        <v>0</v>
      </c>
      <c r="AL33" s="60">
        <v>0</v>
      </c>
      <c r="AM33" s="60">
        <v>0</v>
      </c>
      <c r="AN33" s="60">
        <v>0</v>
      </c>
    </row>
    <row r="77" spans="7:27" ht="15.75">
      <c r="G77" s="61"/>
      <c r="H77" s="62"/>
      <c r="J77" s="63"/>
      <c r="K77" s="64"/>
      <c r="L77" s="65"/>
      <c r="M77" s="61"/>
      <c r="Q77" s="61"/>
      <c r="AA77" s="66"/>
    </row>
    <row r="78" spans="7:27" ht="15.75">
      <c r="G78" s="67"/>
      <c r="H78" s="68"/>
      <c r="J78" s="63"/>
      <c r="K78" s="64"/>
      <c r="L78" s="65"/>
      <c r="M78" s="67"/>
      <c r="Q78" s="67"/>
      <c r="AA78" s="66"/>
    </row>
    <row r="79" spans="7:27" ht="15.75">
      <c r="G79" s="67"/>
      <c r="H79" s="68"/>
      <c r="J79" s="63"/>
      <c r="K79" s="64"/>
      <c r="L79" s="65"/>
      <c r="M79" s="67"/>
      <c r="Q79" s="67"/>
      <c r="AA79" s="66"/>
    </row>
    <row r="80" spans="7:27" ht="15.75">
      <c r="G80" s="67"/>
      <c r="H80" s="68"/>
      <c r="J80" s="63"/>
      <c r="K80" s="64"/>
      <c r="L80" s="65"/>
      <c r="M80" s="67"/>
      <c r="Q80" s="67"/>
      <c r="AA80" s="66"/>
    </row>
    <row r="81" spans="7:27" ht="15.75">
      <c r="G81" s="67"/>
      <c r="H81" s="68"/>
      <c r="J81" s="63"/>
      <c r="K81" s="64"/>
      <c r="L81" s="65"/>
      <c r="M81" s="67"/>
      <c r="Q81" s="67"/>
      <c r="AA81" s="66"/>
    </row>
    <row r="82" spans="7:27" ht="15.75">
      <c r="G82" s="67"/>
      <c r="H82" s="68"/>
      <c r="J82" s="63"/>
      <c r="K82" s="64"/>
      <c r="L82" s="65"/>
      <c r="M82" s="67"/>
      <c r="Q82" s="67"/>
      <c r="AA82" s="66"/>
    </row>
    <row r="83" spans="7:27" ht="15.75">
      <c r="G83" s="69"/>
      <c r="H83" s="68"/>
      <c r="J83" s="63"/>
      <c r="K83" s="64"/>
      <c r="L83" s="65"/>
      <c r="M83" s="69"/>
      <c r="Q83" s="69"/>
      <c r="AA83" s="66"/>
    </row>
    <row r="84" spans="7:27" ht="15.75">
      <c r="G84" s="69"/>
      <c r="H84" s="68"/>
      <c r="J84" s="63"/>
      <c r="K84" s="64"/>
      <c r="L84" s="65"/>
      <c r="M84" s="69"/>
      <c r="Q84" s="69"/>
      <c r="AA84" s="66"/>
    </row>
    <row r="85" spans="7:27" ht="15.75">
      <c r="G85" s="69"/>
      <c r="H85" s="68"/>
      <c r="J85" s="63"/>
      <c r="K85" s="64"/>
      <c r="L85" s="65"/>
      <c r="M85" s="69"/>
      <c r="Q85" s="69"/>
      <c r="AA85" s="66"/>
    </row>
    <row r="86" spans="7:27" ht="15.75">
      <c r="G86" s="69"/>
      <c r="H86" s="68"/>
      <c r="J86" s="63"/>
      <c r="K86" s="64"/>
      <c r="L86" s="65"/>
      <c r="M86" s="69"/>
      <c r="Q86" s="69"/>
      <c r="AA86" s="66"/>
    </row>
    <row r="87" spans="7:27" ht="15.75">
      <c r="G87" s="69"/>
      <c r="H87" s="68"/>
      <c r="J87" s="63"/>
      <c r="K87" s="64"/>
      <c r="L87" s="65"/>
      <c r="M87" s="69"/>
      <c r="Q87" s="69"/>
      <c r="AA87" s="66"/>
    </row>
    <row r="88" spans="7:27" ht="15.75">
      <c r="G88" s="69"/>
      <c r="H88" s="68"/>
      <c r="J88" s="63"/>
      <c r="K88" s="64"/>
      <c r="L88" s="65"/>
      <c r="M88" s="69"/>
      <c r="Q88" s="69"/>
      <c r="AA88" s="66"/>
    </row>
    <row r="89" spans="7:27" ht="15.75">
      <c r="G89" s="69"/>
      <c r="H89" s="68"/>
      <c r="J89" s="63"/>
      <c r="K89" s="64"/>
      <c r="L89" s="65"/>
      <c r="M89" s="69"/>
      <c r="Q89" s="69"/>
      <c r="AA89" s="66"/>
    </row>
    <row r="90" spans="7:27" ht="15.75">
      <c r="G90" s="70"/>
      <c r="H90" s="68"/>
      <c r="J90" s="63"/>
      <c r="K90" s="64"/>
      <c r="L90" s="65"/>
      <c r="M90" s="70"/>
      <c r="Q90" s="70"/>
      <c r="AA90" s="66"/>
    </row>
    <row r="91" spans="7:27" ht="15.75">
      <c r="G91" s="70"/>
      <c r="H91" s="68"/>
      <c r="J91" s="63"/>
      <c r="K91" s="64"/>
      <c r="L91" s="65"/>
      <c r="M91" s="70"/>
      <c r="Q91" s="70"/>
      <c r="AA91" s="66"/>
    </row>
    <row r="92" spans="7:27" ht="15.75">
      <c r="G92" s="70"/>
      <c r="H92" s="68"/>
      <c r="J92" s="63"/>
      <c r="K92" s="64"/>
      <c r="L92" s="65"/>
      <c r="M92" s="70"/>
      <c r="Q92" s="70"/>
      <c r="AA92" s="66"/>
    </row>
    <row r="93" spans="7:27" ht="15.75">
      <c r="G93" s="70"/>
      <c r="H93" s="68"/>
      <c r="J93" s="63"/>
      <c r="K93" s="64"/>
      <c r="L93" s="65"/>
      <c r="M93" s="70"/>
      <c r="Q93" s="70"/>
      <c r="AA93" s="66"/>
    </row>
    <row r="94" spans="7:27" ht="15.75">
      <c r="G94" s="70"/>
      <c r="H94" s="68"/>
      <c r="J94" s="63"/>
      <c r="K94" s="64"/>
      <c r="L94" s="65"/>
      <c r="M94" s="70"/>
      <c r="Q94" s="70"/>
      <c r="AA94" s="66"/>
    </row>
    <row r="95" spans="7:27" ht="15.75">
      <c r="G95" s="70"/>
      <c r="H95" s="68"/>
      <c r="J95" s="63"/>
      <c r="K95" s="64"/>
      <c r="L95" s="65"/>
      <c r="M95" s="70"/>
      <c r="Q95" s="70"/>
      <c r="AA95" s="66"/>
    </row>
    <row r="96" spans="7:27" ht="15.75">
      <c r="G96" s="70"/>
      <c r="H96" s="68"/>
      <c r="J96" s="63"/>
      <c r="K96" s="64"/>
      <c r="L96" s="65"/>
      <c r="M96" s="70"/>
      <c r="Q96" s="70"/>
      <c r="AA96" s="66"/>
    </row>
    <row r="97" spans="7:27" ht="15.75">
      <c r="G97" s="70"/>
      <c r="H97" s="68"/>
      <c r="J97" s="63"/>
      <c r="K97" s="64"/>
      <c r="L97" s="65"/>
      <c r="M97" s="70"/>
      <c r="Q97" s="70"/>
      <c r="AA97" s="66"/>
    </row>
    <row r="98" spans="7:27" ht="15.75">
      <c r="G98" s="70"/>
      <c r="H98" s="68"/>
      <c r="J98" s="63"/>
      <c r="K98" s="64"/>
      <c r="L98" s="65"/>
      <c r="M98" s="70"/>
      <c r="Q98" s="70"/>
      <c r="AA98" s="66"/>
    </row>
    <row r="99" spans="7:27" ht="15.75">
      <c r="G99" s="70"/>
      <c r="H99" s="68"/>
      <c r="J99" s="63"/>
      <c r="K99" s="64"/>
      <c r="L99" s="65"/>
      <c r="M99" s="70"/>
      <c r="Q99" s="70"/>
      <c r="AA99" s="66"/>
    </row>
    <row r="100" spans="7:27" ht="15.75">
      <c r="G100" s="70"/>
      <c r="H100" s="68"/>
      <c r="J100" s="63"/>
      <c r="K100" s="64"/>
      <c r="L100" s="65"/>
      <c r="M100" s="70"/>
      <c r="Q100" s="70"/>
      <c r="AA100" s="66"/>
    </row>
    <row r="101" spans="7:27" ht="15.75">
      <c r="G101" s="70"/>
      <c r="H101" s="68"/>
      <c r="J101" s="63"/>
      <c r="K101" s="64"/>
      <c r="L101" s="65"/>
      <c r="M101" s="70"/>
      <c r="Q101" s="70"/>
      <c r="AA101" s="66"/>
    </row>
    <row r="102" spans="7:27" ht="15.75">
      <c r="G102" s="70"/>
      <c r="H102" s="68"/>
      <c r="J102" s="63"/>
      <c r="K102" s="64"/>
      <c r="L102" s="65"/>
      <c r="M102" s="70"/>
      <c r="Q102" s="70"/>
      <c r="AA102" s="66"/>
    </row>
    <row r="103" spans="7:27" ht="15.75">
      <c r="G103" s="70"/>
      <c r="H103" s="68"/>
      <c r="J103" s="63"/>
      <c r="K103" s="64"/>
      <c r="L103" s="65"/>
      <c r="M103" s="70"/>
      <c r="Q103" s="70"/>
      <c r="AA103" s="66"/>
    </row>
    <row r="104" spans="7:27" ht="15.75">
      <c r="G104" s="70"/>
      <c r="H104" s="68"/>
      <c r="J104" s="63"/>
      <c r="K104" s="64"/>
      <c r="L104" s="65"/>
      <c r="M104" s="70"/>
      <c r="Q104" s="70"/>
      <c r="AA104" s="66"/>
    </row>
    <row r="105" spans="7:27" ht="15.75">
      <c r="G105" s="71"/>
      <c r="H105" s="68"/>
      <c r="J105" s="63"/>
      <c r="K105" s="64"/>
      <c r="L105" s="65"/>
      <c r="M105" s="71"/>
      <c r="Q105" s="71"/>
      <c r="AA105" s="66"/>
    </row>
    <row r="106" spans="7:27" ht="16.5" thickBot="1">
      <c r="G106" s="72"/>
      <c r="H106" s="73"/>
      <c r="J106" s="63"/>
      <c r="K106" s="64"/>
      <c r="L106" s="65"/>
      <c r="M106" s="72"/>
      <c r="Q106" s="72"/>
      <c r="AA106" s="66"/>
    </row>
    <row r="114" spans="5:18">
      <c r="E114" t="s">
        <v>608</v>
      </c>
      <c r="F114" t="s">
        <v>609</v>
      </c>
      <c r="G114" s="63">
        <v>12097</v>
      </c>
      <c r="H114">
        <v>605</v>
      </c>
      <c r="I114" s="63">
        <v>5374</v>
      </c>
      <c r="J114" s="63">
        <v>6180</v>
      </c>
      <c r="K114" s="63">
        <v>11554</v>
      </c>
      <c r="L114" s="63">
        <v>2572</v>
      </c>
      <c r="M114" s="63">
        <v>14126</v>
      </c>
      <c r="N114">
        <v>79</v>
      </c>
      <c r="O114">
        <v>101</v>
      </c>
      <c r="P114">
        <v>180</v>
      </c>
      <c r="Q114">
        <v>52</v>
      </c>
      <c r="R114">
        <v>232</v>
      </c>
    </row>
    <row r="115" spans="5:18">
      <c r="E115" t="s">
        <v>13</v>
      </c>
      <c r="F115" t="s">
        <v>610</v>
      </c>
      <c r="G115" s="63">
        <v>10709</v>
      </c>
      <c r="H115" s="63">
        <v>1071</v>
      </c>
      <c r="I115" s="63">
        <v>4789</v>
      </c>
      <c r="J115" s="63">
        <v>5512</v>
      </c>
      <c r="K115" s="63">
        <v>10301</v>
      </c>
      <c r="L115" s="63">
        <v>2245</v>
      </c>
      <c r="M115" s="63">
        <v>12546</v>
      </c>
      <c r="N115">
        <v>73</v>
      </c>
      <c r="O115">
        <v>90</v>
      </c>
      <c r="P115">
        <v>162</v>
      </c>
      <c r="Q115">
        <v>45</v>
      </c>
      <c r="R115">
        <v>207</v>
      </c>
    </row>
    <row r="116" spans="5:18">
      <c r="E116" t="s">
        <v>611</v>
      </c>
      <c r="F116" t="s">
        <v>612</v>
      </c>
      <c r="G116" s="63">
        <v>1388</v>
      </c>
      <c r="H116">
        <v>139</v>
      </c>
      <c r="I116">
        <v>585</v>
      </c>
      <c r="J116">
        <v>668</v>
      </c>
      <c r="K116" s="63">
        <v>1253</v>
      </c>
      <c r="L116">
        <v>327</v>
      </c>
      <c r="M116" s="63">
        <v>1580</v>
      </c>
      <c r="N116">
        <v>7</v>
      </c>
      <c r="O116">
        <v>11</v>
      </c>
      <c r="P116">
        <v>18</v>
      </c>
      <c r="Q116">
        <v>7</v>
      </c>
      <c r="R116">
        <v>25</v>
      </c>
    </row>
    <row r="117" spans="5:18">
      <c r="E117" t="s">
        <v>613</v>
      </c>
      <c r="F117" t="s">
        <v>610</v>
      </c>
      <c r="G117">
        <v>644</v>
      </c>
      <c r="H117">
        <v>64</v>
      </c>
      <c r="I117">
        <v>213</v>
      </c>
      <c r="J117">
        <v>289</v>
      </c>
      <c r="K117">
        <v>501</v>
      </c>
      <c r="L117">
        <v>122</v>
      </c>
      <c r="M117">
        <v>624</v>
      </c>
      <c r="N117">
        <v>3</v>
      </c>
      <c r="O117">
        <v>5</v>
      </c>
      <c r="P117">
        <v>9</v>
      </c>
      <c r="Q117">
        <v>3</v>
      </c>
      <c r="R117">
        <v>12</v>
      </c>
    </row>
    <row r="119" spans="5:18">
      <c r="E119" t="s">
        <v>18</v>
      </c>
    </row>
    <row r="120" spans="5:18">
      <c r="E120" t="s">
        <v>614</v>
      </c>
      <c r="F120" t="s">
        <v>615</v>
      </c>
      <c r="G120">
        <v>0</v>
      </c>
      <c r="H120">
        <v>0</v>
      </c>
      <c r="I120" s="63">
        <v>7650</v>
      </c>
      <c r="J120" t="s">
        <v>21</v>
      </c>
      <c r="K120">
        <v>0</v>
      </c>
      <c r="L120" t="s">
        <v>21</v>
      </c>
      <c r="M120" t="s">
        <v>21</v>
      </c>
      <c r="N120">
        <v>170</v>
      </c>
      <c r="O120" t="s">
        <v>21</v>
      </c>
      <c r="P120" t="s">
        <v>21</v>
      </c>
      <c r="Q120" t="s">
        <v>21</v>
      </c>
      <c r="R120">
        <v>170</v>
      </c>
    </row>
    <row r="121" spans="5:18">
      <c r="E121" t="s">
        <v>616</v>
      </c>
      <c r="F121" t="s">
        <v>617</v>
      </c>
      <c r="G121" s="63">
        <v>2956</v>
      </c>
      <c r="H121">
        <v>197</v>
      </c>
      <c r="I121" s="63">
        <v>1204</v>
      </c>
      <c r="J121" s="63">
        <v>1488</v>
      </c>
      <c r="K121" s="63">
        <v>2693</v>
      </c>
      <c r="L121">
        <v>801</v>
      </c>
      <c r="M121" s="63">
        <v>3494</v>
      </c>
      <c r="N121">
        <v>13</v>
      </c>
      <c r="O121">
        <v>22</v>
      </c>
      <c r="P121">
        <v>35</v>
      </c>
      <c r="Q121">
        <v>15</v>
      </c>
      <c r="R121">
        <v>50</v>
      </c>
    </row>
    <row r="122" spans="5:18">
      <c r="E122" t="s">
        <v>618</v>
      </c>
      <c r="F122" t="s">
        <v>619</v>
      </c>
      <c r="G122" s="63">
        <v>4380</v>
      </c>
      <c r="H122">
        <v>146</v>
      </c>
      <c r="I122" s="63">
        <v>2128</v>
      </c>
      <c r="J122" s="63">
        <v>1514</v>
      </c>
      <c r="K122" s="63">
        <v>3642</v>
      </c>
      <c r="L122" s="63">
        <v>5270</v>
      </c>
      <c r="M122" s="63">
        <v>8912</v>
      </c>
      <c r="N122">
        <v>24</v>
      </c>
      <c r="O122">
        <v>23</v>
      </c>
      <c r="P122">
        <v>46</v>
      </c>
      <c r="Q122">
        <v>74</v>
      </c>
      <c r="R122">
        <v>120</v>
      </c>
    </row>
    <row r="123" spans="5:18">
      <c r="E123" t="s">
        <v>620</v>
      </c>
      <c r="F123" t="s">
        <v>619</v>
      </c>
      <c r="G123" s="63">
        <v>4800</v>
      </c>
      <c r="H123">
        <v>160</v>
      </c>
      <c r="I123" s="63">
        <v>2332</v>
      </c>
      <c r="J123" s="63">
        <v>1659</v>
      </c>
      <c r="K123" s="63">
        <v>3991</v>
      </c>
      <c r="L123" s="63">
        <v>5776</v>
      </c>
      <c r="M123" s="63">
        <v>9767</v>
      </c>
      <c r="N123">
        <v>26</v>
      </c>
      <c r="O123">
        <v>25</v>
      </c>
      <c r="P123">
        <v>51</v>
      </c>
      <c r="Q123">
        <v>81</v>
      </c>
      <c r="R123">
        <v>132</v>
      </c>
    </row>
    <row r="124" spans="5:18">
      <c r="E124" t="s">
        <v>621</v>
      </c>
      <c r="F124" t="s">
        <v>619</v>
      </c>
      <c r="G124" s="63">
        <v>3176</v>
      </c>
      <c r="H124">
        <v>118</v>
      </c>
      <c r="I124" s="63">
        <v>1381</v>
      </c>
      <c r="J124" s="63">
        <v>2018</v>
      </c>
      <c r="K124" s="63">
        <v>3399</v>
      </c>
      <c r="L124" s="63">
        <v>1817</v>
      </c>
      <c r="M124" s="63">
        <v>5216</v>
      </c>
      <c r="N124">
        <v>22</v>
      </c>
      <c r="O124">
        <v>29</v>
      </c>
      <c r="P124">
        <v>51</v>
      </c>
      <c r="Q124">
        <v>25</v>
      </c>
      <c r="R124">
        <v>76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EA720-4467-49F7-B3C1-3BB391006C0A}">
  <sheetPr>
    <tabColor theme="5" tint="0.59999389629810485"/>
  </sheetPr>
  <dimension ref="A3:AN124"/>
  <sheetViews>
    <sheetView zoomScale="85" zoomScaleNormal="85" workbookViewId="0">
      <selection activeCell="I40" sqref="I40"/>
    </sheetView>
  </sheetViews>
  <sheetFormatPr baseColWidth="10" defaultRowHeight="15"/>
  <cols>
    <col min="5" max="5" width="15.42578125" customWidth="1"/>
    <col min="6" max="8" width="12.140625" bestFit="1" customWidth="1"/>
    <col min="9" max="16" width="12.28515625" bestFit="1" customWidth="1"/>
    <col min="17" max="17" width="12.42578125" bestFit="1" customWidth="1"/>
    <col min="18" max="20" width="12.28515625" bestFit="1" customWidth="1"/>
    <col min="21" max="22" width="12.140625" bestFit="1" customWidth="1"/>
    <col min="23" max="27" width="12.28515625" bestFit="1" customWidth="1"/>
    <col min="28" max="29" width="12.140625" bestFit="1" customWidth="1"/>
    <col min="30" max="30" width="12" bestFit="1" customWidth="1"/>
    <col min="31" max="32" width="12.140625" bestFit="1" customWidth="1"/>
    <col min="33" max="33" width="12" bestFit="1" customWidth="1"/>
    <col min="34" max="35" width="12.140625" bestFit="1" customWidth="1"/>
  </cols>
  <sheetData>
    <row r="3" spans="1:40">
      <c r="F3">
        <v>2028</v>
      </c>
      <c r="G3">
        <v>2029</v>
      </c>
      <c r="H3">
        <v>2030</v>
      </c>
      <c r="I3">
        <v>2031</v>
      </c>
      <c r="J3">
        <v>2032</v>
      </c>
      <c r="K3">
        <v>2033</v>
      </c>
      <c r="L3">
        <v>2034</v>
      </c>
      <c r="M3">
        <v>2035</v>
      </c>
      <c r="N3">
        <v>2036</v>
      </c>
      <c r="O3">
        <v>2037</v>
      </c>
      <c r="P3">
        <v>2038</v>
      </c>
      <c r="Q3">
        <v>2039</v>
      </c>
      <c r="R3">
        <v>2040</v>
      </c>
      <c r="S3">
        <v>2041</v>
      </c>
      <c r="T3">
        <v>2042</v>
      </c>
      <c r="U3">
        <v>2043</v>
      </c>
      <c r="V3">
        <v>2044</v>
      </c>
      <c r="W3">
        <v>2045</v>
      </c>
      <c r="X3">
        <v>2046</v>
      </c>
      <c r="Y3">
        <v>2047</v>
      </c>
      <c r="Z3">
        <v>2048</v>
      </c>
      <c r="AA3">
        <v>2049</v>
      </c>
      <c r="AB3">
        <v>2050</v>
      </c>
      <c r="AC3">
        <v>2051</v>
      </c>
      <c r="AD3">
        <v>2052</v>
      </c>
      <c r="AE3">
        <v>2053</v>
      </c>
      <c r="AF3">
        <v>2054</v>
      </c>
      <c r="AG3">
        <v>2055</v>
      </c>
      <c r="AH3">
        <v>2056</v>
      </c>
      <c r="AI3">
        <v>2057</v>
      </c>
      <c r="AJ3">
        <v>2058</v>
      </c>
      <c r="AK3">
        <v>2059</v>
      </c>
      <c r="AL3">
        <v>2060</v>
      </c>
      <c r="AM3">
        <v>2061</v>
      </c>
      <c r="AN3">
        <v>2062</v>
      </c>
    </row>
    <row r="4" spans="1:40">
      <c r="A4" s="108"/>
      <c r="E4" t="s">
        <v>45</v>
      </c>
      <c r="F4" s="60">
        <v>0</v>
      </c>
      <c r="G4" s="60">
        <v>0</v>
      </c>
      <c r="H4" s="60">
        <v>0</v>
      </c>
      <c r="I4" s="60">
        <v>0</v>
      </c>
      <c r="J4" s="60">
        <v>0</v>
      </c>
      <c r="K4" s="60">
        <v>0</v>
      </c>
      <c r="L4" s="60">
        <v>0</v>
      </c>
      <c r="M4" s="60">
        <v>0</v>
      </c>
      <c r="N4" s="60">
        <v>0</v>
      </c>
      <c r="O4" s="60">
        <v>0</v>
      </c>
      <c r="P4" s="60">
        <v>0</v>
      </c>
      <c r="Q4" s="60">
        <v>0</v>
      </c>
      <c r="R4" s="60">
        <v>0</v>
      </c>
      <c r="S4" s="60">
        <v>0</v>
      </c>
      <c r="T4" s="60">
        <v>0</v>
      </c>
      <c r="U4" s="60">
        <v>0</v>
      </c>
      <c r="V4" s="60">
        <v>0</v>
      </c>
      <c r="W4" s="60">
        <v>0</v>
      </c>
      <c r="X4" s="60">
        <v>0</v>
      </c>
      <c r="Y4" s="60">
        <v>0</v>
      </c>
      <c r="Z4" s="60">
        <v>0</v>
      </c>
      <c r="AA4" s="60">
        <v>0</v>
      </c>
      <c r="AB4" s="60">
        <v>0</v>
      </c>
      <c r="AC4" s="60">
        <v>0</v>
      </c>
      <c r="AD4" s="60">
        <v>0</v>
      </c>
      <c r="AE4" s="60">
        <v>0</v>
      </c>
      <c r="AF4" s="60">
        <v>0</v>
      </c>
      <c r="AG4" s="60">
        <v>0</v>
      </c>
      <c r="AH4" s="60">
        <v>0</v>
      </c>
      <c r="AI4" s="60">
        <v>0</v>
      </c>
      <c r="AJ4" s="60">
        <v>0</v>
      </c>
      <c r="AK4" s="60">
        <v>0</v>
      </c>
      <c r="AL4" s="60">
        <v>0</v>
      </c>
      <c r="AM4" s="60">
        <v>0</v>
      </c>
      <c r="AN4" s="60">
        <v>0</v>
      </c>
    </row>
    <row r="5" spans="1:40">
      <c r="A5" s="108"/>
      <c r="B5" s="108"/>
      <c r="C5">
        <v>2700</v>
      </c>
      <c r="E5" t="s">
        <v>43</v>
      </c>
      <c r="F5" s="60">
        <v>1382.0033333333336</v>
      </c>
      <c r="G5" s="60">
        <v>1382.0033333333336</v>
      </c>
      <c r="H5" s="60">
        <v>1382.0033333333336</v>
      </c>
      <c r="I5" s="60">
        <v>1382.0033333333336</v>
      </c>
      <c r="J5" s="60">
        <v>1382.0033333333336</v>
      </c>
      <c r="K5" s="60">
        <v>1382.0033333333336</v>
      </c>
      <c r="L5" s="60">
        <v>1382.0033333333336</v>
      </c>
      <c r="M5" s="60">
        <v>1382.0033333333336</v>
      </c>
      <c r="N5" s="60">
        <v>1382.0033333333336</v>
      </c>
      <c r="O5" s="60">
        <v>1382.0033333333336</v>
      </c>
      <c r="P5" s="60">
        <v>1382.0033333333336</v>
      </c>
      <c r="Q5" s="60">
        <v>1437.2834666666668</v>
      </c>
      <c r="R5" s="60">
        <v>1492.5636</v>
      </c>
      <c r="S5" s="60">
        <v>1547.8437333333331</v>
      </c>
      <c r="T5" s="60">
        <v>1603.1238666666668</v>
      </c>
      <c r="U5" s="60">
        <v>1658.404</v>
      </c>
      <c r="V5" s="60">
        <v>1658.404</v>
      </c>
      <c r="W5" s="60">
        <v>1658.404</v>
      </c>
      <c r="X5" s="60">
        <v>1658.404</v>
      </c>
      <c r="Y5" s="60">
        <v>1658.404</v>
      </c>
      <c r="Z5" s="60">
        <v>1658.404</v>
      </c>
      <c r="AA5" s="60">
        <v>1658.404</v>
      </c>
      <c r="AB5" s="60">
        <v>1658.404</v>
      </c>
      <c r="AC5" s="60">
        <v>1658.404</v>
      </c>
      <c r="AD5" s="60">
        <v>1658.404</v>
      </c>
      <c r="AE5" s="60">
        <v>1658.404</v>
      </c>
      <c r="AF5" s="60">
        <v>1658.404</v>
      </c>
      <c r="AG5" s="60">
        <v>1658.404</v>
      </c>
      <c r="AH5" s="60">
        <v>1658.404</v>
      </c>
      <c r="AI5" s="60">
        <v>1658.404</v>
      </c>
      <c r="AJ5" s="60">
        <v>0</v>
      </c>
      <c r="AK5" s="60">
        <v>0</v>
      </c>
      <c r="AL5" s="60">
        <v>0</v>
      </c>
      <c r="AM5" s="60">
        <v>0</v>
      </c>
      <c r="AN5" s="60">
        <v>0</v>
      </c>
    </row>
    <row r="6" spans="1:40">
      <c r="A6" s="108"/>
      <c r="B6" s="108"/>
      <c r="C6">
        <v>4000</v>
      </c>
      <c r="E6" t="s">
        <v>692</v>
      </c>
      <c r="F6" s="60">
        <v>792.9211461362728</v>
      </c>
      <c r="G6" s="60">
        <v>1169.142504438337</v>
      </c>
      <c r="H6" s="60">
        <v>1855.5678950429269</v>
      </c>
      <c r="I6" s="60">
        <v>2053.4765496884888</v>
      </c>
      <c r="J6" s="60">
        <v>2350.6972953002905</v>
      </c>
      <c r="K6" s="60">
        <v>2461.6582589332188</v>
      </c>
      <c r="L6" s="60">
        <v>2734.7263886421283</v>
      </c>
      <c r="M6" s="60">
        <v>3110.1125135622742</v>
      </c>
      <c r="N6" s="60">
        <v>3230.1142830424433</v>
      </c>
      <c r="O6" s="60">
        <v>3313.0989731992304</v>
      </c>
      <c r="P6" s="60">
        <v>3437.5082504098264</v>
      </c>
      <c r="Q6" s="60">
        <v>4221.2332534886955</v>
      </c>
      <c r="R6" s="60">
        <v>5150.8410321326537</v>
      </c>
      <c r="S6" s="60">
        <v>4356.2392618345129</v>
      </c>
      <c r="T6" s="60">
        <v>4729.4481328133188</v>
      </c>
      <c r="U6" s="60">
        <v>4913.884373250824</v>
      </c>
      <c r="V6" s="60">
        <v>5225.3317184441257</v>
      </c>
      <c r="W6" s="60">
        <v>5447.8712903083697</v>
      </c>
      <c r="X6" s="60">
        <v>5754.8116113437318</v>
      </c>
      <c r="Y6" s="60">
        <v>6201.8907000841409</v>
      </c>
      <c r="Z6" s="60">
        <v>6455.912909595736</v>
      </c>
      <c r="AA6" s="60">
        <v>6646.4295667294336</v>
      </c>
      <c r="AB6" s="60">
        <v>6901.721887288586</v>
      </c>
      <c r="AC6" s="60">
        <v>7413.5766394544517</v>
      </c>
      <c r="AD6" s="60">
        <v>7667.5988489660476</v>
      </c>
      <c r="AE6" s="60">
        <v>8014.4915782750822</v>
      </c>
      <c r="AF6" s="60">
        <v>7982.4694295636064</v>
      </c>
      <c r="AG6" s="60">
        <v>7751.1588807352937</v>
      </c>
      <c r="AH6" s="60">
        <v>7107.2868127059319</v>
      </c>
      <c r="AI6" s="60">
        <v>6696.5120145900037</v>
      </c>
      <c r="AJ6" s="60">
        <v>0</v>
      </c>
      <c r="AK6" s="60">
        <v>0</v>
      </c>
      <c r="AL6" s="60">
        <v>0</v>
      </c>
      <c r="AM6" s="60">
        <v>0</v>
      </c>
      <c r="AN6" s="60">
        <v>0</v>
      </c>
    </row>
    <row r="7" spans="1:40">
      <c r="A7" s="108"/>
      <c r="B7" s="108"/>
      <c r="C7">
        <v>8000</v>
      </c>
      <c r="E7" t="s">
        <v>690</v>
      </c>
      <c r="F7" s="60">
        <v>1164.7709239177873</v>
      </c>
      <c r="G7" s="60">
        <v>1354.3290612368969</v>
      </c>
      <c r="H7" s="60">
        <v>1762.8180413948003</v>
      </c>
      <c r="I7" s="60">
        <v>1908.4990143988045</v>
      </c>
      <c r="J7" s="60">
        <v>2281.0390903425791</v>
      </c>
      <c r="K7" s="60">
        <v>2483.3820136246472</v>
      </c>
      <c r="L7" s="60">
        <v>3039.3045858431806</v>
      </c>
      <c r="M7" s="60">
        <v>3590.1555837186675</v>
      </c>
      <c r="N7" s="60">
        <v>3633.0689050829051</v>
      </c>
      <c r="O7" s="60">
        <v>3693.5376760961494</v>
      </c>
      <c r="P7" s="60">
        <v>3841.2030926525554</v>
      </c>
      <c r="Q7" s="60">
        <v>4134.0523753669368</v>
      </c>
      <c r="R7" s="60">
        <v>4990.0485416561087</v>
      </c>
      <c r="S7" s="60">
        <v>6831.6242313873845</v>
      </c>
      <c r="T7" s="60">
        <v>7071.1585888204936</v>
      </c>
      <c r="U7" s="60">
        <v>7151.1219551918921</v>
      </c>
      <c r="V7" s="60">
        <v>7309.1095422255376</v>
      </c>
      <c r="W7" s="60">
        <v>7412.4801747956089</v>
      </c>
      <c r="X7" s="60">
        <v>7571.8042070348129</v>
      </c>
      <c r="Y7" s="60">
        <v>7846.4494637659327</v>
      </c>
      <c r="Z7" s="60">
        <v>8002.4979050904331</v>
      </c>
      <c r="AA7" s="60">
        <v>8119.5342360838085</v>
      </c>
      <c r="AB7" s="60">
        <v>8276.3629196149323</v>
      </c>
      <c r="AC7" s="60">
        <v>8590.8005288838031</v>
      </c>
      <c r="AD7" s="60">
        <v>8746.8489702083025</v>
      </c>
      <c r="AE7" s="60">
        <v>8959.9487216810412</v>
      </c>
      <c r="AF7" s="60">
        <v>8911.1835837671333</v>
      </c>
      <c r="AG7" s="60">
        <v>8567.7974359834698</v>
      </c>
      <c r="AH7" s="60">
        <v>6778.3837487190249</v>
      </c>
      <c r="AI7" s="60">
        <v>5976.6848814144014</v>
      </c>
      <c r="AJ7" s="60">
        <v>0</v>
      </c>
      <c r="AK7" s="60">
        <v>0</v>
      </c>
      <c r="AL7" s="60">
        <v>0</v>
      </c>
      <c r="AM7" s="60">
        <v>0</v>
      </c>
      <c r="AN7" s="60">
        <v>0</v>
      </c>
    </row>
    <row r="8" spans="1:40">
      <c r="A8" s="108"/>
      <c r="B8" s="108"/>
      <c r="C8">
        <v>3400</v>
      </c>
      <c r="E8" t="s">
        <v>42</v>
      </c>
      <c r="F8" s="60">
        <v>24.718789418894566</v>
      </c>
      <c r="G8" s="60">
        <v>39.644600628596272</v>
      </c>
      <c r="H8" s="60">
        <v>66.325565858534091</v>
      </c>
      <c r="I8" s="60">
        <v>73.772425048489751</v>
      </c>
      <c r="J8" s="60">
        <v>83.602235978715214</v>
      </c>
      <c r="K8" s="60">
        <v>86.714901225270239</v>
      </c>
      <c r="L8" s="60">
        <v>93.864515213658649</v>
      </c>
      <c r="M8" s="60">
        <v>105.57200811964468</v>
      </c>
      <c r="N8" s="60">
        <v>110.48736773666172</v>
      </c>
      <c r="O8" s="60">
        <v>113.61532385658164</v>
      </c>
      <c r="P8" s="60">
        <v>117.80267039370338</v>
      </c>
      <c r="Q8" s="60">
        <v>149.79379692509704</v>
      </c>
      <c r="R8" s="60">
        <v>183.26080933509621</v>
      </c>
      <c r="S8" s="60">
        <v>239.99012755034545</v>
      </c>
      <c r="T8" s="60">
        <v>266.08621860796319</v>
      </c>
      <c r="U8" s="60">
        <v>279.59765743041191</v>
      </c>
      <c r="V8" s="60">
        <v>302.04611373834621</v>
      </c>
      <c r="W8" s="60">
        <v>318.23865780644064</v>
      </c>
      <c r="X8" s="60">
        <v>340.30425571148544</v>
      </c>
      <c r="Y8" s="60">
        <v>371.76255726039449</v>
      </c>
      <c r="Z8" s="60">
        <v>389.63659223136557</v>
      </c>
      <c r="AA8" s="60">
        <v>403.04211845959384</v>
      </c>
      <c r="AB8" s="60">
        <v>421.00552360541968</v>
      </c>
      <c r="AC8" s="60">
        <v>457.02170407192642</v>
      </c>
      <c r="AD8" s="60">
        <v>474.89573904289745</v>
      </c>
      <c r="AE8" s="60">
        <v>499.30452119925542</v>
      </c>
      <c r="AF8" s="60">
        <v>497.51711770215826</v>
      </c>
      <c r="AG8" s="60">
        <v>484.46392931341711</v>
      </c>
      <c r="AH8" s="60">
        <v>461.4752229359903</v>
      </c>
      <c r="AI8" s="60">
        <v>441.36693359364784</v>
      </c>
      <c r="AJ8" s="60">
        <v>0</v>
      </c>
      <c r="AK8" s="60">
        <v>0</v>
      </c>
      <c r="AL8" s="60">
        <v>0</v>
      </c>
      <c r="AM8" s="60">
        <v>0</v>
      </c>
      <c r="AN8" s="60">
        <v>0</v>
      </c>
    </row>
    <row r="9" spans="1:40">
      <c r="A9" s="108"/>
      <c r="B9" s="108"/>
      <c r="C9">
        <v>11600</v>
      </c>
      <c r="E9" t="s">
        <v>605</v>
      </c>
      <c r="F9" s="60">
        <v>0</v>
      </c>
      <c r="G9" s="60">
        <v>0</v>
      </c>
      <c r="H9" s="60">
        <v>0</v>
      </c>
      <c r="I9" s="60">
        <v>124.81649999999999</v>
      </c>
      <c r="J9" s="60">
        <v>124.81649999999999</v>
      </c>
      <c r="K9" s="60">
        <v>124.81649999999999</v>
      </c>
      <c r="L9" s="60">
        <v>124.81649999999999</v>
      </c>
      <c r="M9" s="60">
        <v>124.81649999999999</v>
      </c>
      <c r="N9" s="60">
        <v>124.81649999999999</v>
      </c>
      <c r="O9" s="60">
        <v>124.81649999999999</v>
      </c>
      <c r="P9" s="60">
        <v>124.81649999999999</v>
      </c>
      <c r="Q9" s="60">
        <v>124.81649999999999</v>
      </c>
      <c r="R9" s="60">
        <v>124.81649999999999</v>
      </c>
      <c r="S9" s="60">
        <v>0</v>
      </c>
      <c r="T9" s="60">
        <v>0</v>
      </c>
      <c r="U9" s="60">
        <v>0</v>
      </c>
      <c r="V9" s="60">
        <v>0</v>
      </c>
      <c r="W9" s="60">
        <v>0</v>
      </c>
      <c r="X9" s="60">
        <v>0</v>
      </c>
      <c r="Y9" s="60">
        <v>0</v>
      </c>
      <c r="Z9" s="60">
        <v>0</v>
      </c>
      <c r="AA9" s="60">
        <v>0</v>
      </c>
      <c r="AB9" s="60">
        <v>0</v>
      </c>
      <c r="AC9" s="60">
        <v>0</v>
      </c>
      <c r="AD9" s="60">
        <v>0</v>
      </c>
      <c r="AE9" s="60">
        <v>0</v>
      </c>
      <c r="AF9" s="60">
        <v>0</v>
      </c>
      <c r="AG9" s="60">
        <v>0</v>
      </c>
      <c r="AH9" s="60">
        <v>0</v>
      </c>
      <c r="AI9" s="60">
        <v>0</v>
      </c>
      <c r="AJ9" s="60">
        <v>0</v>
      </c>
      <c r="AK9" s="60">
        <v>0</v>
      </c>
      <c r="AL9" s="60">
        <v>0</v>
      </c>
      <c r="AM9" s="60">
        <v>0</v>
      </c>
      <c r="AN9" s="60">
        <v>0</v>
      </c>
    </row>
    <row r="10" spans="1:40">
      <c r="A10" s="108"/>
      <c r="B10" s="108"/>
      <c r="C10">
        <v>230000</v>
      </c>
      <c r="E10" t="s">
        <v>691</v>
      </c>
      <c r="F10" s="60">
        <v>0</v>
      </c>
      <c r="G10" s="60">
        <v>0</v>
      </c>
      <c r="H10" s="60">
        <v>0</v>
      </c>
      <c r="I10" s="60">
        <v>1280.9837011931334</v>
      </c>
      <c r="J10" s="60">
        <v>1602.1446148494119</v>
      </c>
      <c r="K10" s="60">
        <v>1955.256921966879</v>
      </c>
      <c r="L10" s="60">
        <v>2922.2166186960953</v>
      </c>
      <c r="M10" s="60">
        <v>3184.3607832616904</v>
      </c>
      <c r="N10" s="60">
        <v>3345.7647296120249</v>
      </c>
      <c r="O10" s="60">
        <v>3345.7647296120249</v>
      </c>
      <c r="P10" s="60">
        <v>2992.6524224945579</v>
      </c>
      <c r="Q10" s="60">
        <v>2320.6849723829596</v>
      </c>
      <c r="R10" s="60">
        <v>262.14416456559479</v>
      </c>
      <c r="S10" s="60">
        <v>262.14416456559479</v>
      </c>
      <c r="T10" s="60">
        <v>432.33199915268244</v>
      </c>
      <c r="U10" s="60">
        <v>497.38767140613379</v>
      </c>
      <c r="V10" s="60">
        <v>497.38767140613379</v>
      </c>
      <c r="W10" s="60">
        <v>389.78504050591056</v>
      </c>
      <c r="X10" s="60">
        <v>389.78504050591056</v>
      </c>
      <c r="Y10" s="60">
        <v>389.78504050591056</v>
      </c>
      <c r="Z10" s="60">
        <v>247.04685665867569</v>
      </c>
      <c r="AA10" s="60">
        <v>247.04685665867569</v>
      </c>
      <c r="AB10" s="60">
        <v>0</v>
      </c>
      <c r="AC10" s="60">
        <v>0</v>
      </c>
      <c r="AD10" s="60">
        <v>0</v>
      </c>
      <c r="AE10" s="60">
        <v>0</v>
      </c>
      <c r="AF10" s="60">
        <v>0</v>
      </c>
      <c r="AG10" s="60">
        <v>0</v>
      </c>
      <c r="AH10" s="60">
        <v>0</v>
      </c>
      <c r="AI10" s="60">
        <v>0</v>
      </c>
      <c r="AJ10" s="60">
        <v>0</v>
      </c>
      <c r="AK10" s="60">
        <v>0</v>
      </c>
      <c r="AL10" s="60">
        <v>0</v>
      </c>
      <c r="AM10" s="60">
        <v>0</v>
      </c>
      <c r="AN10" s="60">
        <v>0</v>
      </c>
    </row>
    <row r="11" spans="1:40">
      <c r="A11" s="108"/>
      <c r="B11" s="108"/>
      <c r="E11" t="s">
        <v>29</v>
      </c>
      <c r="F11" s="60">
        <v>4950.287663261377</v>
      </c>
      <c r="G11" s="60">
        <v>5890.0633626987292</v>
      </c>
      <c r="H11" s="60">
        <v>7663.608048608733</v>
      </c>
      <c r="I11" s="60">
        <v>20452.098774358426</v>
      </c>
      <c r="J11" s="60">
        <v>24184.684799320894</v>
      </c>
      <c r="K11" s="60">
        <v>27656.847702495143</v>
      </c>
      <c r="L11" s="60">
        <v>37104.3922956432</v>
      </c>
      <c r="M11" s="60">
        <v>40651.899034224269</v>
      </c>
      <c r="N11" s="60">
        <v>42332.606600339554</v>
      </c>
      <c r="O11" s="60">
        <v>42557.441331229842</v>
      </c>
      <c r="P11" s="60">
        <v>39890.834693179429</v>
      </c>
      <c r="Q11" s="60">
        <v>36024.611668696831</v>
      </c>
      <c r="R11" s="60">
        <v>20978.127137225911</v>
      </c>
      <c r="S11" s="60">
        <v>20728.96002710265</v>
      </c>
      <c r="T11" s="60">
        <v>23348.980066319233</v>
      </c>
      <c r="U11" s="60">
        <v>24490.024520415122</v>
      </c>
      <c r="V11" s="60">
        <v>25334.240736691514</v>
      </c>
      <c r="W11" s="60">
        <v>24997.319136569764</v>
      </c>
      <c r="X11" s="60">
        <v>25832.556627001351</v>
      </c>
      <c r="Y11" s="60">
        <v>27087.194619973445</v>
      </c>
      <c r="Z11" s="60">
        <v>26564.213518394143</v>
      </c>
      <c r="AA11" s="60">
        <v>27098.860390399292</v>
      </c>
      <c r="AB11" s="60">
        <v>25676.327126140895</v>
      </c>
      <c r="AC11" s="60">
        <v>27112.745055594743</v>
      </c>
      <c r="AD11" s="60">
        <v>27825.607551601617</v>
      </c>
      <c r="AE11" s="60">
        <v>28799.0925761486</v>
      </c>
      <c r="AF11" s="60">
        <v>28683.223919607797</v>
      </c>
      <c r="AG11" s="60">
        <v>27854.177208755209</v>
      </c>
      <c r="AH11" s="60">
        <v>24801.382429410238</v>
      </c>
      <c r="AI11" s="60">
        <v>23157.591378592078</v>
      </c>
      <c r="AJ11" s="60">
        <v>0</v>
      </c>
      <c r="AK11" s="60">
        <v>0</v>
      </c>
      <c r="AL11" s="60">
        <v>0</v>
      </c>
      <c r="AM11" s="60">
        <v>0</v>
      </c>
      <c r="AN11" s="60">
        <v>0</v>
      </c>
    </row>
    <row r="12" spans="1:40">
      <c r="E12" s="392" t="s">
        <v>158</v>
      </c>
      <c r="F12" s="393">
        <f>SUM(F4:F10)</f>
        <v>3364.4141928062882</v>
      </c>
      <c r="G12" s="393">
        <f t="shared" ref="G12:AI12" si="0">SUM(G4:G10)</f>
        <v>3945.1194996371642</v>
      </c>
      <c r="H12" s="393">
        <f t="shared" si="0"/>
        <v>5066.7148356295947</v>
      </c>
      <c r="I12" s="393">
        <f t="shared" si="0"/>
        <v>6823.5515236622496</v>
      </c>
      <c r="J12" s="393">
        <f t="shared" si="0"/>
        <v>7824.3030698043294</v>
      </c>
      <c r="K12" s="393">
        <f t="shared" si="0"/>
        <v>8493.8319290833497</v>
      </c>
      <c r="L12" s="393">
        <f t="shared" si="0"/>
        <v>10296.931941728397</v>
      </c>
      <c r="M12" s="393">
        <f t="shared" si="0"/>
        <v>11497.020721995612</v>
      </c>
      <c r="N12" s="393">
        <f t="shared" si="0"/>
        <v>11826.25511880737</v>
      </c>
      <c r="O12" s="393">
        <f t="shared" si="0"/>
        <v>11972.836536097322</v>
      </c>
      <c r="P12" s="393">
        <f t="shared" si="0"/>
        <v>11895.986269283978</v>
      </c>
      <c r="Q12" s="393">
        <f t="shared" si="0"/>
        <v>12387.864364830359</v>
      </c>
      <c r="R12" s="393">
        <f t="shared" si="0"/>
        <v>12203.674647689453</v>
      </c>
      <c r="S12" s="393">
        <f t="shared" si="0"/>
        <v>13237.84151867117</v>
      </c>
      <c r="T12" s="393">
        <f t="shared" si="0"/>
        <v>14102.148806061125</v>
      </c>
      <c r="U12" s="393">
        <f t="shared" si="0"/>
        <v>14500.395657279259</v>
      </c>
      <c r="V12" s="393">
        <f t="shared" si="0"/>
        <v>14992.279045814143</v>
      </c>
      <c r="W12" s="393">
        <f t="shared" si="0"/>
        <v>15226.77916341633</v>
      </c>
      <c r="X12" s="393">
        <f t="shared" si="0"/>
        <v>15715.109114595942</v>
      </c>
      <c r="Y12" s="393">
        <f t="shared" si="0"/>
        <v>16468.29176161638</v>
      </c>
      <c r="Z12" s="393">
        <f t="shared" si="0"/>
        <v>16753.49826357621</v>
      </c>
      <c r="AA12" s="393">
        <f t="shared" si="0"/>
        <v>17074.456777931511</v>
      </c>
      <c r="AB12" s="393">
        <f t="shared" si="0"/>
        <v>17257.49433050894</v>
      </c>
      <c r="AC12" s="393">
        <f t="shared" si="0"/>
        <v>18119.802872410179</v>
      </c>
      <c r="AD12" s="393">
        <f t="shared" si="0"/>
        <v>18547.747558217248</v>
      </c>
      <c r="AE12" s="393">
        <f t="shared" si="0"/>
        <v>19132.148821155377</v>
      </c>
      <c r="AF12" s="393">
        <f t="shared" si="0"/>
        <v>19049.574131032899</v>
      </c>
      <c r="AG12" s="393">
        <f t="shared" si="0"/>
        <v>18461.824246032178</v>
      </c>
      <c r="AH12" s="393">
        <f t="shared" si="0"/>
        <v>16005.549784360948</v>
      </c>
      <c r="AI12" s="393">
        <f t="shared" si="0"/>
        <v>14772.967829598054</v>
      </c>
    </row>
    <row r="13" spans="1:40">
      <c r="E13" s="121" t="s">
        <v>643</v>
      </c>
      <c r="F13" s="390">
        <f>F11-F12</f>
        <v>1585.8734704550889</v>
      </c>
      <c r="G13" s="390">
        <f t="shared" ref="G13:AI13" si="1">G11-G12</f>
        <v>1944.943863061565</v>
      </c>
      <c r="H13" s="390">
        <f t="shared" si="1"/>
        <v>2596.8932129791383</v>
      </c>
      <c r="I13" s="390">
        <f t="shared" si="1"/>
        <v>13628.547250696178</v>
      </c>
      <c r="J13" s="390">
        <f t="shared" si="1"/>
        <v>16360.381729516565</v>
      </c>
      <c r="K13" s="390">
        <f t="shared" si="1"/>
        <v>19163.015773411793</v>
      </c>
      <c r="L13" s="390">
        <f t="shared" si="1"/>
        <v>26807.460353914801</v>
      </c>
      <c r="M13" s="390">
        <f t="shared" si="1"/>
        <v>29154.878312228655</v>
      </c>
      <c r="N13" s="390">
        <f t="shared" si="1"/>
        <v>30506.351481532183</v>
      </c>
      <c r="O13" s="390">
        <f t="shared" si="1"/>
        <v>30584.60479513252</v>
      </c>
      <c r="P13" s="390">
        <f t="shared" si="1"/>
        <v>27994.848423895452</v>
      </c>
      <c r="Q13" s="390">
        <f t="shared" si="1"/>
        <v>23636.747303866472</v>
      </c>
      <c r="R13" s="390">
        <f t="shared" si="1"/>
        <v>8774.4524895364575</v>
      </c>
      <c r="S13" s="390">
        <f t="shared" si="1"/>
        <v>7491.1185084314802</v>
      </c>
      <c r="T13" s="390">
        <f t="shared" si="1"/>
        <v>9246.8312602581082</v>
      </c>
      <c r="U13" s="390">
        <f t="shared" si="1"/>
        <v>9989.628863135862</v>
      </c>
      <c r="V13" s="390">
        <f t="shared" si="1"/>
        <v>10341.961690877371</v>
      </c>
      <c r="W13" s="390">
        <f t="shared" si="1"/>
        <v>9770.5399731534344</v>
      </c>
      <c r="X13" s="390">
        <f t="shared" si="1"/>
        <v>10117.44751240541</v>
      </c>
      <c r="Y13" s="390">
        <f t="shared" si="1"/>
        <v>10618.902858357065</v>
      </c>
      <c r="Z13" s="390">
        <f t="shared" si="1"/>
        <v>9810.7152548179329</v>
      </c>
      <c r="AA13" s="390">
        <f t="shared" si="1"/>
        <v>10024.40361246778</v>
      </c>
      <c r="AB13" s="390">
        <f t="shared" si="1"/>
        <v>8418.8327956319554</v>
      </c>
      <c r="AC13" s="390">
        <f t="shared" si="1"/>
        <v>8992.9421831845648</v>
      </c>
      <c r="AD13" s="390">
        <f t="shared" si="1"/>
        <v>9277.8599933843689</v>
      </c>
      <c r="AE13" s="390">
        <f t="shared" si="1"/>
        <v>9666.9437549932227</v>
      </c>
      <c r="AF13" s="390">
        <f t="shared" si="1"/>
        <v>9633.6497885748977</v>
      </c>
      <c r="AG13" s="390">
        <f t="shared" si="1"/>
        <v>9392.3529627230309</v>
      </c>
      <c r="AH13" s="390">
        <f t="shared" si="1"/>
        <v>8795.8326450492896</v>
      </c>
      <c r="AI13" s="390">
        <f t="shared" si="1"/>
        <v>8384.6235489940245</v>
      </c>
    </row>
    <row r="15" spans="1:40">
      <c r="A15" s="108"/>
      <c r="E15" t="s">
        <v>42</v>
      </c>
      <c r="F15" s="60">
        <v>319.27806384598131</v>
      </c>
      <c r="G15" s="60">
        <v>512.06598818994451</v>
      </c>
      <c r="H15" s="60">
        <v>856.68832287616533</v>
      </c>
      <c r="I15" s="60">
        <v>952.8750229451133</v>
      </c>
      <c r="J15" s="60">
        <v>1079.8409090404689</v>
      </c>
      <c r="K15" s="60">
        <v>1120.0453752252538</v>
      </c>
      <c r="L15" s="60">
        <v>1212.3927338590036</v>
      </c>
      <c r="M15" s="60">
        <v>1363.611533621769</v>
      </c>
      <c r="N15" s="60">
        <v>1427.1003426824718</v>
      </c>
      <c r="O15" s="60">
        <v>1467.5023120847375</v>
      </c>
      <c r="P15" s="60">
        <v>1521.5878043945866</v>
      </c>
      <c r="Q15" s="60">
        <v>1934.7983692852658</v>
      </c>
      <c r="R15" s="60">
        <v>2367.0720839845121</v>
      </c>
      <c r="S15" s="60">
        <v>3099.8113203656653</v>
      </c>
      <c r="T15" s="60">
        <v>3436.8791793788523</v>
      </c>
      <c r="U15" s="60">
        <v>3611.3984875010938</v>
      </c>
      <c r="V15" s="60">
        <v>3901.3519939155231</v>
      </c>
      <c r="W15" s="60">
        <v>4110.5015615254206</v>
      </c>
      <c r="X15" s="60">
        <v>4395.5099111390764</v>
      </c>
      <c r="Y15" s="60">
        <v>4801.838289127576</v>
      </c>
      <c r="Z15" s="60">
        <v>5032.7066857119507</v>
      </c>
      <c r="AA15" s="60">
        <v>5205.857983150232</v>
      </c>
      <c r="AB15" s="60">
        <v>5437.880721717529</v>
      </c>
      <c r="AC15" s="60">
        <v>5903.0805408350443</v>
      </c>
      <c r="AD15" s="60">
        <v>6133.9489374194181</v>
      </c>
      <c r="AE15" s="60">
        <v>6449.2228197950399</v>
      </c>
      <c r="AF15" s="60">
        <v>6426.1359801366016</v>
      </c>
      <c r="AG15" s="60">
        <v>6257.5356233331859</v>
      </c>
      <c r="AH15" s="60">
        <v>5960.6040245349777</v>
      </c>
      <c r="AI15" s="60">
        <v>5700.8770783775562</v>
      </c>
      <c r="AJ15" s="60">
        <v>0</v>
      </c>
      <c r="AK15" s="60">
        <v>0</v>
      </c>
      <c r="AL15" s="60">
        <v>0</v>
      </c>
      <c r="AM15" s="60">
        <v>0</v>
      </c>
      <c r="AN15" s="60">
        <v>0</v>
      </c>
    </row>
    <row r="16" spans="1:40">
      <c r="E16" t="s">
        <v>583</v>
      </c>
      <c r="F16" s="60">
        <v>822.19124041255566</v>
      </c>
      <c r="G16" s="60">
        <v>955.99698440251541</v>
      </c>
      <c r="H16" s="60">
        <v>1244.3421468669178</v>
      </c>
      <c r="I16" s="60">
        <v>1347.1757748697444</v>
      </c>
      <c r="J16" s="60">
        <v>1610.1452402418204</v>
      </c>
      <c r="K16" s="60">
        <v>1752.9755390291627</v>
      </c>
      <c r="L16" s="60">
        <v>2145.3914723598923</v>
      </c>
      <c r="M16" s="60">
        <v>2534.2274708602358</v>
      </c>
      <c r="N16" s="60">
        <v>2564.5192271173446</v>
      </c>
      <c r="O16" s="60">
        <v>2607.2030654796349</v>
      </c>
      <c r="P16" s="60">
        <v>2711.4374771665093</v>
      </c>
      <c r="Q16" s="60">
        <v>2918.1546179060733</v>
      </c>
      <c r="R16" s="60">
        <v>3522.3872058749002</v>
      </c>
      <c r="S16" s="60">
        <v>4822.3229868616827</v>
      </c>
      <c r="T16" s="60">
        <v>4991.4060626968185</v>
      </c>
      <c r="U16" s="60">
        <v>5047.8507919001586</v>
      </c>
      <c r="V16" s="60">
        <v>5159.3714415709674</v>
      </c>
      <c r="W16" s="60">
        <v>5232.3389469145468</v>
      </c>
      <c r="X16" s="60">
        <v>5344.8029696716321</v>
      </c>
      <c r="Y16" s="60">
        <v>5538.6702097171292</v>
      </c>
      <c r="Z16" s="60">
        <v>5648.8220506520702</v>
      </c>
      <c r="AA16" s="60">
        <v>5731.4359313532768</v>
      </c>
      <c r="AB16" s="60">
        <v>5842.1385314928939</v>
      </c>
      <c r="AC16" s="60">
        <v>6064.0944909768014</v>
      </c>
      <c r="AD16" s="60">
        <v>6174.2463319117423</v>
      </c>
      <c r="AE16" s="60">
        <v>6324.6696858924997</v>
      </c>
      <c r="AF16" s="60">
        <v>6290.2472356003291</v>
      </c>
      <c r="AG16" s="60">
        <v>6047.8570136353901</v>
      </c>
      <c r="AH16" s="60">
        <v>4784.7414696840169</v>
      </c>
      <c r="AI16" s="60">
        <v>4218.8363868807537</v>
      </c>
      <c r="AJ16" s="60">
        <v>0</v>
      </c>
      <c r="AK16" s="60">
        <v>0</v>
      </c>
      <c r="AL16" s="60">
        <v>0</v>
      </c>
      <c r="AM16" s="60">
        <v>0</v>
      </c>
      <c r="AN16" s="60">
        <v>0</v>
      </c>
    </row>
    <row r="17" spans="1:40">
      <c r="E17" t="s">
        <v>584</v>
      </c>
      <c r="F17" s="60">
        <v>553.82349888144597</v>
      </c>
      <c r="G17" s="60">
        <v>1073.8636557950779</v>
      </c>
      <c r="H17" s="60">
        <v>1978.3110892667437</v>
      </c>
      <c r="I17" s="60">
        <v>2219.3069220115335</v>
      </c>
      <c r="J17" s="60">
        <v>2472.2961962857971</v>
      </c>
      <c r="K17" s="60">
        <v>2521.9205187040775</v>
      </c>
      <c r="L17" s="60">
        <v>2602.9701634295475</v>
      </c>
      <c r="M17" s="60">
        <v>2865.5710123400704</v>
      </c>
      <c r="N17" s="60">
        <v>3043.8802307361043</v>
      </c>
      <c r="O17" s="60">
        <v>3145.3684815227793</v>
      </c>
      <c r="P17" s="60">
        <v>3257.1235721200787</v>
      </c>
      <c r="Q17" s="60">
        <v>4412.7346924622243</v>
      </c>
      <c r="R17" s="60">
        <v>5423.0681128238812</v>
      </c>
      <c r="S17" s="60">
        <v>2736.2365697554824</v>
      </c>
      <c r="T17" s="60">
        <v>3215.6275988186535</v>
      </c>
      <c r="U17" s="60">
        <v>3479.7542249106209</v>
      </c>
      <c r="V17" s="60">
        <v>3909.5040380502883</v>
      </c>
      <c r="W17" s="60">
        <v>4223.3176202565655</v>
      </c>
      <c r="X17" s="60">
        <v>4644.2816248888257</v>
      </c>
      <c r="Y17" s="60">
        <v>5227.27524329673</v>
      </c>
      <c r="Z17" s="60">
        <v>5558.521617392129</v>
      </c>
      <c r="AA17" s="60">
        <v>5806.9563979636778</v>
      </c>
      <c r="AB17" s="60">
        <v>6139.8590039295523</v>
      </c>
      <c r="AC17" s="60">
        <v>6807.3204477317813</v>
      </c>
      <c r="AD17" s="60">
        <v>7138.5668218271812</v>
      </c>
      <c r="AE17" s="60">
        <v>7590.9168702918578</v>
      </c>
      <c r="AF17" s="60">
        <v>7569.7734847112997</v>
      </c>
      <c r="AG17" s="60">
        <v>7410.7629236386956</v>
      </c>
      <c r="AH17" s="60">
        <v>7558.7526556513203</v>
      </c>
      <c r="AI17" s="60">
        <v>7412.3347105059602</v>
      </c>
      <c r="AJ17" s="60">
        <v>0</v>
      </c>
      <c r="AK17" s="60">
        <v>0</v>
      </c>
      <c r="AL17" s="60">
        <v>0</v>
      </c>
      <c r="AM17" s="60">
        <v>0</v>
      </c>
      <c r="AN17" s="60">
        <v>0</v>
      </c>
    </row>
    <row r="20" spans="1:40">
      <c r="A20" s="108"/>
      <c r="C20">
        <v>0</v>
      </c>
      <c r="E20" t="s">
        <v>45</v>
      </c>
      <c r="F20" s="60">
        <v>0</v>
      </c>
      <c r="G20" s="60">
        <v>0</v>
      </c>
      <c r="H20" s="60">
        <v>0</v>
      </c>
      <c r="I20" s="60">
        <v>0</v>
      </c>
      <c r="J20" s="60">
        <v>0</v>
      </c>
      <c r="K20" s="60">
        <v>0</v>
      </c>
      <c r="L20" s="60">
        <v>0</v>
      </c>
      <c r="M20" s="60">
        <v>0</v>
      </c>
      <c r="N20" s="60">
        <v>0</v>
      </c>
      <c r="O20" s="60">
        <v>0</v>
      </c>
      <c r="P20" s="60">
        <v>0</v>
      </c>
      <c r="Q20" s="60">
        <v>0</v>
      </c>
      <c r="R20" s="60">
        <v>0</v>
      </c>
      <c r="S20" s="60">
        <v>0</v>
      </c>
      <c r="T20" s="60">
        <v>0</v>
      </c>
      <c r="U20" s="60">
        <v>0</v>
      </c>
      <c r="V20" s="60">
        <v>0</v>
      </c>
      <c r="W20" s="60">
        <v>0</v>
      </c>
      <c r="X20" s="60">
        <v>0</v>
      </c>
      <c r="Y20" s="60">
        <v>0</v>
      </c>
      <c r="Z20" s="60">
        <v>0</v>
      </c>
      <c r="AA20" s="60">
        <v>0</v>
      </c>
      <c r="AB20" s="60">
        <v>0</v>
      </c>
      <c r="AC20" s="60">
        <v>0</v>
      </c>
      <c r="AD20" s="60">
        <v>0</v>
      </c>
      <c r="AE20" s="60">
        <v>0</v>
      </c>
      <c r="AF20" s="60">
        <v>0</v>
      </c>
      <c r="AG20" s="60">
        <v>0</v>
      </c>
      <c r="AH20" s="60">
        <v>0</v>
      </c>
      <c r="AI20" s="60">
        <v>0</v>
      </c>
      <c r="AJ20" s="60">
        <v>0</v>
      </c>
      <c r="AK20" s="60">
        <v>0</v>
      </c>
      <c r="AL20" s="60">
        <v>0</v>
      </c>
      <c r="AM20" s="60">
        <v>0</v>
      </c>
      <c r="AN20" s="60">
        <v>0</v>
      </c>
    </row>
    <row r="21" spans="1:40">
      <c r="A21" s="108"/>
      <c r="B21" s="108"/>
      <c r="C21">
        <v>3400</v>
      </c>
      <c r="E21" t="s">
        <v>42</v>
      </c>
      <c r="F21" s="60">
        <v>24.718789418894566</v>
      </c>
      <c r="G21" s="60">
        <v>39.644600628596272</v>
      </c>
      <c r="H21" s="60">
        <v>66.325565858534091</v>
      </c>
      <c r="I21" s="60">
        <v>73.772425048489751</v>
      </c>
      <c r="J21" s="60">
        <v>83.602235978715214</v>
      </c>
      <c r="K21" s="60">
        <v>86.714901225270239</v>
      </c>
      <c r="L21" s="60">
        <v>93.864515213658649</v>
      </c>
      <c r="M21" s="60">
        <v>105.57200811964468</v>
      </c>
      <c r="N21" s="60">
        <v>110.48736773666172</v>
      </c>
      <c r="O21" s="60">
        <v>113.61532385658164</v>
      </c>
      <c r="P21" s="60">
        <v>117.80267039370338</v>
      </c>
      <c r="Q21" s="60">
        <v>149.79379692509704</v>
      </c>
      <c r="R21" s="60">
        <v>183.26080933509621</v>
      </c>
      <c r="S21" s="60">
        <v>239.99012755034545</v>
      </c>
      <c r="T21" s="60">
        <v>266.08621860796319</v>
      </c>
      <c r="U21" s="60">
        <v>279.59765743041191</v>
      </c>
      <c r="V21" s="60">
        <v>302.04611373834621</v>
      </c>
      <c r="W21" s="60">
        <v>318.23865780644064</v>
      </c>
      <c r="X21" s="60">
        <v>340.30425571148544</v>
      </c>
      <c r="Y21" s="60">
        <v>371.76255726039449</v>
      </c>
      <c r="Z21" s="60">
        <v>389.63659223136557</v>
      </c>
      <c r="AA21" s="60">
        <v>403.04211845959384</v>
      </c>
      <c r="AB21" s="60">
        <v>421.00552360541968</v>
      </c>
      <c r="AC21" s="60">
        <v>457.02170407192642</v>
      </c>
      <c r="AD21" s="60">
        <v>474.89573904289745</v>
      </c>
      <c r="AE21" s="60">
        <v>499.30452119925542</v>
      </c>
      <c r="AF21" s="60">
        <v>497.51711770215826</v>
      </c>
      <c r="AG21" s="60">
        <v>484.46392931341711</v>
      </c>
      <c r="AH21" s="60">
        <v>461.4752229359903</v>
      </c>
      <c r="AI21" s="60">
        <v>441.36693359364784</v>
      </c>
      <c r="AJ21" s="60">
        <v>0</v>
      </c>
      <c r="AK21" s="60">
        <v>0</v>
      </c>
      <c r="AL21" s="60">
        <v>0</v>
      </c>
      <c r="AM21" s="60">
        <v>0</v>
      </c>
      <c r="AN21" s="60">
        <v>0</v>
      </c>
    </row>
    <row r="22" spans="1:40">
      <c r="A22" s="108"/>
      <c r="B22" s="108"/>
      <c r="C22">
        <v>8000</v>
      </c>
      <c r="E22" t="s">
        <v>46</v>
      </c>
      <c r="F22" s="60">
        <v>1164.7709239177873</v>
      </c>
      <c r="G22" s="60">
        <v>1354.3290612368969</v>
      </c>
      <c r="H22" s="60">
        <v>1762.8180413948003</v>
      </c>
      <c r="I22" s="60">
        <v>1908.4990143988045</v>
      </c>
      <c r="J22" s="60">
        <v>2281.0390903425791</v>
      </c>
      <c r="K22" s="60">
        <v>2483.3820136246472</v>
      </c>
      <c r="L22" s="60">
        <v>3039.3045858431806</v>
      </c>
      <c r="M22" s="60">
        <v>3590.1555837186675</v>
      </c>
      <c r="N22" s="60">
        <v>3633.0689050829051</v>
      </c>
      <c r="O22" s="60">
        <v>3693.5376760961494</v>
      </c>
      <c r="P22" s="60">
        <v>3841.2030926525554</v>
      </c>
      <c r="Q22" s="60">
        <v>4134.0523753669368</v>
      </c>
      <c r="R22" s="60">
        <v>4990.0485416561087</v>
      </c>
      <c r="S22" s="60">
        <v>6831.6242313873845</v>
      </c>
      <c r="T22" s="60">
        <v>7071.1585888204936</v>
      </c>
      <c r="U22" s="60">
        <v>7151.1219551918921</v>
      </c>
      <c r="V22" s="60">
        <v>7309.1095422255376</v>
      </c>
      <c r="W22" s="60">
        <v>7412.4801747956089</v>
      </c>
      <c r="X22" s="60">
        <v>7571.8042070348129</v>
      </c>
      <c r="Y22" s="60">
        <v>7846.4494637659327</v>
      </c>
      <c r="Z22" s="60">
        <v>8002.4979050904331</v>
      </c>
      <c r="AA22" s="60">
        <v>8119.5342360838085</v>
      </c>
      <c r="AB22" s="60">
        <v>8276.3629196149323</v>
      </c>
      <c r="AC22" s="60">
        <v>8590.8005288838031</v>
      </c>
      <c r="AD22" s="60">
        <v>8746.8489702083025</v>
      </c>
      <c r="AE22" s="60">
        <v>8959.9487216810412</v>
      </c>
      <c r="AF22" s="60">
        <v>8911.1835837671333</v>
      </c>
      <c r="AG22" s="60">
        <v>8567.7974359834698</v>
      </c>
      <c r="AH22" s="60">
        <v>6778.3837487190249</v>
      </c>
      <c r="AI22" s="60">
        <v>5976.6848814144014</v>
      </c>
      <c r="AJ22" s="60">
        <v>0</v>
      </c>
      <c r="AK22" s="60">
        <v>0</v>
      </c>
      <c r="AL22" s="60">
        <v>0</v>
      </c>
      <c r="AM22" s="60">
        <v>0</v>
      </c>
      <c r="AN22" s="60">
        <v>0</v>
      </c>
    </row>
    <row r="23" spans="1:40">
      <c r="A23" s="108"/>
      <c r="B23" s="108"/>
      <c r="C23">
        <v>4000</v>
      </c>
      <c r="E23" t="s">
        <v>622</v>
      </c>
      <c r="F23" s="60">
        <v>792.9211461362728</v>
      </c>
      <c r="G23" s="60">
        <v>1169.142504438337</v>
      </c>
      <c r="H23" s="60">
        <v>1855.5678950429269</v>
      </c>
      <c r="I23" s="60">
        <v>2053.4765496884888</v>
      </c>
      <c r="J23" s="60">
        <v>2350.6972953002905</v>
      </c>
      <c r="K23" s="60">
        <v>2461.6582589332188</v>
      </c>
      <c r="L23" s="60">
        <v>2734.7263886421283</v>
      </c>
      <c r="M23" s="60">
        <v>3110.1125135622742</v>
      </c>
      <c r="N23" s="60">
        <v>3230.1142830424433</v>
      </c>
      <c r="O23" s="60">
        <v>3313.0989731992304</v>
      </c>
      <c r="P23" s="60">
        <v>3437.5082504098264</v>
      </c>
      <c r="Q23" s="60">
        <v>4221.2332534886955</v>
      </c>
      <c r="R23" s="60">
        <v>5150.8410321326537</v>
      </c>
      <c r="S23" s="60">
        <v>4356.2392618345129</v>
      </c>
      <c r="T23" s="60">
        <v>4729.4481328133188</v>
      </c>
      <c r="U23" s="60">
        <v>4913.884373250824</v>
      </c>
      <c r="V23" s="60">
        <v>5225.3317184441257</v>
      </c>
      <c r="W23" s="60">
        <v>5447.8712903083697</v>
      </c>
      <c r="X23" s="60">
        <v>5754.8116113437318</v>
      </c>
      <c r="Y23" s="60">
        <v>6201.8907000841409</v>
      </c>
      <c r="Z23" s="60">
        <v>6455.912909595736</v>
      </c>
      <c r="AA23" s="60">
        <v>6646.4295667294336</v>
      </c>
      <c r="AB23" s="60">
        <v>6901.721887288586</v>
      </c>
      <c r="AC23" s="60">
        <v>7413.5766394544517</v>
      </c>
      <c r="AD23" s="60">
        <v>7667.5988489660476</v>
      </c>
      <c r="AE23" s="60">
        <v>8014.4915782750822</v>
      </c>
      <c r="AF23" s="60">
        <v>7982.4694295636064</v>
      </c>
      <c r="AG23" s="60">
        <v>7751.1588807352937</v>
      </c>
      <c r="AH23" s="60">
        <v>7107.2868127059319</v>
      </c>
      <c r="AI23" s="60">
        <v>6696.5120145900037</v>
      </c>
      <c r="AJ23" s="60">
        <v>0</v>
      </c>
      <c r="AK23" s="60">
        <v>0</v>
      </c>
      <c r="AL23" s="60">
        <v>0</v>
      </c>
      <c r="AM23" s="60">
        <v>0</v>
      </c>
      <c r="AN23" s="60">
        <v>0</v>
      </c>
    </row>
    <row r="24" spans="1:40">
      <c r="A24" s="108"/>
      <c r="B24" s="108"/>
      <c r="C24">
        <v>2700</v>
      </c>
      <c r="E24" t="s">
        <v>43</v>
      </c>
      <c r="F24" s="60">
        <v>1382.0033333333336</v>
      </c>
      <c r="G24" s="60">
        <v>1382.0033333333336</v>
      </c>
      <c r="H24" s="60">
        <v>1382.0033333333336</v>
      </c>
      <c r="I24" s="60">
        <v>1382.0033333333336</v>
      </c>
      <c r="J24" s="60">
        <v>1382.0033333333336</v>
      </c>
      <c r="K24" s="60">
        <v>1382.0033333333336</v>
      </c>
      <c r="L24" s="60">
        <v>1382.0033333333336</v>
      </c>
      <c r="M24" s="60">
        <v>1382.0033333333336</v>
      </c>
      <c r="N24" s="60">
        <v>1382.0033333333336</v>
      </c>
      <c r="O24" s="60">
        <v>1382.0033333333336</v>
      </c>
      <c r="P24" s="60">
        <v>1382.0033333333336</v>
      </c>
      <c r="Q24" s="60">
        <v>1437.2834666666668</v>
      </c>
      <c r="R24" s="60">
        <v>1492.5636</v>
      </c>
      <c r="S24" s="60">
        <v>1547.8437333333331</v>
      </c>
      <c r="T24" s="60">
        <v>1603.1238666666668</v>
      </c>
      <c r="U24" s="60">
        <v>1658.404</v>
      </c>
      <c r="V24" s="60">
        <v>1658.404</v>
      </c>
      <c r="W24" s="60">
        <v>1658.404</v>
      </c>
      <c r="X24" s="60">
        <v>1658.404</v>
      </c>
      <c r="Y24" s="60">
        <v>1658.404</v>
      </c>
      <c r="Z24" s="60">
        <v>1658.404</v>
      </c>
      <c r="AA24" s="60">
        <v>1658.404</v>
      </c>
      <c r="AB24" s="60">
        <v>1658.404</v>
      </c>
      <c r="AC24" s="60">
        <v>1658.404</v>
      </c>
      <c r="AD24" s="60">
        <v>1658.404</v>
      </c>
      <c r="AE24" s="60">
        <v>1658.404</v>
      </c>
      <c r="AF24" s="60">
        <v>1658.404</v>
      </c>
      <c r="AG24" s="60">
        <v>1658.404</v>
      </c>
      <c r="AH24" s="60">
        <v>1658.404</v>
      </c>
      <c r="AI24" s="60">
        <v>1658.404</v>
      </c>
      <c r="AJ24" s="60">
        <v>0</v>
      </c>
      <c r="AK24" s="60">
        <v>0</v>
      </c>
      <c r="AL24" s="60">
        <v>0</v>
      </c>
      <c r="AM24" s="60">
        <v>0</v>
      </c>
      <c r="AN24" s="60">
        <v>0</v>
      </c>
    </row>
    <row r="25" spans="1:40">
      <c r="A25" s="108"/>
      <c r="B25" s="108"/>
      <c r="C25">
        <v>230000</v>
      </c>
      <c r="E25" t="s">
        <v>44</v>
      </c>
      <c r="F25" s="60">
        <v>0</v>
      </c>
      <c r="G25" s="60">
        <v>0</v>
      </c>
      <c r="H25" s="60">
        <v>0</v>
      </c>
      <c r="I25" s="60">
        <v>1280.9837011931334</v>
      </c>
      <c r="J25" s="60">
        <v>1602.1446148494119</v>
      </c>
      <c r="K25" s="60">
        <v>1955.256921966879</v>
      </c>
      <c r="L25" s="60">
        <v>2922.2166186960953</v>
      </c>
      <c r="M25" s="60">
        <v>3184.3607832616904</v>
      </c>
      <c r="N25" s="60">
        <v>3345.7647296120249</v>
      </c>
      <c r="O25" s="60">
        <v>3345.7647296120249</v>
      </c>
      <c r="P25" s="60">
        <v>2992.6524224945579</v>
      </c>
      <c r="Q25" s="60">
        <v>2320.6849723829596</v>
      </c>
      <c r="R25" s="60">
        <v>262.14416456559479</v>
      </c>
      <c r="S25" s="60">
        <v>262.14416456559479</v>
      </c>
      <c r="T25" s="60">
        <v>432.33199915268244</v>
      </c>
      <c r="U25" s="60">
        <v>497.38767140613379</v>
      </c>
      <c r="V25" s="60">
        <v>497.38767140613379</v>
      </c>
      <c r="W25" s="60">
        <v>389.78504050591056</v>
      </c>
      <c r="X25" s="60">
        <v>389.78504050591056</v>
      </c>
      <c r="Y25" s="60">
        <v>389.78504050591056</v>
      </c>
      <c r="Z25" s="60">
        <v>247.04685665867569</v>
      </c>
      <c r="AA25" s="60">
        <v>247.04685665867569</v>
      </c>
      <c r="AB25" s="60">
        <v>0</v>
      </c>
      <c r="AC25" s="60">
        <v>0</v>
      </c>
      <c r="AD25" s="60">
        <v>0</v>
      </c>
      <c r="AE25" s="60">
        <v>0</v>
      </c>
      <c r="AF25" s="60">
        <v>0</v>
      </c>
      <c r="AG25" s="60">
        <v>0</v>
      </c>
      <c r="AH25" s="60">
        <v>0</v>
      </c>
      <c r="AI25" s="60">
        <v>0</v>
      </c>
      <c r="AJ25" s="60">
        <v>0</v>
      </c>
      <c r="AK25" s="60">
        <v>0</v>
      </c>
      <c r="AL25" s="60">
        <v>0</v>
      </c>
      <c r="AM25" s="60">
        <v>0</v>
      </c>
      <c r="AN25" s="60">
        <v>0</v>
      </c>
    </row>
    <row r="26" spans="1:40">
      <c r="A26" s="108"/>
      <c r="B26" s="108"/>
      <c r="C26">
        <v>11600</v>
      </c>
      <c r="E26" t="s">
        <v>605</v>
      </c>
      <c r="F26" s="60">
        <v>0</v>
      </c>
      <c r="G26" s="60">
        <v>0</v>
      </c>
      <c r="H26" s="60">
        <v>0</v>
      </c>
      <c r="I26" s="60">
        <v>124.81649999999999</v>
      </c>
      <c r="J26" s="60">
        <v>124.81649999999999</v>
      </c>
      <c r="K26" s="60">
        <v>124.81649999999999</v>
      </c>
      <c r="L26" s="60">
        <v>124.81649999999999</v>
      </c>
      <c r="M26" s="60">
        <v>124.81649999999999</v>
      </c>
      <c r="N26" s="60">
        <v>124.81649999999999</v>
      </c>
      <c r="O26" s="60">
        <v>124.81649999999999</v>
      </c>
      <c r="P26" s="60">
        <v>124.81649999999999</v>
      </c>
      <c r="Q26" s="60">
        <v>124.81649999999999</v>
      </c>
      <c r="R26" s="60">
        <v>124.81649999999999</v>
      </c>
      <c r="S26" s="60">
        <v>0</v>
      </c>
      <c r="T26" s="60">
        <v>0</v>
      </c>
      <c r="U26" s="60">
        <v>0</v>
      </c>
      <c r="V26" s="60">
        <v>0</v>
      </c>
      <c r="W26" s="60">
        <v>0</v>
      </c>
      <c r="X26" s="60">
        <v>0</v>
      </c>
      <c r="Y26" s="60">
        <v>0</v>
      </c>
      <c r="Z26" s="60">
        <v>0</v>
      </c>
      <c r="AA26" s="60">
        <v>0</v>
      </c>
      <c r="AB26" s="60">
        <v>0</v>
      </c>
      <c r="AC26" s="60">
        <v>0</v>
      </c>
      <c r="AD26" s="60">
        <v>0</v>
      </c>
      <c r="AE26" s="60">
        <v>0</v>
      </c>
      <c r="AF26" s="60">
        <v>0</v>
      </c>
      <c r="AG26" s="60">
        <v>0</v>
      </c>
      <c r="AH26" s="60">
        <v>0</v>
      </c>
      <c r="AI26" s="60">
        <v>0</v>
      </c>
      <c r="AJ26" s="60">
        <v>0</v>
      </c>
      <c r="AK26" s="60">
        <v>0</v>
      </c>
      <c r="AL26" s="60">
        <v>0</v>
      </c>
      <c r="AM26" s="60">
        <v>0</v>
      </c>
      <c r="AN26" s="60">
        <v>0</v>
      </c>
    </row>
    <row r="27" spans="1:40">
      <c r="A27" s="108"/>
      <c r="B27" s="108"/>
      <c r="E27" t="s">
        <v>29</v>
      </c>
      <c r="F27" s="60">
        <v>3364.4141928062882</v>
      </c>
      <c r="G27" s="60">
        <v>3945.1194996371637</v>
      </c>
      <c r="H27" s="60">
        <v>5066.7148356295947</v>
      </c>
      <c r="I27" s="60">
        <v>6823.5515236622496</v>
      </c>
      <c r="J27" s="60">
        <v>7824.3030698043294</v>
      </c>
      <c r="K27" s="60">
        <v>8493.8319290833497</v>
      </c>
      <c r="L27" s="60">
        <v>10296.931941728395</v>
      </c>
      <c r="M27" s="60">
        <v>11497.020721995608</v>
      </c>
      <c r="N27" s="60">
        <v>11826.255118807368</v>
      </c>
      <c r="O27" s="60">
        <v>11972.83653609732</v>
      </c>
      <c r="P27" s="60">
        <v>11895.986269283978</v>
      </c>
      <c r="Q27" s="60">
        <v>12387.864364830357</v>
      </c>
      <c r="R27" s="60">
        <v>12203.674647689453</v>
      </c>
      <c r="S27" s="60">
        <v>13237.841518671172</v>
      </c>
      <c r="T27" s="60">
        <v>14102.148806061125</v>
      </c>
      <c r="U27" s="60">
        <v>14500.395657279263</v>
      </c>
      <c r="V27" s="60">
        <v>14992.279045814143</v>
      </c>
      <c r="W27" s="60">
        <v>15226.77916341633</v>
      </c>
      <c r="X27" s="60">
        <v>15715.109114595942</v>
      </c>
      <c r="Y27" s="60">
        <v>16468.29176161638</v>
      </c>
      <c r="Z27" s="60">
        <v>16753.498263576214</v>
      </c>
      <c r="AA27" s="60">
        <v>17074.456777931511</v>
      </c>
      <c r="AB27" s="60">
        <v>17257.494330508936</v>
      </c>
      <c r="AC27" s="60">
        <v>18119.802872410182</v>
      </c>
      <c r="AD27" s="60">
        <v>18547.747558217248</v>
      </c>
      <c r="AE27" s="60">
        <v>19132.148821155381</v>
      </c>
      <c r="AF27" s="60">
        <v>19049.574131032899</v>
      </c>
      <c r="AG27" s="60">
        <v>18461.824246032182</v>
      </c>
      <c r="AH27" s="60">
        <v>16005.549784360948</v>
      </c>
      <c r="AI27" s="60">
        <v>14772.967829598056</v>
      </c>
      <c r="AJ27" s="60">
        <v>0</v>
      </c>
      <c r="AK27" s="60">
        <v>0</v>
      </c>
      <c r="AL27" s="60">
        <v>0</v>
      </c>
      <c r="AM27" s="60">
        <v>0</v>
      </c>
      <c r="AN27" s="60">
        <v>0</v>
      </c>
    </row>
    <row r="28" spans="1:40">
      <c r="A28" s="108"/>
      <c r="B28" s="108"/>
      <c r="E28" s="392" t="s">
        <v>158</v>
      </c>
      <c r="F28" s="393">
        <f>SUM(F20:F26)</f>
        <v>3364.4141928062882</v>
      </c>
      <c r="G28" s="393">
        <f t="shared" ref="G28:AI28" si="2">SUM(G20:G26)</f>
        <v>3945.1194996371637</v>
      </c>
      <c r="H28" s="393">
        <f t="shared" si="2"/>
        <v>5066.7148356295947</v>
      </c>
      <c r="I28" s="393">
        <f t="shared" si="2"/>
        <v>6823.5515236622505</v>
      </c>
      <c r="J28" s="393">
        <f t="shared" si="2"/>
        <v>7824.3030698043303</v>
      </c>
      <c r="K28" s="393">
        <f t="shared" si="2"/>
        <v>8493.8319290833497</v>
      </c>
      <c r="L28" s="393">
        <f t="shared" si="2"/>
        <v>10296.931941728397</v>
      </c>
      <c r="M28" s="393">
        <f t="shared" si="2"/>
        <v>11497.020721995612</v>
      </c>
      <c r="N28" s="393">
        <f t="shared" si="2"/>
        <v>11826.25511880737</v>
      </c>
      <c r="O28" s="393">
        <f t="shared" si="2"/>
        <v>11972.83653609732</v>
      </c>
      <c r="P28" s="393">
        <f t="shared" si="2"/>
        <v>11895.986269283978</v>
      </c>
      <c r="Q28" s="393">
        <f t="shared" si="2"/>
        <v>12387.864364830357</v>
      </c>
      <c r="R28" s="393">
        <f t="shared" si="2"/>
        <v>12203.674647689453</v>
      </c>
      <c r="S28" s="393">
        <f t="shared" si="2"/>
        <v>13237.84151867117</v>
      </c>
      <c r="T28" s="393">
        <f t="shared" si="2"/>
        <v>14102.148806061125</v>
      </c>
      <c r="U28" s="393">
        <f t="shared" si="2"/>
        <v>14500.395657279261</v>
      </c>
      <c r="V28" s="393">
        <f t="shared" si="2"/>
        <v>14992.279045814144</v>
      </c>
      <c r="W28" s="393">
        <f t="shared" si="2"/>
        <v>15226.779163416331</v>
      </c>
      <c r="X28" s="393">
        <f t="shared" si="2"/>
        <v>15715.109114595942</v>
      </c>
      <c r="Y28" s="393">
        <f t="shared" si="2"/>
        <v>16468.29176161638</v>
      </c>
      <c r="Z28" s="393">
        <f t="shared" si="2"/>
        <v>16753.49826357621</v>
      </c>
      <c r="AA28" s="393">
        <f t="shared" si="2"/>
        <v>17074.456777931511</v>
      </c>
      <c r="AB28" s="393">
        <f t="shared" si="2"/>
        <v>17257.494330508936</v>
      </c>
      <c r="AC28" s="393">
        <f t="shared" si="2"/>
        <v>18119.802872410179</v>
      </c>
      <c r="AD28" s="393">
        <f t="shared" si="2"/>
        <v>18547.747558217245</v>
      </c>
      <c r="AE28" s="393">
        <f t="shared" si="2"/>
        <v>19132.148821155377</v>
      </c>
      <c r="AF28" s="393">
        <f t="shared" si="2"/>
        <v>19049.574131032896</v>
      </c>
      <c r="AG28" s="393">
        <f t="shared" si="2"/>
        <v>18461.824246032178</v>
      </c>
      <c r="AH28" s="393">
        <f t="shared" si="2"/>
        <v>16005.549784360946</v>
      </c>
      <c r="AI28" s="393">
        <f t="shared" si="2"/>
        <v>14772.967829598054</v>
      </c>
      <c r="AJ28" s="60"/>
      <c r="AK28" s="60"/>
      <c r="AL28" s="60"/>
      <c r="AM28" s="60"/>
      <c r="AN28" s="60"/>
    </row>
    <row r="29" spans="1:40">
      <c r="A29" s="108"/>
      <c r="B29" s="108"/>
      <c r="E29" s="121" t="s">
        <v>643</v>
      </c>
      <c r="F29" s="390">
        <f>F27-F28</f>
        <v>0</v>
      </c>
      <c r="G29" s="390">
        <f t="shared" ref="G29" si="3">G27-G28</f>
        <v>0</v>
      </c>
      <c r="H29" s="390">
        <f t="shared" ref="H29" si="4">H27-H28</f>
        <v>0</v>
      </c>
      <c r="I29" s="390">
        <f t="shared" ref="I29" si="5">I27-I28</f>
        <v>0</v>
      </c>
      <c r="J29" s="390">
        <f t="shared" ref="J29" si="6">J27-J28</f>
        <v>0</v>
      </c>
      <c r="K29" s="390">
        <f t="shared" ref="K29" si="7">K27-K28</f>
        <v>0</v>
      </c>
      <c r="L29" s="390">
        <f t="shared" ref="L29" si="8">L27-L28</f>
        <v>0</v>
      </c>
      <c r="M29" s="390">
        <f t="shared" ref="M29" si="9">M27-M28</f>
        <v>0</v>
      </c>
      <c r="N29" s="390">
        <f t="shared" ref="N29" si="10">N27-N28</f>
        <v>0</v>
      </c>
      <c r="O29" s="390">
        <f t="shared" ref="O29" si="11">O27-O28</f>
        <v>0</v>
      </c>
      <c r="P29" s="390">
        <f t="shared" ref="P29" si="12">P27-P28</f>
        <v>0</v>
      </c>
      <c r="Q29" s="390">
        <f t="shared" ref="Q29" si="13">Q27-Q28</f>
        <v>0</v>
      </c>
      <c r="R29" s="390">
        <f t="shared" ref="R29" si="14">R27-R28</f>
        <v>0</v>
      </c>
      <c r="S29" s="390">
        <f t="shared" ref="S29" si="15">S27-S28</f>
        <v>0</v>
      </c>
      <c r="T29" s="390">
        <f t="shared" ref="T29" si="16">T27-T28</f>
        <v>0</v>
      </c>
      <c r="U29" s="390">
        <f t="shared" ref="U29" si="17">U27-U28</f>
        <v>0</v>
      </c>
      <c r="V29" s="390">
        <f t="shared" ref="V29" si="18">V27-V28</f>
        <v>0</v>
      </c>
      <c r="W29" s="390">
        <f t="shared" ref="W29" si="19">W27-W28</f>
        <v>0</v>
      </c>
      <c r="X29" s="390">
        <f t="shared" ref="X29" si="20">X27-X28</f>
        <v>0</v>
      </c>
      <c r="Y29" s="390">
        <f t="shared" ref="Y29" si="21">Y27-Y28</f>
        <v>0</v>
      </c>
      <c r="Z29" s="390">
        <f t="shared" ref="Z29" si="22">Z27-Z28</f>
        <v>0</v>
      </c>
      <c r="AA29" s="390">
        <f t="shared" ref="AA29" si="23">AA27-AA28</f>
        <v>0</v>
      </c>
      <c r="AB29" s="390">
        <f t="shared" ref="AB29" si="24">AB27-AB28</f>
        <v>0</v>
      </c>
      <c r="AC29" s="390">
        <f t="shared" ref="AC29" si="25">AC27-AC28</f>
        <v>0</v>
      </c>
      <c r="AD29" s="390">
        <f t="shared" ref="AD29" si="26">AD27-AD28</f>
        <v>0</v>
      </c>
      <c r="AE29" s="390">
        <f t="shared" ref="AE29" si="27">AE27-AE28</f>
        <v>0</v>
      </c>
      <c r="AF29" s="390">
        <f t="shared" ref="AF29" si="28">AF27-AF28</f>
        <v>0</v>
      </c>
      <c r="AG29" s="390">
        <f t="shared" ref="AG29" si="29">AG27-AG28</f>
        <v>0</v>
      </c>
      <c r="AH29" s="390">
        <f t="shared" ref="AH29" si="30">AH27-AH28</f>
        <v>0</v>
      </c>
      <c r="AI29" s="390">
        <f t="shared" ref="AI29" si="31">AI27-AI28</f>
        <v>0</v>
      </c>
      <c r="AJ29" s="60"/>
      <c r="AK29" s="60"/>
      <c r="AL29" s="60"/>
      <c r="AM29" s="60"/>
      <c r="AN29" s="60"/>
    </row>
    <row r="31" spans="1:40">
      <c r="A31" s="108"/>
      <c r="C31">
        <v>4000</v>
      </c>
      <c r="E31" t="s">
        <v>583</v>
      </c>
      <c r="F31" s="60">
        <v>474.496801123029</v>
      </c>
      <c r="G31" s="60">
        <v>551.71776186114755</v>
      </c>
      <c r="H31" s="60">
        <v>718.12534501662674</v>
      </c>
      <c r="I31" s="60">
        <v>777.47191201572662</v>
      </c>
      <c r="J31" s="60">
        <v>929.2348644517956</v>
      </c>
      <c r="K31" s="60">
        <v>1011.6640081191907</v>
      </c>
      <c r="L31" s="60">
        <v>1238.1321288227248</v>
      </c>
      <c r="M31" s="60">
        <v>1462.5342245654542</v>
      </c>
      <c r="N31" s="60">
        <v>1480.0159742337974</v>
      </c>
      <c r="O31" s="60">
        <v>1504.6493487664625</v>
      </c>
      <c r="P31" s="60">
        <v>1564.8043254693832</v>
      </c>
      <c r="Q31" s="60">
        <v>1684.1033610185877</v>
      </c>
      <c r="R31" s="60">
        <v>2032.8135102311182</v>
      </c>
      <c r="S31" s="60">
        <v>2783.0226336390638</v>
      </c>
      <c r="T31" s="60">
        <v>2880.6025817878149</v>
      </c>
      <c r="U31" s="60">
        <v>2913.1775377479407</v>
      </c>
      <c r="V31" s="60">
        <v>2977.5374931050533</v>
      </c>
      <c r="W31" s="60">
        <v>3019.6479488842742</v>
      </c>
      <c r="X31" s="60">
        <v>3084.5523365944714</v>
      </c>
      <c r="Y31" s="60">
        <v>3196.435534471866</v>
      </c>
      <c r="Z31" s="60">
        <v>3260.0055332658403</v>
      </c>
      <c r="AA31" s="60">
        <v>3307.6830323613212</v>
      </c>
      <c r="AB31" s="60">
        <v>3371.5708811492659</v>
      </c>
      <c r="AC31" s="60">
        <v>3499.6644287191248</v>
      </c>
      <c r="AD31" s="60">
        <v>3563.234427513099</v>
      </c>
      <c r="AE31" s="60">
        <v>3650.0456178661507</v>
      </c>
      <c r="AF31" s="60">
        <v>3630.1799932430331</v>
      </c>
      <c r="AG31" s="60">
        <v>3490.2935783888033</v>
      </c>
      <c r="AH31" s="60">
        <v>2761.3338721859441</v>
      </c>
      <c r="AI31" s="60">
        <v>2434.7430033818996</v>
      </c>
      <c r="AJ31" s="60">
        <v>0</v>
      </c>
      <c r="AK31" s="60">
        <v>0</v>
      </c>
      <c r="AL31" s="60">
        <v>0</v>
      </c>
      <c r="AM31" s="60">
        <v>0</v>
      </c>
      <c r="AN31" s="60">
        <v>0</v>
      </c>
    </row>
    <row r="32" spans="1:40">
      <c r="C32">
        <v>4400</v>
      </c>
      <c r="E32" t="s">
        <v>584</v>
      </c>
      <c r="F32" s="60">
        <v>318.42434501324379</v>
      </c>
      <c r="G32" s="60">
        <v>617.42474257718948</v>
      </c>
      <c r="H32" s="60">
        <v>1137.4425500263003</v>
      </c>
      <c r="I32" s="60">
        <v>1276.0046376727621</v>
      </c>
      <c r="J32" s="60">
        <v>1421.4624308484952</v>
      </c>
      <c r="K32" s="60">
        <v>1449.9942508140282</v>
      </c>
      <c r="L32" s="60">
        <v>1496.5942598194035</v>
      </c>
      <c r="M32" s="60">
        <v>1647.57828899682</v>
      </c>
      <c r="N32" s="60">
        <v>1750.0983088086457</v>
      </c>
      <c r="O32" s="60">
        <v>1808.4496244327679</v>
      </c>
      <c r="P32" s="60">
        <v>1872.7039249404434</v>
      </c>
      <c r="Q32" s="60">
        <v>2537.1298924701077</v>
      </c>
      <c r="R32" s="60">
        <v>3118.0275219015352</v>
      </c>
      <c r="S32" s="60">
        <v>1573.2166281954492</v>
      </c>
      <c r="T32" s="60">
        <v>1848.8455510255044</v>
      </c>
      <c r="U32" s="60">
        <v>2000.7068355028835</v>
      </c>
      <c r="V32" s="60">
        <v>2247.7942253390729</v>
      </c>
      <c r="W32" s="60">
        <v>2428.2233414240955</v>
      </c>
      <c r="X32" s="60">
        <v>2670.2592747492608</v>
      </c>
      <c r="Y32" s="60">
        <v>3005.4551656122753</v>
      </c>
      <c r="Z32" s="60">
        <v>3195.9073763298961</v>
      </c>
      <c r="AA32" s="60">
        <v>3338.7465343681124</v>
      </c>
      <c r="AB32" s="60">
        <v>3530.1510061393205</v>
      </c>
      <c r="AC32" s="60">
        <v>3913.9122107353273</v>
      </c>
      <c r="AD32" s="60">
        <v>4104.3644214529486</v>
      </c>
      <c r="AE32" s="60">
        <v>4364.4459604089316</v>
      </c>
      <c r="AF32" s="60">
        <v>4352.2894363205733</v>
      </c>
      <c r="AG32" s="60">
        <v>4260.8653023464904</v>
      </c>
      <c r="AH32" s="60">
        <v>4345.9529405199883</v>
      </c>
      <c r="AI32" s="60">
        <v>4261.7690112081045</v>
      </c>
      <c r="AJ32" s="60">
        <v>0</v>
      </c>
      <c r="AK32" s="60">
        <v>0</v>
      </c>
      <c r="AL32" s="60">
        <v>0</v>
      </c>
      <c r="AM32" s="60">
        <v>0</v>
      </c>
      <c r="AN32" s="60">
        <v>0</v>
      </c>
    </row>
    <row r="33" spans="6:40"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</row>
    <row r="77" spans="7:27" ht="15.75">
      <c r="G77" s="61"/>
      <c r="H77" s="62"/>
      <c r="J77" s="63"/>
      <c r="K77" s="64"/>
      <c r="L77" s="65"/>
      <c r="M77" s="61"/>
      <c r="Q77" s="61"/>
      <c r="AA77" s="66"/>
    </row>
    <row r="78" spans="7:27" ht="15.75">
      <c r="G78" s="67"/>
      <c r="H78" s="68"/>
      <c r="J78" s="63"/>
      <c r="K78" s="64"/>
      <c r="L78" s="65"/>
      <c r="M78" s="67"/>
      <c r="Q78" s="67"/>
      <c r="AA78" s="66"/>
    </row>
    <row r="79" spans="7:27" ht="15.75">
      <c r="G79" s="67"/>
      <c r="H79" s="68"/>
      <c r="J79" s="63"/>
      <c r="K79" s="64"/>
      <c r="L79" s="65"/>
      <c r="M79" s="67"/>
      <c r="Q79" s="67"/>
      <c r="AA79" s="66"/>
    </row>
    <row r="80" spans="7:27" ht="15.75">
      <c r="G80" s="67"/>
      <c r="H80" s="68"/>
      <c r="J80" s="63"/>
      <c r="K80" s="64"/>
      <c r="L80" s="65"/>
      <c r="M80" s="67"/>
      <c r="Q80" s="67"/>
      <c r="AA80" s="66"/>
    </row>
    <row r="81" spans="7:27" ht="15.75">
      <c r="G81" s="67"/>
      <c r="H81" s="68"/>
      <c r="J81" s="63"/>
      <c r="K81" s="64"/>
      <c r="L81" s="65"/>
      <c r="M81" s="67"/>
      <c r="Q81" s="67"/>
      <c r="AA81" s="66"/>
    </row>
    <row r="82" spans="7:27" ht="15.75">
      <c r="G82" s="67"/>
      <c r="H82" s="68"/>
      <c r="J82" s="63"/>
      <c r="K82" s="64"/>
      <c r="L82" s="65"/>
      <c r="M82" s="67"/>
      <c r="Q82" s="67"/>
      <c r="AA82" s="66"/>
    </row>
    <row r="83" spans="7:27" ht="15.75">
      <c r="G83" s="69"/>
      <c r="H83" s="68"/>
      <c r="J83" s="63"/>
      <c r="K83" s="64"/>
      <c r="L83" s="65"/>
      <c r="M83" s="69"/>
      <c r="Q83" s="69"/>
      <c r="AA83" s="66"/>
    </row>
    <row r="84" spans="7:27" ht="15.75">
      <c r="G84" s="69"/>
      <c r="H84" s="68"/>
      <c r="J84" s="63"/>
      <c r="K84" s="64"/>
      <c r="L84" s="65"/>
      <c r="M84" s="69"/>
      <c r="Q84" s="69"/>
      <c r="AA84" s="66"/>
    </row>
    <row r="85" spans="7:27" ht="15.75">
      <c r="G85" s="69"/>
      <c r="H85" s="68"/>
      <c r="J85" s="63"/>
      <c r="K85" s="64"/>
      <c r="L85" s="65"/>
      <c r="M85" s="69"/>
      <c r="Q85" s="69"/>
      <c r="AA85" s="66"/>
    </row>
    <row r="86" spans="7:27" ht="15.75">
      <c r="G86" s="69"/>
      <c r="H86" s="68"/>
      <c r="J86" s="63"/>
      <c r="K86" s="64"/>
      <c r="L86" s="65"/>
      <c r="M86" s="69"/>
      <c r="Q86" s="69"/>
      <c r="AA86" s="66"/>
    </row>
    <row r="87" spans="7:27" ht="15.75">
      <c r="G87" s="69"/>
      <c r="H87" s="68"/>
      <c r="J87" s="63"/>
      <c r="K87" s="64"/>
      <c r="L87" s="65"/>
      <c r="M87" s="69"/>
      <c r="Q87" s="69"/>
      <c r="AA87" s="66"/>
    </row>
    <row r="88" spans="7:27" ht="15.75">
      <c r="G88" s="69"/>
      <c r="H88" s="68"/>
      <c r="J88" s="63"/>
      <c r="K88" s="64"/>
      <c r="L88" s="65"/>
      <c r="M88" s="69"/>
      <c r="Q88" s="69"/>
      <c r="AA88" s="66"/>
    </row>
    <row r="89" spans="7:27" ht="15.75">
      <c r="G89" s="69"/>
      <c r="H89" s="68"/>
      <c r="J89" s="63"/>
      <c r="K89" s="64"/>
      <c r="L89" s="65"/>
      <c r="M89" s="69"/>
      <c r="Q89" s="69"/>
      <c r="AA89" s="66"/>
    </row>
    <row r="90" spans="7:27" ht="15.75">
      <c r="G90" s="70"/>
      <c r="H90" s="68"/>
      <c r="J90" s="63"/>
      <c r="K90" s="64"/>
      <c r="L90" s="65"/>
      <c r="M90" s="70"/>
      <c r="Q90" s="70"/>
      <c r="AA90" s="66"/>
    </row>
    <row r="91" spans="7:27" ht="15.75">
      <c r="G91" s="70"/>
      <c r="H91" s="68"/>
      <c r="J91" s="63"/>
      <c r="K91" s="64"/>
      <c r="L91" s="65"/>
      <c r="M91" s="70"/>
      <c r="Q91" s="70"/>
      <c r="AA91" s="66"/>
    </row>
    <row r="92" spans="7:27" ht="15.75">
      <c r="G92" s="70"/>
      <c r="H92" s="68"/>
      <c r="J92" s="63"/>
      <c r="K92" s="64"/>
      <c r="L92" s="65"/>
      <c r="M92" s="70"/>
      <c r="Q92" s="70"/>
      <c r="AA92" s="66"/>
    </row>
    <row r="93" spans="7:27" ht="15.75">
      <c r="G93" s="70"/>
      <c r="H93" s="68"/>
      <c r="J93" s="63"/>
      <c r="K93" s="64"/>
      <c r="L93" s="65"/>
      <c r="M93" s="70"/>
      <c r="Q93" s="70"/>
      <c r="AA93" s="66"/>
    </row>
    <row r="94" spans="7:27" ht="15.75">
      <c r="G94" s="70"/>
      <c r="H94" s="68"/>
      <c r="J94" s="63"/>
      <c r="K94" s="64"/>
      <c r="L94" s="65"/>
      <c r="M94" s="70"/>
      <c r="Q94" s="70"/>
      <c r="AA94" s="66"/>
    </row>
    <row r="95" spans="7:27" ht="15.75">
      <c r="G95" s="70"/>
      <c r="H95" s="68"/>
      <c r="J95" s="63"/>
      <c r="K95" s="64"/>
      <c r="L95" s="65"/>
      <c r="M95" s="70"/>
      <c r="Q95" s="70"/>
      <c r="AA95" s="66"/>
    </row>
    <row r="96" spans="7:27" ht="15.75">
      <c r="G96" s="70"/>
      <c r="H96" s="68"/>
      <c r="J96" s="63"/>
      <c r="K96" s="64"/>
      <c r="L96" s="65"/>
      <c r="M96" s="70"/>
      <c r="Q96" s="70"/>
      <c r="AA96" s="66"/>
    </row>
    <row r="97" spans="7:27" ht="15.75">
      <c r="G97" s="70"/>
      <c r="H97" s="68"/>
      <c r="J97" s="63"/>
      <c r="K97" s="64"/>
      <c r="L97" s="65"/>
      <c r="M97" s="70"/>
      <c r="Q97" s="70"/>
      <c r="AA97" s="66"/>
    </row>
    <row r="98" spans="7:27" ht="15.75">
      <c r="G98" s="70"/>
      <c r="H98" s="68"/>
      <c r="J98" s="63"/>
      <c r="K98" s="64"/>
      <c r="L98" s="65"/>
      <c r="M98" s="70"/>
      <c r="Q98" s="70"/>
      <c r="AA98" s="66"/>
    </row>
    <row r="99" spans="7:27" ht="15.75">
      <c r="G99" s="70"/>
      <c r="H99" s="68"/>
      <c r="J99" s="63"/>
      <c r="K99" s="64"/>
      <c r="L99" s="65"/>
      <c r="M99" s="70"/>
      <c r="Q99" s="70"/>
      <c r="AA99" s="66"/>
    </row>
    <row r="100" spans="7:27" ht="15.75">
      <c r="G100" s="70"/>
      <c r="H100" s="68"/>
      <c r="J100" s="63"/>
      <c r="K100" s="64"/>
      <c r="L100" s="65"/>
      <c r="M100" s="70"/>
      <c r="Q100" s="70"/>
      <c r="AA100" s="66"/>
    </row>
    <row r="101" spans="7:27" ht="15.75">
      <c r="G101" s="70"/>
      <c r="H101" s="68"/>
      <c r="J101" s="63"/>
      <c r="K101" s="64"/>
      <c r="L101" s="65"/>
      <c r="M101" s="70"/>
      <c r="Q101" s="70"/>
      <c r="AA101" s="66"/>
    </row>
    <row r="102" spans="7:27" ht="15.75">
      <c r="G102" s="70"/>
      <c r="H102" s="68"/>
      <c r="J102" s="63"/>
      <c r="K102" s="64"/>
      <c r="L102" s="65"/>
      <c r="M102" s="70"/>
      <c r="Q102" s="70"/>
      <c r="AA102" s="66"/>
    </row>
    <row r="103" spans="7:27" ht="15.75">
      <c r="G103" s="70"/>
      <c r="H103" s="68"/>
      <c r="J103" s="63"/>
      <c r="K103" s="64"/>
      <c r="L103" s="65"/>
      <c r="M103" s="70"/>
      <c r="Q103" s="70"/>
      <c r="AA103" s="66"/>
    </row>
    <row r="104" spans="7:27" ht="15.75">
      <c r="G104" s="70"/>
      <c r="H104" s="68"/>
      <c r="J104" s="63"/>
      <c r="K104" s="64"/>
      <c r="L104" s="65"/>
      <c r="M104" s="70"/>
      <c r="Q104" s="70"/>
      <c r="AA104" s="66"/>
    </row>
    <row r="105" spans="7:27" ht="15.75">
      <c r="G105" s="71"/>
      <c r="H105" s="68"/>
      <c r="J105" s="63"/>
      <c r="K105" s="64"/>
      <c r="L105" s="65"/>
      <c r="M105" s="71"/>
      <c r="Q105" s="71"/>
      <c r="AA105" s="66"/>
    </row>
    <row r="106" spans="7:27" ht="16.5" thickBot="1">
      <c r="G106" s="72"/>
      <c r="H106" s="73"/>
      <c r="J106" s="63"/>
      <c r="K106" s="64"/>
      <c r="L106" s="65"/>
      <c r="M106" s="72"/>
      <c r="Q106" s="72"/>
      <c r="AA106" s="66"/>
    </row>
    <row r="114" spans="5:18">
      <c r="E114" t="s">
        <v>608</v>
      </c>
      <c r="F114" t="s">
        <v>609</v>
      </c>
      <c r="G114" s="63">
        <v>12097</v>
      </c>
      <c r="H114">
        <v>605</v>
      </c>
      <c r="I114" s="63">
        <v>5374</v>
      </c>
      <c r="J114" s="63">
        <v>6180</v>
      </c>
      <c r="K114" s="63">
        <v>11554</v>
      </c>
      <c r="L114" s="63">
        <v>2572</v>
      </c>
      <c r="M114" s="63">
        <v>14126</v>
      </c>
      <c r="N114">
        <v>79</v>
      </c>
      <c r="O114">
        <v>101</v>
      </c>
      <c r="P114">
        <v>180</v>
      </c>
      <c r="Q114">
        <v>52</v>
      </c>
      <c r="R114">
        <v>232</v>
      </c>
    </row>
    <row r="115" spans="5:18">
      <c r="E115" t="s">
        <v>13</v>
      </c>
      <c r="F115" t="s">
        <v>610</v>
      </c>
      <c r="G115" s="63">
        <v>10709</v>
      </c>
      <c r="H115" s="63">
        <v>1071</v>
      </c>
      <c r="I115" s="63">
        <v>4789</v>
      </c>
      <c r="J115" s="63">
        <v>5512</v>
      </c>
      <c r="K115" s="63">
        <v>10301</v>
      </c>
      <c r="L115" s="63">
        <v>2245</v>
      </c>
      <c r="M115" s="63">
        <v>12546</v>
      </c>
      <c r="N115">
        <v>73</v>
      </c>
      <c r="O115">
        <v>90</v>
      </c>
      <c r="P115">
        <v>162</v>
      </c>
      <c r="Q115">
        <v>45</v>
      </c>
      <c r="R115">
        <v>207</v>
      </c>
    </row>
    <row r="116" spans="5:18">
      <c r="E116" t="s">
        <v>611</v>
      </c>
      <c r="F116" t="s">
        <v>612</v>
      </c>
      <c r="G116" s="63">
        <v>1388</v>
      </c>
      <c r="H116">
        <v>139</v>
      </c>
      <c r="I116">
        <v>585</v>
      </c>
      <c r="J116">
        <v>668</v>
      </c>
      <c r="K116" s="63">
        <v>1253</v>
      </c>
      <c r="L116">
        <v>327</v>
      </c>
      <c r="M116" s="63">
        <v>1580</v>
      </c>
      <c r="N116">
        <v>7</v>
      </c>
      <c r="O116">
        <v>11</v>
      </c>
      <c r="P116">
        <v>18</v>
      </c>
      <c r="Q116">
        <v>7</v>
      </c>
      <c r="R116">
        <v>25</v>
      </c>
    </row>
    <row r="117" spans="5:18">
      <c r="E117" t="s">
        <v>613</v>
      </c>
      <c r="F117" t="s">
        <v>610</v>
      </c>
      <c r="G117">
        <v>644</v>
      </c>
      <c r="H117">
        <v>64</v>
      </c>
      <c r="I117">
        <v>213</v>
      </c>
      <c r="J117">
        <v>289</v>
      </c>
      <c r="K117">
        <v>501</v>
      </c>
      <c r="L117">
        <v>122</v>
      </c>
      <c r="M117">
        <v>624</v>
      </c>
      <c r="N117">
        <v>3</v>
      </c>
      <c r="O117">
        <v>5</v>
      </c>
      <c r="P117">
        <v>9</v>
      </c>
      <c r="Q117">
        <v>3</v>
      </c>
      <c r="R117">
        <v>12</v>
      </c>
    </row>
    <row r="119" spans="5:18">
      <c r="E119" t="s">
        <v>18</v>
      </c>
    </row>
    <row r="120" spans="5:18">
      <c r="E120" t="s">
        <v>614</v>
      </c>
      <c r="F120" t="s">
        <v>615</v>
      </c>
      <c r="G120">
        <v>0</v>
      </c>
      <c r="H120">
        <v>0</v>
      </c>
      <c r="I120" s="63">
        <v>7650</v>
      </c>
      <c r="J120" t="s">
        <v>21</v>
      </c>
      <c r="K120">
        <v>0</v>
      </c>
      <c r="L120" t="s">
        <v>21</v>
      </c>
      <c r="M120" t="s">
        <v>21</v>
      </c>
      <c r="N120">
        <v>170</v>
      </c>
      <c r="O120" t="s">
        <v>21</v>
      </c>
      <c r="P120" t="s">
        <v>21</v>
      </c>
      <c r="Q120" t="s">
        <v>21</v>
      </c>
      <c r="R120">
        <v>170</v>
      </c>
    </row>
    <row r="121" spans="5:18">
      <c r="E121" t="s">
        <v>616</v>
      </c>
      <c r="F121" t="s">
        <v>617</v>
      </c>
      <c r="G121" s="63">
        <v>2956</v>
      </c>
      <c r="H121">
        <v>197</v>
      </c>
      <c r="I121" s="63">
        <v>1204</v>
      </c>
      <c r="J121" s="63">
        <v>1488</v>
      </c>
      <c r="K121" s="63">
        <v>2693</v>
      </c>
      <c r="L121">
        <v>801</v>
      </c>
      <c r="M121" s="63">
        <v>3494</v>
      </c>
      <c r="N121">
        <v>13</v>
      </c>
      <c r="O121">
        <v>22</v>
      </c>
      <c r="P121">
        <v>35</v>
      </c>
      <c r="Q121">
        <v>15</v>
      </c>
      <c r="R121">
        <v>50</v>
      </c>
    </row>
    <row r="122" spans="5:18">
      <c r="E122" t="s">
        <v>618</v>
      </c>
      <c r="F122" t="s">
        <v>619</v>
      </c>
      <c r="G122" s="63">
        <v>4380</v>
      </c>
      <c r="H122">
        <v>146</v>
      </c>
      <c r="I122" s="63">
        <v>2128</v>
      </c>
      <c r="J122" s="63">
        <v>1514</v>
      </c>
      <c r="K122" s="63">
        <v>3642</v>
      </c>
      <c r="L122" s="63">
        <v>5270</v>
      </c>
      <c r="M122" s="63">
        <v>8912</v>
      </c>
      <c r="N122">
        <v>24</v>
      </c>
      <c r="O122">
        <v>23</v>
      </c>
      <c r="P122">
        <v>46</v>
      </c>
      <c r="Q122">
        <v>74</v>
      </c>
      <c r="R122">
        <v>120</v>
      </c>
    </row>
    <row r="123" spans="5:18">
      <c r="E123" t="s">
        <v>620</v>
      </c>
      <c r="F123" t="s">
        <v>619</v>
      </c>
      <c r="G123" s="63">
        <v>4800</v>
      </c>
      <c r="H123">
        <v>160</v>
      </c>
      <c r="I123" s="63">
        <v>2332</v>
      </c>
      <c r="J123" s="63">
        <v>1659</v>
      </c>
      <c r="K123" s="63">
        <v>3991</v>
      </c>
      <c r="L123" s="63">
        <v>5776</v>
      </c>
      <c r="M123" s="63">
        <v>9767</v>
      </c>
      <c r="N123">
        <v>26</v>
      </c>
      <c r="O123">
        <v>25</v>
      </c>
      <c r="P123">
        <v>51</v>
      </c>
      <c r="Q123">
        <v>81</v>
      </c>
      <c r="R123">
        <v>132</v>
      </c>
    </row>
    <row r="124" spans="5:18">
      <c r="E124" t="s">
        <v>621</v>
      </c>
      <c r="F124" t="s">
        <v>619</v>
      </c>
      <c r="G124" s="63">
        <v>3176</v>
      </c>
      <c r="H124">
        <v>118</v>
      </c>
      <c r="I124" s="63">
        <v>1381</v>
      </c>
      <c r="J124" s="63">
        <v>2018</v>
      </c>
      <c r="K124" s="63">
        <v>3399</v>
      </c>
      <c r="L124" s="63">
        <v>1817</v>
      </c>
      <c r="M124" s="63">
        <v>5216</v>
      </c>
      <c r="N124">
        <v>22</v>
      </c>
      <c r="O124">
        <v>29</v>
      </c>
      <c r="P124">
        <v>51</v>
      </c>
      <c r="Q124">
        <v>25</v>
      </c>
      <c r="R124">
        <v>76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0829E-FA1A-4C1E-85B0-CF38990D4535}">
  <dimension ref="B24:AH33"/>
  <sheetViews>
    <sheetView showGridLines="0" topLeftCell="P1" zoomScale="50" zoomScaleNormal="50" workbookViewId="0">
      <selection activeCell="X54" sqref="X54"/>
    </sheetView>
  </sheetViews>
  <sheetFormatPr baseColWidth="10" defaultRowHeight="15"/>
  <sheetData>
    <row r="24" spans="2:34">
      <c r="B24" t="s">
        <v>358</v>
      </c>
      <c r="E24">
        <v>2028</v>
      </c>
      <c r="F24">
        <v>2029</v>
      </c>
      <c r="G24">
        <v>2030</v>
      </c>
      <c r="H24">
        <v>2031</v>
      </c>
      <c r="I24">
        <v>2032</v>
      </c>
      <c r="J24">
        <v>2033</v>
      </c>
      <c r="K24">
        <v>2034</v>
      </c>
      <c r="L24">
        <v>2035</v>
      </c>
      <c r="M24">
        <v>2036</v>
      </c>
      <c r="N24">
        <v>2037</v>
      </c>
      <c r="O24">
        <v>2038</v>
      </c>
      <c r="P24">
        <v>2039</v>
      </c>
      <c r="Q24">
        <v>2040</v>
      </c>
      <c r="R24">
        <v>2041</v>
      </c>
      <c r="S24">
        <v>2042</v>
      </c>
      <c r="T24">
        <v>2043</v>
      </c>
      <c r="U24">
        <v>2044</v>
      </c>
      <c r="V24">
        <v>2045</v>
      </c>
      <c r="W24">
        <v>2046</v>
      </c>
      <c r="X24">
        <v>2047</v>
      </c>
      <c r="Y24">
        <v>2048</v>
      </c>
      <c r="Z24">
        <v>2049</v>
      </c>
      <c r="AA24">
        <v>2050</v>
      </c>
      <c r="AB24">
        <v>2051</v>
      </c>
      <c r="AC24">
        <v>2052</v>
      </c>
      <c r="AD24">
        <v>2053</v>
      </c>
      <c r="AE24">
        <v>2054</v>
      </c>
      <c r="AF24">
        <v>2055</v>
      </c>
      <c r="AG24">
        <v>2056</v>
      </c>
      <c r="AH24">
        <v>2057</v>
      </c>
    </row>
    <row r="25" spans="2:34">
      <c r="B25">
        <v>11742.000000000005</v>
      </c>
      <c r="D25" t="s">
        <v>359</v>
      </c>
      <c r="E25">
        <v>0</v>
      </c>
      <c r="F25">
        <v>0</v>
      </c>
      <c r="G25">
        <v>0</v>
      </c>
      <c r="H25">
        <v>555.55555555555554</v>
      </c>
      <c r="I25">
        <v>699.1269841269841</v>
      </c>
      <c r="J25">
        <v>853.1269841269841</v>
      </c>
      <c r="K25">
        <v>1288.2936507936508</v>
      </c>
      <c r="L25">
        <v>1407.0436507936508</v>
      </c>
      <c r="M25">
        <v>1479.5436507936508</v>
      </c>
      <c r="N25">
        <v>1479.5436507936508</v>
      </c>
      <c r="O25">
        <v>1325.5436507936506</v>
      </c>
      <c r="P25">
        <v>1022.9722222222222</v>
      </c>
      <c r="Q25">
        <v>118.75</v>
      </c>
      <c r="R25">
        <v>118.75</v>
      </c>
      <c r="S25">
        <v>194.58333333333334</v>
      </c>
      <c r="T25">
        <v>223.33333333333334</v>
      </c>
      <c r="U25">
        <v>223.33333333333334</v>
      </c>
      <c r="V25">
        <v>175.83333333333334</v>
      </c>
      <c r="W25">
        <v>175.83333333333334</v>
      </c>
      <c r="X25">
        <v>175.83333333333334</v>
      </c>
      <c r="Y25">
        <v>112.5</v>
      </c>
      <c r="Z25">
        <v>112.5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</row>
    <row r="26" spans="2:34">
      <c r="B26">
        <v>12097</v>
      </c>
      <c r="D26" t="s">
        <v>360</v>
      </c>
      <c r="E26">
        <v>0</v>
      </c>
      <c r="F26">
        <v>0</v>
      </c>
      <c r="G26">
        <v>0</v>
      </c>
      <c r="H26">
        <v>583.33333333333337</v>
      </c>
      <c r="I26">
        <v>729.58333333333337</v>
      </c>
      <c r="J26">
        <v>890.38333333333344</v>
      </c>
      <c r="K26">
        <v>1330.7166666666667</v>
      </c>
      <c r="L26">
        <v>1450.0916666666667</v>
      </c>
      <c r="M26">
        <v>1523.5916666666667</v>
      </c>
      <c r="N26">
        <v>1523.5916666666667</v>
      </c>
      <c r="O26">
        <v>1362.7916666666665</v>
      </c>
      <c r="P26">
        <v>1056.7916666666665</v>
      </c>
      <c r="Q26">
        <v>119.375</v>
      </c>
      <c r="R26">
        <v>119.375</v>
      </c>
      <c r="S26">
        <v>196.875</v>
      </c>
      <c r="T26">
        <v>226.5</v>
      </c>
      <c r="U26">
        <v>226.5</v>
      </c>
      <c r="V26">
        <v>177.5</v>
      </c>
      <c r="W26">
        <v>177.5</v>
      </c>
      <c r="X26">
        <v>177.5</v>
      </c>
      <c r="Y26">
        <v>112.5</v>
      </c>
      <c r="Z26">
        <v>112.5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</row>
    <row r="27" spans="2:34">
      <c r="B27">
        <v>12506.999999999996</v>
      </c>
      <c r="D27" t="s">
        <v>361</v>
      </c>
      <c r="E27">
        <v>0</v>
      </c>
      <c r="F27">
        <v>0</v>
      </c>
      <c r="G27">
        <v>0</v>
      </c>
      <c r="H27">
        <v>611.11111111111109</v>
      </c>
      <c r="I27">
        <v>761.46825396825398</v>
      </c>
      <c r="J27">
        <v>929.068253968254</v>
      </c>
      <c r="K27">
        <v>1382.7349206349204</v>
      </c>
      <c r="L27">
        <v>1502.7349206349204</v>
      </c>
      <c r="M27">
        <v>1577.7349206349206</v>
      </c>
      <c r="N27">
        <v>1577.7349206349206</v>
      </c>
      <c r="O27">
        <v>1410.1349206349205</v>
      </c>
      <c r="P27">
        <v>1094.2777777777778</v>
      </c>
      <c r="Q27">
        <v>120</v>
      </c>
      <c r="R27">
        <v>120</v>
      </c>
      <c r="S27">
        <v>199.16666666666669</v>
      </c>
      <c r="T27">
        <v>229.16666666666669</v>
      </c>
      <c r="U27">
        <v>229.16666666666669</v>
      </c>
      <c r="V27">
        <v>179.16666666666669</v>
      </c>
      <c r="W27">
        <v>179.16666666666669</v>
      </c>
      <c r="X27">
        <v>179.16666666666669</v>
      </c>
      <c r="Y27">
        <v>112.5</v>
      </c>
      <c r="Z27">
        <v>112.5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</row>
    <row r="30" spans="2:34">
      <c r="R30">
        <f>MIN(Q25:Z27)</f>
        <v>112.5</v>
      </c>
    </row>
    <row r="31" spans="2:34">
      <c r="R31">
        <f>MAX(Q25:Z27)</f>
        <v>229.16666666666669</v>
      </c>
    </row>
    <row r="32" spans="2:34">
      <c r="R32">
        <f>MIN(Q26:Z26)</f>
        <v>112.5</v>
      </c>
    </row>
    <row r="33" spans="18:18">
      <c r="R33">
        <f>MAX(Q26:Z26)</f>
        <v>226.5</v>
      </c>
    </row>
  </sheetData>
  <pageMargins left="0.7" right="0.7" top="0.78740157499999996" bottom="0.78740157499999996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083AB-87D7-4AE3-8D62-C31C875A05A1}">
  <dimension ref="C3:AS61"/>
  <sheetViews>
    <sheetView topLeftCell="G22" zoomScale="80" zoomScaleNormal="80" workbookViewId="0">
      <selection activeCell="A10" sqref="A10:XFD10"/>
    </sheetView>
  </sheetViews>
  <sheetFormatPr baseColWidth="10" defaultRowHeight="15"/>
  <cols>
    <col min="3" max="3" width="8.5703125" customWidth="1"/>
    <col min="4" max="33" width="5.5703125" customWidth="1"/>
    <col min="34" max="34" width="5.7109375" style="74" customWidth="1"/>
  </cols>
  <sheetData>
    <row r="3" spans="3:41">
      <c r="C3" s="76" t="s">
        <v>90</v>
      </c>
      <c r="D3" s="76" t="s">
        <v>91</v>
      </c>
      <c r="E3" s="76" t="s">
        <v>92</v>
      </c>
      <c r="F3" s="76" t="s">
        <v>93</v>
      </c>
      <c r="G3" s="76" t="s">
        <v>94</v>
      </c>
      <c r="H3" s="76" t="s">
        <v>95</v>
      </c>
      <c r="I3" s="76" t="s">
        <v>96</v>
      </c>
      <c r="J3" s="76" t="s">
        <v>97</v>
      </c>
      <c r="K3" s="76" t="s">
        <v>98</v>
      </c>
      <c r="L3" s="76" t="s">
        <v>99</v>
      </c>
      <c r="M3" s="76" t="s">
        <v>100</v>
      </c>
      <c r="N3" s="76" t="s">
        <v>101</v>
      </c>
      <c r="O3" s="76" t="s">
        <v>102</v>
      </c>
      <c r="P3" s="76" t="s">
        <v>103</v>
      </c>
      <c r="Q3" s="76" t="s">
        <v>104</v>
      </c>
      <c r="R3" s="76" t="s">
        <v>105</v>
      </c>
      <c r="S3" s="76" t="s">
        <v>106</v>
      </c>
      <c r="T3" s="76" t="s">
        <v>107</v>
      </c>
      <c r="U3" s="76" t="s">
        <v>108</v>
      </c>
      <c r="V3" s="76" t="s">
        <v>109</v>
      </c>
      <c r="W3" s="76" t="s">
        <v>110</v>
      </c>
      <c r="X3" s="76" t="s">
        <v>111</v>
      </c>
      <c r="Y3" s="76" t="s">
        <v>112</v>
      </c>
      <c r="Z3" s="76" t="s">
        <v>113</v>
      </c>
      <c r="AA3" s="76" t="s">
        <v>114</v>
      </c>
      <c r="AB3" s="76" t="s">
        <v>115</v>
      </c>
      <c r="AC3" s="76" t="s">
        <v>116</v>
      </c>
      <c r="AD3" s="76" t="s">
        <v>117</v>
      </c>
      <c r="AE3" s="76" t="s">
        <v>118</v>
      </c>
      <c r="AF3" s="76" t="s">
        <v>119</v>
      </c>
      <c r="AG3" s="76" t="s">
        <v>120</v>
      </c>
      <c r="AH3" s="77" t="s">
        <v>29</v>
      </c>
      <c r="AI3" s="394"/>
    </row>
    <row r="4" spans="3:41">
      <c r="C4" s="66" t="s">
        <v>49</v>
      </c>
      <c r="D4" s="78">
        <v>0.17195201539615673</v>
      </c>
      <c r="E4" s="78">
        <v>0.12918616895656093</v>
      </c>
      <c r="F4" s="78">
        <v>0.79991998574954137</v>
      </c>
      <c r="G4" s="78">
        <v>0</v>
      </c>
      <c r="H4" s="78">
        <v>7.5934936735806892E-5</v>
      </c>
      <c r="I4" s="78">
        <v>1.9356460439356554E-4</v>
      </c>
      <c r="J4" s="78">
        <v>0.12382013859089115</v>
      </c>
      <c r="K4" s="78">
        <v>0.84260285694683079</v>
      </c>
      <c r="L4" s="78">
        <v>0.40721582997504563</v>
      </c>
      <c r="M4" s="78">
        <v>3.1349736610833731E-5</v>
      </c>
      <c r="N4" s="78">
        <v>0.10933223528005573</v>
      </c>
      <c r="O4" s="78">
        <v>2.269248567846174E-2</v>
      </c>
      <c r="P4" s="78">
        <v>9.1031319456825986E-3</v>
      </c>
      <c r="Q4" s="78">
        <v>2.776261243679252E-3</v>
      </c>
      <c r="R4" s="78">
        <v>5.7935005337592894E-3</v>
      </c>
      <c r="S4" s="78">
        <v>3.7754702467308653E-3</v>
      </c>
      <c r="T4" s="78">
        <v>2.6270838659923825E-4</v>
      </c>
      <c r="U4" s="78">
        <v>6.1286726101966914E-2</v>
      </c>
      <c r="V4" s="78">
        <v>0.11437730223579637</v>
      </c>
      <c r="W4" s="78">
        <v>8.2230154834603039E-2</v>
      </c>
      <c r="X4" s="78">
        <v>1.83449428226077E-2</v>
      </c>
      <c r="Y4" s="78">
        <v>1.3549456040462593</v>
      </c>
      <c r="Z4" s="78">
        <v>1.9932769070391175E-2</v>
      </c>
      <c r="AA4" s="78">
        <v>0.14489495228021465</v>
      </c>
      <c r="AB4" s="78">
        <v>3.7718431161928113E-2</v>
      </c>
      <c r="AC4" s="78">
        <v>0.11376531557324455</v>
      </c>
      <c r="AD4" s="78">
        <v>1.8826640110174611E-2</v>
      </c>
      <c r="AE4" s="78">
        <v>0.15811176288053594</v>
      </c>
      <c r="AF4" s="78">
        <v>5.8973687687494227E-3</v>
      </c>
      <c r="AG4" s="78">
        <v>9.085666980177573E-2</v>
      </c>
      <c r="AH4" s="79">
        <v>0.46793334040691936</v>
      </c>
      <c r="AI4" s="113"/>
    </row>
    <row r="5" spans="3:41">
      <c r="C5" s="66" t="s">
        <v>50</v>
      </c>
      <c r="D5" s="78">
        <v>1.4521734408924796</v>
      </c>
      <c r="E5" s="78">
        <v>1.7695468650459025</v>
      </c>
      <c r="F5" s="78">
        <v>0.28262646854242612</v>
      </c>
      <c r="G5" s="78">
        <v>2.6551064050006612E-4</v>
      </c>
      <c r="H5" s="78">
        <v>0.46490282622139323</v>
      </c>
      <c r="I5" s="78">
        <v>1.2762501388586739E-6</v>
      </c>
      <c r="J5" s="78">
        <v>2.3131569822230058</v>
      </c>
      <c r="K5" s="78">
        <v>5.0223660499043108</v>
      </c>
      <c r="L5" s="78">
        <v>3.2804597768367834</v>
      </c>
      <c r="M5" s="78">
        <v>4.0661769485607312E-3</v>
      </c>
      <c r="N5" s="78">
        <v>5.1806933857502093</v>
      </c>
      <c r="O5" s="78">
        <v>0.39175987092029951</v>
      </c>
      <c r="P5" s="78">
        <v>0.82785838353186159</v>
      </c>
      <c r="Q5" s="78">
        <v>17.23612415083905</v>
      </c>
      <c r="R5" s="78">
        <v>14.042905865365594</v>
      </c>
      <c r="S5" s="78">
        <v>7.0017468153079836</v>
      </c>
      <c r="T5" s="78">
        <v>1.8583504587087074</v>
      </c>
      <c r="U5" s="78">
        <v>1.9602380178382248</v>
      </c>
      <c r="V5" s="78">
        <v>6.6020961109334131</v>
      </c>
      <c r="W5" s="78">
        <v>5.3742666458665518</v>
      </c>
      <c r="X5" s="78">
        <v>6.835937204483078</v>
      </c>
      <c r="Y5" s="78">
        <v>0.63946878413026098</v>
      </c>
      <c r="Z5" s="78">
        <v>7.8859632167268368</v>
      </c>
      <c r="AA5" s="78">
        <v>1.5616150006180709</v>
      </c>
      <c r="AB5" s="78">
        <v>5.0894714374465559</v>
      </c>
      <c r="AC5" s="78">
        <v>6.0597467026506679</v>
      </c>
      <c r="AD5" s="78">
        <v>2.7875116658662047</v>
      </c>
      <c r="AE5" s="78">
        <v>3.192633124283077</v>
      </c>
      <c r="AF5" s="78">
        <v>4.7012031538873238</v>
      </c>
      <c r="AG5" s="78">
        <v>0.59937519932485805</v>
      </c>
      <c r="AH5" s="79">
        <v>2.8117142106716049</v>
      </c>
      <c r="AI5" s="113"/>
    </row>
    <row r="6" spans="3:41">
      <c r="C6" s="66" t="s">
        <v>51</v>
      </c>
      <c r="D6" s="78">
        <v>1.1378672237941139</v>
      </c>
      <c r="E6" s="78">
        <v>0.83437100641099438</v>
      </c>
      <c r="F6" s="78">
        <v>0.76923276478245417</v>
      </c>
      <c r="G6" s="78">
        <v>0.10056714300605685</v>
      </c>
      <c r="H6" s="78">
        <v>8.0093254710464876</v>
      </c>
      <c r="I6" s="78">
        <v>0.21449872271290787</v>
      </c>
      <c r="J6" s="78">
        <v>0.64907162877736813</v>
      </c>
      <c r="K6" s="78">
        <v>1.9577803395850828</v>
      </c>
      <c r="L6" s="78">
        <v>1.177275790154082</v>
      </c>
      <c r="M6" s="78">
        <v>2.8784817271470917</v>
      </c>
      <c r="N6" s="78">
        <v>3.2186191129191855</v>
      </c>
      <c r="O6" s="78">
        <v>0.11819372117049989</v>
      </c>
      <c r="P6" s="78">
        <v>0.14196284737212772</v>
      </c>
      <c r="Q6" s="78">
        <v>1.0147117042172198</v>
      </c>
      <c r="R6" s="78">
        <v>1.492675299010805</v>
      </c>
      <c r="S6" s="78">
        <v>6.1344917794961727E-2</v>
      </c>
      <c r="T6" s="78">
        <v>9.663675856666222</v>
      </c>
      <c r="U6" s="78">
        <v>4.0468015752885593</v>
      </c>
      <c r="V6" s="78">
        <v>1.6560052524306097</v>
      </c>
      <c r="W6" s="78">
        <v>2.0150159529280649</v>
      </c>
      <c r="X6" s="78">
        <v>1.3731590528301671</v>
      </c>
      <c r="Y6" s="78">
        <v>1.5672247641676331</v>
      </c>
      <c r="Z6" s="78">
        <v>0.74757309088781132</v>
      </c>
      <c r="AA6" s="78">
        <v>0.61294538138652488</v>
      </c>
      <c r="AB6" s="78">
        <v>0.6481662634382378</v>
      </c>
      <c r="AC6" s="78">
        <v>1.3522208238461999</v>
      </c>
      <c r="AD6" s="78">
        <v>2.1934813263120296</v>
      </c>
      <c r="AE6" s="78">
        <v>1.1062942459888989</v>
      </c>
      <c r="AF6" s="78">
        <v>0.84299552398626221</v>
      </c>
      <c r="AG6" s="78">
        <v>2.1776833224680128</v>
      </c>
      <c r="AH6" s="79">
        <v>1.7996681826342245</v>
      </c>
      <c r="AI6" s="113"/>
    </row>
    <row r="7" spans="3:41">
      <c r="C7" s="66" t="s">
        <v>52</v>
      </c>
      <c r="D7" s="78">
        <v>0.20175104168437827</v>
      </c>
      <c r="E7" s="78">
        <v>6.7304125913782457E-3</v>
      </c>
      <c r="F7" s="78">
        <v>5.094800214404618E-4</v>
      </c>
      <c r="G7" s="78">
        <v>0</v>
      </c>
      <c r="H7" s="78">
        <v>7.0346439132267855E-5</v>
      </c>
      <c r="I7" s="78">
        <v>0</v>
      </c>
      <c r="J7" s="78">
        <v>9.3325624428401699E-3</v>
      </c>
      <c r="K7" s="78">
        <v>7.7246106772809284E-2</v>
      </c>
      <c r="L7" s="78">
        <v>1.8525284856957442E-2</v>
      </c>
      <c r="M7" s="78">
        <v>3.1930287288812139E-5</v>
      </c>
      <c r="N7" s="78">
        <v>0.31797401436267053</v>
      </c>
      <c r="O7" s="78">
        <v>0.84289640385261633</v>
      </c>
      <c r="P7" s="78">
        <v>0.28289114492980805</v>
      </c>
      <c r="Q7" s="78">
        <v>3.2219016493484652E-2</v>
      </c>
      <c r="R7" s="78">
        <v>0.17506482438891607</v>
      </c>
      <c r="S7" s="78">
        <v>8.270817536391209E-3</v>
      </c>
      <c r="T7" s="78">
        <v>0</v>
      </c>
      <c r="U7" s="78">
        <v>2.6058463947227377E-2</v>
      </c>
      <c r="V7" s="78">
        <v>3.5653970919247095E-2</v>
      </c>
      <c r="W7" s="78">
        <v>9.0079362748337888E-2</v>
      </c>
      <c r="X7" s="78">
        <v>0.12225623626473839</v>
      </c>
      <c r="Y7" s="78">
        <v>1.532226467465727E-2</v>
      </c>
      <c r="Z7" s="78">
        <v>0.1846165862064448</v>
      </c>
      <c r="AA7" s="78">
        <v>5.5420684196753445E-2</v>
      </c>
      <c r="AB7" s="78">
        <v>0.85695346104275316</v>
      </c>
      <c r="AC7" s="78">
        <v>7.0757290320179647E-2</v>
      </c>
      <c r="AD7" s="78">
        <v>2.9636705075862763E-2</v>
      </c>
      <c r="AE7" s="78">
        <v>0.22917217960867334</v>
      </c>
      <c r="AF7" s="78">
        <v>0.18386759876447412</v>
      </c>
      <c r="AG7" s="78">
        <v>0.12377727814257015</v>
      </c>
      <c r="AH7" s="79">
        <v>0.1138081128125468</v>
      </c>
      <c r="AI7" s="113"/>
    </row>
    <row r="8" spans="3:41">
      <c r="C8" s="66" t="s">
        <v>53</v>
      </c>
      <c r="D8" s="78">
        <v>4.4029448007469965</v>
      </c>
      <c r="E8" s="78">
        <v>8.5456387146090079E-2</v>
      </c>
      <c r="F8" s="78">
        <v>1.0428642946976976E-2</v>
      </c>
      <c r="G8" s="78">
        <v>0</v>
      </c>
      <c r="H8" s="78">
        <v>0.47221414978790399</v>
      </c>
      <c r="I8" s="78">
        <v>10.83158470224898</v>
      </c>
      <c r="J8" s="78">
        <v>0.2233956006346334</v>
      </c>
      <c r="K8" s="78">
        <v>2.1933935651080745</v>
      </c>
      <c r="L8" s="78">
        <v>3.5103166037335876E-2</v>
      </c>
      <c r="M8" s="78">
        <v>0.12212870447428259</v>
      </c>
      <c r="N8" s="78">
        <v>2.7457718286143653E-2</v>
      </c>
      <c r="O8" s="78">
        <v>3.3618562242175598E-3</v>
      </c>
      <c r="P8" s="78">
        <v>4.0628580203045647E-2</v>
      </c>
      <c r="Q8" s="78">
        <v>3.7747666223563153E-2</v>
      </c>
      <c r="R8" s="78">
        <v>0.50231790170985957</v>
      </c>
      <c r="S8" s="78">
        <v>0</v>
      </c>
      <c r="T8" s="78">
        <v>1.5308102111382836E-2</v>
      </c>
      <c r="U8" s="78">
        <v>0.16121134811509757</v>
      </c>
      <c r="V8" s="78">
        <v>4.8534984759183317E-2</v>
      </c>
      <c r="W8" s="78">
        <v>0.10507629393165507</v>
      </c>
      <c r="X8" s="78">
        <v>5.8699265069924116E-2</v>
      </c>
      <c r="Y8" s="78">
        <v>1.031702743956282</v>
      </c>
      <c r="Z8" s="78">
        <v>2.6646744297718239E-2</v>
      </c>
      <c r="AA8" s="78">
        <v>3.8525093346460274E-2</v>
      </c>
      <c r="AB8" s="78">
        <v>3.2432511928097527E-2</v>
      </c>
      <c r="AC8" s="78">
        <v>6.2686303142452549E-2</v>
      </c>
      <c r="AD8" s="78">
        <v>4.9771042504547485E-3</v>
      </c>
      <c r="AE8" s="78">
        <v>1.2184300207995877</v>
      </c>
      <c r="AF8" s="78">
        <v>2.2420909719494512E-2</v>
      </c>
      <c r="AG8" s="78">
        <v>0.11722687472583285</v>
      </c>
      <c r="AH8" s="79">
        <v>0.50646132963690027</v>
      </c>
      <c r="AI8" s="113"/>
    </row>
    <row r="9" spans="3:41">
      <c r="C9" s="66" t="s">
        <v>54</v>
      </c>
      <c r="D9" s="78">
        <v>0.60474181418110506</v>
      </c>
      <c r="E9" s="78">
        <v>2.0438583691419431E-3</v>
      </c>
      <c r="F9" s="78">
        <v>0.14903860376388756</v>
      </c>
      <c r="G9" s="78">
        <v>0</v>
      </c>
      <c r="H9" s="78">
        <v>1.9202727306051808E-2</v>
      </c>
      <c r="I9" s="78">
        <v>0</v>
      </c>
      <c r="J9" s="78">
        <v>4.1767533461357059E-2</v>
      </c>
      <c r="K9" s="78">
        <v>0.33855010253596807</v>
      </c>
      <c r="L9" s="78">
        <v>4.4538720792262496E-2</v>
      </c>
      <c r="M9" s="78">
        <v>9.9854136061607229E-2</v>
      </c>
      <c r="N9" s="78">
        <v>3.7437767074137533E-2</v>
      </c>
      <c r="O9" s="78">
        <v>6.2239397377928732E-2</v>
      </c>
      <c r="P9" s="78">
        <v>8.5496754096149832E-2</v>
      </c>
      <c r="Q9" s="78">
        <v>8.9563095822055835E-2</v>
      </c>
      <c r="R9" s="78">
        <v>0.20356690541924435</v>
      </c>
      <c r="S9" s="78">
        <v>0</v>
      </c>
      <c r="T9" s="78">
        <v>0</v>
      </c>
      <c r="U9" s="78">
        <v>0.3348252912324805</v>
      </c>
      <c r="V9" s="78">
        <v>0.15510225974495814</v>
      </c>
      <c r="W9" s="78">
        <v>0.14266131230062207</v>
      </c>
      <c r="X9" s="78">
        <v>6.3439432259072961E-2</v>
      </c>
      <c r="Y9" s="78">
        <v>0.6350564416248865</v>
      </c>
      <c r="Z9" s="78">
        <v>7.9730082093442067E-2</v>
      </c>
      <c r="AA9" s="78">
        <v>0.25571903788618894</v>
      </c>
      <c r="AB9" s="78">
        <v>0.12791326436023209</v>
      </c>
      <c r="AC9" s="78">
        <v>0.27840704352941859</v>
      </c>
      <c r="AD9" s="78">
        <v>0.25949190408051359</v>
      </c>
      <c r="AE9" s="78">
        <v>3.7078057868008725</v>
      </c>
      <c r="AF9" s="78">
        <v>9.5931315400727326E-3</v>
      </c>
      <c r="AG9" s="78">
        <v>6.0282949944420308E-2</v>
      </c>
      <c r="AH9" s="79">
        <v>0.38360420380520382</v>
      </c>
      <c r="AI9" s="113"/>
    </row>
    <row r="10" spans="3:41">
      <c r="C10" s="66" t="s">
        <v>55</v>
      </c>
      <c r="D10" s="78">
        <v>0</v>
      </c>
      <c r="E10" s="78">
        <v>0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78">
        <v>0</v>
      </c>
      <c r="Q10" s="78">
        <v>0</v>
      </c>
      <c r="R10" s="78">
        <v>0</v>
      </c>
      <c r="S10" s="78">
        <v>0</v>
      </c>
      <c r="T10" s="78">
        <v>0</v>
      </c>
      <c r="U10" s="78">
        <v>0</v>
      </c>
      <c r="V10" s="78">
        <v>0</v>
      </c>
      <c r="W10" s="78">
        <v>0</v>
      </c>
      <c r="X10" s="78">
        <v>0</v>
      </c>
      <c r="Y10" s="78">
        <v>0</v>
      </c>
      <c r="Z10" s="78">
        <v>0</v>
      </c>
      <c r="AA10" s="78">
        <v>0</v>
      </c>
      <c r="AB10" s="78">
        <v>0</v>
      </c>
      <c r="AC10" s="78">
        <v>0</v>
      </c>
      <c r="AD10" s="78">
        <v>0</v>
      </c>
      <c r="AE10" s="78">
        <v>0</v>
      </c>
      <c r="AF10" s="78">
        <v>0</v>
      </c>
      <c r="AG10" s="78">
        <v>0</v>
      </c>
      <c r="AH10" s="79">
        <v>0</v>
      </c>
      <c r="AI10" s="113"/>
    </row>
    <row r="11" spans="3:41">
      <c r="C11" s="66" t="s">
        <v>56</v>
      </c>
      <c r="D11" s="78">
        <v>0.47837641340378473</v>
      </c>
      <c r="E11" s="78">
        <v>0.99436638755144424</v>
      </c>
      <c r="F11" s="78">
        <v>0.40661572971702631</v>
      </c>
      <c r="G11" s="78">
        <v>0.10064388018539212</v>
      </c>
      <c r="H11" s="78">
        <v>1.2248123914423081E-3</v>
      </c>
      <c r="I11" s="78">
        <v>1.0768360546620061E-2</v>
      </c>
      <c r="J11" s="78">
        <v>0.38213370553386605</v>
      </c>
      <c r="K11" s="78">
        <v>1.5184391638172134</v>
      </c>
      <c r="L11" s="78">
        <v>0.10376889661521094</v>
      </c>
      <c r="M11" s="78">
        <v>4.8333746695091911E-2</v>
      </c>
      <c r="N11" s="78">
        <v>10.964352741628979</v>
      </c>
      <c r="O11" s="78">
        <v>17.329156349240041</v>
      </c>
      <c r="P11" s="78">
        <v>12.038730723036311</v>
      </c>
      <c r="Q11" s="78">
        <v>4.725972683389962</v>
      </c>
      <c r="R11" s="78">
        <v>2.7354188479608395</v>
      </c>
      <c r="S11" s="78">
        <v>0.23701045318435024</v>
      </c>
      <c r="T11" s="78">
        <v>0.75276679605956875</v>
      </c>
      <c r="U11" s="78">
        <v>5.6945591896468679</v>
      </c>
      <c r="V11" s="78">
        <v>0.68435940006292251</v>
      </c>
      <c r="W11" s="78">
        <v>4.351020736496654</v>
      </c>
      <c r="X11" s="78">
        <v>5.0498233372699231</v>
      </c>
      <c r="Y11" s="78">
        <v>0.26544673470907759</v>
      </c>
      <c r="Z11" s="78">
        <v>7.5949058846894149</v>
      </c>
      <c r="AA11" s="78">
        <v>25.935772785726414</v>
      </c>
      <c r="AB11" s="78">
        <v>13.889603063140315</v>
      </c>
      <c r="AC11" s="78">
        <v>5.2606304731768407</v>
      </c>
      <c r="AD11" s="78">
        <v>0.5205501884066599</v>
      </c>
      <c r="AE11" s="78">
        <v>2.4350385489571571</v>
      </c>
      <c r="AF11" s="78">
        <v>8.0202393463071839</v>
      </c>
      <c r="AG11" s="78">
        <v>4.0574987465827155</v>
      </c>
      <c r="AH11" s="79">
        <v>4.7016974509558018</v>
      </c>
      <c r="AI11" s="113"/>
    </row>
    <row r="12" spans="3:41">
      <c r="C12" s="66" t="s">
        <v>57</v>
      </c>
      <c r="D12" s="78">
        <v>5.068159749016898E-3</v>
      </c>
      <c r="E12" s="78">
        <v>0</v>
      </c>
      <c r="F12" s="78">
        <v>0</v>
      </c>
      <c r="G12" s="78">
        <v>0</v>
      </c>
      <c r="H12" s="78">
        <v>2.4510954401487055E-7</v>
      </c>
      <c r="I12" s="78">
        <v>0</v>
      </c>
      <c r="J12" s="78">
        <v>6.8085387524075844E-3</v>
      </c>
      <c r="K12" s="78">
        <v>2.9344182495234128E-2</v>
      </c>
      <c r="L12" s="78">
        <v>7.7378014320251438E-3</v>
      </c>
      <c r="M12" s="78">
        <v>1.42875205447451</v>
      </c>
      <c r="N12" s="78">
        <v>1.8781892133704731E-4</v>
      </c>
      <c r="O12" s="78">
        <v>1.5760593047268062E-3</v>
      </c>
      <c r="P12" s="78">
        <v>9.4071501049784463E-4</v>
      </c>
      <c r="Q12" s="78">
        <v>3.9035338826478366E-3</v>
      </c>
      <c r="R12" s="78">
        <v>4.7673110361009247E-5</v>
      </c>
      <c r="S12" s="78">
        <v>0</v>
      </c>
      <c r="T12" s="78">
        <v>0</v>
      </c>
      <c r="U12" s="78">
        <v>7.4941641651556903E-4</v>
      </c>
      <c r="V12" s="78">
        <v>3.00864819936628E-3</v>
      </c>
      <c r="W12" s="78">
        <v>9.8836159558038914E-5</v>
      </c>
      <c r="X12" s="78">
        <v>5.9374971478999181E-4</v>
      </c>
      <c r="Y12" s="78">
        <v>3.936922568304628E-3</v>
      </c>
      <c r="Z12" s="78">
        <v>5.158190803647213E-3</v>
      </c>
      <c r="AA12" s="78">
        <v>8.3361199650666528E-3</v>
      </c>
      <c r="AB12" s="78">
        <v>1.7535812492678047E-3</v>
      </c>
      <c r="AC12" s="78">
        <v>2.4655462752834582E-3</v>
      </c>
      <c r="AD12" s="78">
        <v>3.9341922716729501E-4</v>
      </c>
      <c r="AE12" s="78">
        <v>2.1135267880626018E-3</v>
      </c>
      <c r="AF12" s="78">
        <v>1.3515428787865939E-3</v>
      </c>
      <c r="AG12" s="78">
        <v>2.3411563453791325E-3</v>
      </c>
      <c r="AH12" s="79">
        <v>4.43715219849386E-3</v>
      </c>
      <c r="AI12" s="113"/>
      <c r="AJ12" s="78">
        <v>100</v>
      </c>
      <c r="AO12" s="75"/>
    </row>
    <row r="13" spans="3:41">
      <c r="C13" s="66" t="s">
        <v>58</v>
      </c>
      <c r="D13" s="78">
        <v>0.13046931237368531</v>
      </c>
      <c r="E13" s="78">
        <v>1.1174632905706412</v>
      </c>
      <c r="F13" s="78">
        <v>0.216636413008608</v>
      </c>
      <c r="G13" s="78">
        <v>9.0497690333681519E-2</v>
      </c>
      <c r="H13" s="78">
        <v>2.5295010810881823E-2</v>
      </c>
      <c r="I13" s="78">
        <v>0</v>
      </c>
      <c r="J13" s="78">
        <v>0.40487027753745497</v>
      </c>
      <c r="K13" s="78">
        <v>0.22899482880583971</v>
      </c>
      <c r="L13" s="78">
        <v>0.45511470958167061</v>
      </c>
      <c r="M13" s="78">
        <v>1.4690556241918047</v>
      </c>
      <c r="N13" s="78">
        <v>1.374621592456813</v>
      </c>
      <c r="O13" s="78">
        <v>0.19475620185473314</v>
      </c>
      <c r="P13" s="78">
        <v>0.13588679611013102</v>
      </c>
      <c r="Q13" s="78">
        <v>1.8696596352657004</v>
      </c>
      <c r="R13" s="78">
        <v>1.2915419923680842</v>
      </c>
      <c r="S13" s="78">
        <v>2.3448725825402472</v>
      </c>
      <c r="T13" s="78">
        <v>2.0725312925417496</v>
      </c>
      <c r="U13" s="78">
        <v>0.92774457787813813</v>
      </c>
      <c r="V13" s="78">
        <v>9.4603733193241946E-2</v>
      </c>
      <c r="W13" s="78">
        <v>1.6279263854319628</v>
      </c>
      <c r="X13" s="78">
        <v>1.3163223880952899</v>
      </c>
      <c r="Y13" s="78">
        <v>0.12236102626530761</v>
      </c>
      <c r="Z13" s="78">
        <v>3.1834967467608886</v>
      </c>
      <c r="AA13" s="78">
        <v>2.7158588382032289</v>
      </c>
      <c r="AB13" s="78">
        <v>3.1042582124132632</v>
      </c>
      <c r="AC13" s="78">
        <v>1.8405654046512521</v>
      </c>
      <c r="AD13" s="78">
        <v>5.4313447329765872</v>
      </c>
      <c r="AE13" s="78">
        <v>0.49691910135552508</v>
      </c>
      <c r="AF13" s="78">
        <v>1.1491792222104296</v>
      </c>
      <c r="AG13" s="78">
        <v>0.35164394979572811</v>
      </c>
      <c r="AH13" s="79">
        <v>0.9626905103559017</v>
      </c>
      <c r="AI13" s="113"/>
    </row>
    <row r="14" spans="3:41">
      <c r="C14" s="66" t="s">
        <v>60</v>
      </c>
      <c r="D14" s="78">
        <v>11.29402658659148</v>
      </c>
      <c r="E14" s="78">
        <v>24.407574389406665</v>
      </c>
      <c r="F14" s="78">
        <v>5.4070106731217571</v>
      </c>
      <c r="G14" s="78">
        <v>13.117880094289735</v>
      </c>
      <c r="H14" s="78">
        <v>37.812179743278342</v>
      </c>
      <c r="I14" s="78">
        <v>0.40872655176196698</v>
      </c>
      <c r="J14" s="78">
        <v>16.351456913377032</v>
      </c>
      <c r="K14" s="78">
        <v>24.771679432931386</v>
      </c>
      <c r="L14" s="78">
        <v>12.353234249209361</v>
      </c>
      <c r="M14" s="78">
        <v>20.420079387866902</v>
      </c>
      <c r="N14" s="78">
        <v>30.395485304212084</v>
      </c>
      <c r="O14" s="78">
        <v>31.56998224423549</v>
      </c>
      <c r="P14" s="78">
        <v>17.778996487722189</v>
      </c>
      <c r="Q14" s="78">
        <v>41.143970847329449</v>
      </c>
      <c r="R14" s="78">
        <v>37.181208806898461</v>
      </c>
      <c r="S14" s="78">
        <v>69.74859666703145</v>
      </c>
      <c r="T14" s="78">
        <v>38.238881739093372</v>
      </c>
      <c r="U14" s="78">
        <v>26.333988381247813</v>
      </c>
      <c r="V14" s="78">
        <v>23.163266603543654</v>
      </c>
      <c r="W14" s="78">
        <v>43.579030225249163</v>
      </c>
      <c r="X14" s="78">
        <v>41.123055986855384</v>
      </c>
      <c r="Y14" s="78">
        <v>6.9636087879832438</v>
      </c>
      <c r="Z14" s="78">
        <v>44.504671553373079</v>
      </c>
      <c r="AA14" s="78">
        <v>21.740261362188345</v>
      </c>
      <c r="AB14" s="78">
        <v>36.644449833608057</v>
      </c>
      <c r="AC14" s="78">
        <v>42.459771695454847</v>
      </c>
      <c r="AD14" s="78">
        <v>36.982723072541354</v>
      </c>
      <c r="AE14" s="78">
        <v>21.121985720687693</v>
      </c>
      <c r="AF14" s="78">
        <v>39.877511658975742</v>
      </c>
      <c r="AG14" s="78">
        <v>6.9425540375439452</v>
      </c>
      <c r="AH14" s="79">
        <v>20.858304041019064</v>
      </c>
      <c r="AI14" s="113"/>
    </row>
    <row r="15" spans="3:41">
      <c r="C15" s="66" t="s">
        <v>121</v>
      </c>
      <c r="D15" s="78">
        <v>0.4633369211710166</v>
      </c>
      <c r="E15" s="78">
        <v>7.8522711538080037</v>
      </c>
      <c r="F15" s="78">
        <v>3.0102238760414948</v>
      </c>
      <c r="G15" s="78">
        <v>0</v>
      </c>
      <c r="H15" s="78">
        <v>2.9770269887414132E-3</v>
      </c>
      <c r="I15" s="78">
        <v>1.2179680491841277E-3</v>
      </c>
      <c r="J15" s="78">
        <v>0.19408547071848262</v>
      </c>
      <c r="K15" s="78">
        <v>1.5024974383716549</v>
      </c>
      <c r="L15" s="78">
        <v>0.5912634786222174</v>
      </c>
      <c r="M15" s="78">
        <v>3.6091465550317254</v>
      </c>
      <c r="N15" s="78">
        <v>0.44031056021067472</v>
      </c>
      <c r="O15" s="78">
        <v>0.17172303050362472</v>
      </c>
      <c r="P15" s="78">
        <v>7.1326065673272127E-2</v>
      </c>
      <c r="Q15" s="78">
        <v>1.908147304954579</v>
      </c>
      <c r="R15" s="78">
        <v>0.23415384920060742</v>
      </c>
      <c r="S15" s="78">
        <v>5.5938071515692828E-2</v>
      </c>
      <c r="T15" s="78">
        <v>8.3917699749601667E-3</v>
      </c>
      <c r="U15" s="78">
        <v>0.45632863461705842</v>
      </c>
      <c r="V15" s="78">
        <v>0.43851968457656293</v>
      </c>
      <c r="W15" s="78">
        <v>0.60385861471276314</v>
      </c>
      <c r="X15" s="78">
        <v>0.2336044674962344</v>
      </c>
      <c r="Y15" s="78">
        <v>1.4601170031643972E-2</v>
      </c>
      <c r="Z15" s="78">
        <v>0.537059155392835</v>
      </c>
      <c r="AA15" s="78">
        <v>0.36359840156014961</v>
      </c>
      <c r="AB15" s="78">
        <v>0.3781666713754922</v>
      </c>
      <c r="AC15" s="78">
        <v>0.85912513779854205</v>
      </c>
      <c r="AD15" s="78">
        <v>0.15166110669871399</v>
      </c>
      <c r="AE15" s="78">
        <v>0.20212305499264388</v>
      </c>
      <c r="AF15" s="78">
        <v>1.3683129124951443</v>
      </c>
      <c r="AG15" s="78">
        <v>9.7394079665880803E-2</v>
      </c>
      <c r="AH15" s="79">
        <v>0.30054790249958396</v>
      </c>
      <c r="AI15" s="113"/>
    </row>
    <row r="16" spans="3:41">
      <c r="C16" s="66" t="s">
        <v>61</v>
      </c>
      <c r="D16" s="78">
        <v>13.740644564732692</v>
      </c>
      <c r="E16" s="78">
        <v>0.48659451032985696</v>
      </c>
      <c r="F16" s="78">
        <v>6.609455677108067</v>
      </c>
      <c r="G16" s="78">
        <v>0</v>
      </c>
      <c r="H16" s="78">
        <v>2.5552988605957474E-2</v>
      </c>
      <c r="I16" s="78">
        <v>2.6843794587327443E-3</v>
      </c>
      <c r="J16" s="78">
        <v>0.512265690572835</v>
      </c>
      <c r="K16" s="78">
        <v>3.2584836006183386</v>
      </c>
      <c r="L16" s="78">
        <v>7.4705232860085928</v>
      </c>
      <c r="M16" s="78">
        <v>0.24418077625907203</v>
      </c>
      <c r="N16" s="78">
        <v>1.0886898883637659</v>
      </c>
      <c r="O16" s="78">
        <v>0.50990521887155971</v>
      </c>
      <c r="P16" s="78">
        <v>0.98399434134370767</v>
      </c>
      <c r="Q16" s="78">
        <v>0.33115997640766187</v>
      </c>
      <c r="R16" s="78">
        <v>1.1476901360590983</v>
      </c>
      <c r="S16" s="78">
        <v>0.1617962496270493</v>
      </c>
      <c r="T16" s="78">
        <v>4.1117090488627467E-2</v>
      </c>
      <c r="U16" s="78">
        <v>1.4772983492040279</v>
      </c>
      <c r="V16" s="78">
        <v>8.4209026255325554</v>
      </c>
      <c r="W16" s="78">
        <v>1.0898216856667684</v>
      </c>
      <c r="X16" s="78">
        <v>1.5658477893805529</v>
      </c>
      <c r="Y16" s="78">
        <v>0.29851917872055816</v>
      </c>
      <c r="Z16" s="78">
        <v>0.93622227553135184</v>
      </c>
      <c r="AA16" s="78">
        <v>0.32395362932875277</v>
      </c>
      <c r="AB16" s="78">
        <v>0.72605075587244738</v>
      </c>
      <c r="AC16" s="78">
        <v>0.97890129230821554</v>
      </c>
      <c r="AD16" s="78">
        <v>5.7481270944646692</v>
      </c>
      <c r="AE16" s="78">
        <v>0.77497825817795607</v>
      </c>
      <c r="AF16" s="78">
        <v>0.76909629905136467</v>
      </c>
      <c r="AG16" s="78">
        <v>0.29726026346443268</v>
      </c>
      <c r="AH16" s="79">
        <v>2.0806267843159301</v>
      </c>
      <c r="AI16" s="113"/>
    </row>
    <row r="17" spans="3:41">
      <c r="C17" s="66" t="s">
        <v>62</v>
      </c>
      <c r="D17" s="78">
        <v>6.3075081425172505E-3</v>
      </c>
      <c r="E17" s="78">
        <v>8.4453985270778423E-2</v>
      </c>
      <c r="F17" s="78">
        <v>7.4550972261654927E-2</v>
      </c>
      <c r="G17" s="78">
        <v>0</v>
      </c>
      <c r="H17" s="78">
        <v>1.9461697794780724E-5</v>
      </c>
      <c r="I17" s="78">
        <v>0</v>
      </c>
      <c r="J17" s="78">
        <v>5.7138730502771733E-2</v>
      </c>
      <c r="K17" s="78">
        <v>0.14424453904877405</v>
      </c>
      <c r="L17" s="78">
        <v>7.1685603573328188E-3</v>
      </c>
      <c r="M17" s="78">
        <v>1.7947143659024334E-2</v>
      </c>
      <c r="N17" s="78">
        <v>0.11495780169207637</v>
      </c>
      <c r="O17" s="78">
        <v>2.2191858958746345E-2</v>
      </c>
      <c r="P17" s="78">
        <v>2.220494030026287E-3</v>
      </c>
      <c r="Q17" s="78">
        <v>0.33138200865347511</v>
      </c>
      <c r="R17" s="78">
        <v>1.4498032629796414E-2</v>
      </c>
      <c r="S17" s="78">
        <v>5.8315219448819662E-3</v>
      </c>
      <c r="T17" s="78">
        <v>1.3121017546953634E-2</v>
      </c>
      <c r="U17" s="78">
        <v>0.34076720263128291</v>
      </c>
      <c r="V17" s="78">
        <v>3.4191006751723508E-3</v>
      </c>
      <c r="W17" s="78">
        <v>1.7316529790274482E-2</v>
      </c>
      <c r="X17" s="78">
        <v>6.7680700092789094E-3</v>
      </c>
      <c r="Y17" s="78">
        <v>3.8025173254644965E-3</v>
      </c>
      <c r="Z17" s="78">
        <v>1.1003571294119727E-2</v>
      </c>
      <c r="AA17" s="78">
        <v>0.10456290352305457</v>
      </c>
      <c r="AB17" s="78">
        <v>8.8803421179368291E-2</v>
      </c>
      <c r="AC17" s="78">
        <v>4.8583031441584046E-2</v>
      </c>
      <c r="AD17" s="78">
        <v>1.8865532635763911E-2</v>
      </c>
      <c r="AE17" s="78">
        <v>2.9098781532053954E-2</v>
      </c>
      <c r="AF17" s="78">
        <v>0.22316963796974462</v>
      </c>
      <c r="AG17" s="78">
        <v>7.2578545014502791E-3</v>
      </c>
      <c r="AH17" s="79">
        <v>4.6117734384972145E-2</v>
      </c>
      <c r="AI17" s="113"/>
    </row>
    <row r="18" spans="3:41">
      <c r="C18" s="66" t="s">
        <v>63</v>
      </c>
      <c r="D18" s="78">
        <v>0.10374930367716417</v>
      </c>
      <c r="E18" s="78">
        <v>0.11799213892365694</v>
      </c>
      <c r="F18" s="78">
        <v>1.0531089740477436E-3</v>
      </c>
      <c r="G18" s="78">
        <v>0</v>
      </c>
      <c r="H18" s="78">
        <v>1.5994721338507982E-2</v>
      </c>
      <c r="I18" s="78">
        <v>7.4447924766755991E-6</v>
      </c>
      <c r="J18" s="78">
        <v>2.9472223180673968E-2</v>
      </c>
      <c r="K18" s="78">
        <v>6.0479572876199705E-2</v>
      </c>
      <c r="L18" s="78">
        <v>1.4438984906979001E-2</v>
      </c>
      <c r="M18" s="78">
        <v>1.7242355135958554E-4</v>
      </c>
      <c r="N18" s="78">
        <v>0.22713487762455534</v>
      </c>
      <c r="O18" s="78">
        <v>1.7534724697897335E-2</v>
      </c>
      <c r="P18" s="78">
        <v>2.2578536397880267E-2</v>
      </c>
      <c r="Q18" s="78">
        <v>1.5044752585939585</v>
      </c>
      <c r="R18" s="78">
        <v>3.6157228493556839</v>
      </c>
      <c r="S18" s="78">
        <v>1.0632428554922449E-2</v>
      </c>
      <c r="T18" s="78">
        <v>3.6252764124280513E-4</v>
      </c>
      <c r="U18" s="78">
        <v>0.20863223782198606</v>
      </c>
      <c r="V18" s="78">
        <v>0.18167139231990739</v>
      </c>
      <c r="W18" s="78">
        <v>0.3777899628458169</v>
      </c>
      <c r="X18" s="78">
        <v>0.149604056061519</v>
      </c>
      <c r="Y18" s="78">
        <v>0.53418456040353635</v>
      </c>
      <c r="Z18" s="78">
        <v>0.21429812403081211</v>
      </c>
      <c r="AA18" s="78">
        <v>0.20866093171886846</v>
      </c>
      <c r="AB18" s="78">
        <v>0.69885399877249987</v>
      </c>
      <c r="AC18" s="78">
        <v>0.49843297521070956</v>
      </c>
      <c r="AD18" s="78">
        <v>0.34461044676995323</v>
      </c>
      <c r="AE18" s="78">
        <v>0.53286490731664227</v>
      </c>
      <c r="AF18" s="78">
        <v>0.19482060776161914</v>
      </c>
      <c r="AG18" s="78">
        <v>4.3557146771902984E-2</v>
      </c>
      <c r="AH18" s="79">
        <v>0.34460512026963869</v>
      </c>
      <c r="AI18" s="113"/>
    </row>
    <row r="19" spans="3:41">
      <c r="C19" s="66" t="s">
        <v>64</v>
      </c>
      <c r="D19" s="78">
        <v>8.7731701718514827</v>
      </c>
      <c r="E19" s="78">
        <v>19.295604716749946</v>
      </c>
      <c r="F19" s="78">
        <v>22.786072054387958</v>
      </c>
      <c r="G19" s="78">
        <v>0.22846346506058005</v>
      </c>
      <c r="H19" s="78">
        <v>11.910234758223591</v>
      </c>
      <c r="I19" s="78">
        <v>0.97956622491217926</v>
      </c>
      <c r="J19" s="78">
        <v>10.892414833720011</v>
      </c>
      <c r="K19" s="78">
        <v>11.222767676671893</v>
      </c>
      <c r="L19" s="78">
        <v>28.95628112180496</v>
      </c>
      <c r="M19" s="78">
        <v>0.21112015680023599</v>
      </c>
      <c r="N19" s="78">
        <v>7.2145673876043368</v>
      </c>
      <c r="O19" s="78">
        <v>2.9415638895351601</v>
      </c>
      <c r="P19" s="78">
        <v>5.6399223225878234</v>
      </c>
      <c r="Q19" s="78">
        <v>5.616124089664476</v>
      </c>
      <c r="R19" s="78">
        <v>8.3228817296461557</v>
      </c>
      <c r="S19" s="78">
        <v>3.6989820161767253</v>
      </c>
      <c r="T19" s="78">
        <v>14.939372267795534</v>
      </c>
      <c r="U19" s="78">
        <v>7.697193286575958</v>
      </c>
      <c r="V19" s="78">
        <v>3.7500528845264287</v>
      </c>
      <c r="W19" s="78">
        <v>7.086491061124554</v>
      </c>
      <c r="X19" s="78">
        <v>9.5553013526349435</v>
      </c>
      <c r="Y19" s="78">
        <v>1.0076983185694082</v>
      </c>
      <c r="Z19" s="78">
        <v>6.223897305868566</v>
      </c>
      <c r="AA19" s="78">
        <v>4.0698140800434253</v>
      </c>
      <c r="AB19" s="78">
        <v>4.3803002194092295</v>
      </c>
      <c r="AC19" s="78">
        <v>5.468713308474717</v>
      </c>
      <c r="AD19" s="78">
        <v>5.8045358015729738</v>
      </c>
      <c r="AE19" s="78">
        <v>7.500636143764253</v>
      </c>
      <c r="AF19" s="78">
        <v>5.3732992039228833</v>
      </c>
      <c r="AG19" s="78">
        <v>12.111399619339993</v>
      </c>
      <c r="AH19" s="79">
        <v>5.2582927096812764</v>
      </c>
      <c r="AI19" s="113"/>
    </row>
    <row r="20" spans="3:41">
      <c r="C20" s="66" t="s">
        <v>65</v>
      </c>
      <c r="D20" s="78">
        <v>0.32359581916470376</v>
      </c>
      <c r="E20" s="78">
        <v>2.0611156286998651</v>
      </c>
      <c r="F20" s="78">
        <v>5.9361511154976982</v>
      </c>
      <c r="G20" s="78">
        <v>0.16733616274568333</v>
      </c>
      <c r="H20" s="78">
        <v>8.9199701505940449E-2</v>
      </c>
      <c r="I20" s="78">
        <v>3.2144486830720459E-3</v>
      </c>
      <c r="J20" s="78">
        <v>0.32609481590648332</v>
      </c>
      <c r="K20" s="78">
        <v>1.9737338153197412</v>
      </c>
      <c r="L20" s="78">
        <v>3.6093295553698654</v>
      </c>
      <c r="M20" s="78">
        <v>0.54479340062035675</v>
      </c>
      <c r="N20" s="78">
        <v>1.5242296971139107</v>
      </c>
      <c r="O20" s="78">
        <v>0.8573531168878058</v>
      </c>
      <c r="P20" s="78">
        <v>0.50284898960193192</v>
      </c>
      <c r="Q20" s="78">
        <v>0.18959150913616224</v>
      </c>
      <c r="R20" s="78">
        <v>1.3575437420083822</v>
      </c>
      <c r="S20" s="78">
        <v>0.46112008828282042</v>
      </c>
      <c r="T20" s="78">
        <v>5.8443925287204823E-2</v>
      </c>
      <c r="U20" s="78">
        <v>10.28244164026259</v>
      </c>
      <c r="V20" s="78">
        <v>7.2805907949934472</v>
      </c>
      <c r="W20" s="78">
        <v>1.9593493068427323</v>
      </c>
      <c r="X20" s="78">
        <v>0.77573161597655005</v>
      </c>
      <c r="Y20" s="78">
        <v>14.569891540060596</v>
      </c>
      <c r="Z20" s="78">
        <v>0.77298563633716755</v>
      </c>
      <c r="AA20" s="78">
        <v>3.1097039422696007</v>
      </c>
      <c r="AB20" s="78">
        <v>1.6195232348062496</v>
      </c>
      <c r="AC20" s="78">
        <v>2.9954957379652543</v>
      </c>
      <c r="AD20" s="78">
        <v>5.304110306850192</v>
      </c>
      <c r="AE20" s="78">
        <v>8.9755223731803273</v>
      </c>
      <c r="AF20" s="78">
        <v>0.90891957936576406</v>
      </c>
      <c r="AG20" s="78">
        <v>4.6933448491381817</v>
      </c>
      <c r="AH20" s="79">
        <v>7.2536283206500203</v>
      </c>
      <c r="AI20" s="113"/>
    </row>
    <row r="21" spans="3:41">
      <c r="C21" s="66" t="s">
        <v>66</v>
      </c>
      <c r="D21" s="78">
        <v>0.15401429393845503</v>
      </c>
      <c r="E21" s="78">
        <v>5.6813079014213889E-2</v>
      </c>
      <c r="F21" s="78">
        <v>5.6463842156061315</v>
      </c>
      <c r="G21" s="78">
        <v>0</v>
      </c>
      <c r="H21" s="78">
        <v>3.0461883232283687E-2</v>
      </c>
      <c r="I21" s="78">
        <v>0</v>
      </c>
      <c r="J21" s="78">
        <v>4.9238743047826855E-2</v>
      </c>
      <c r="K21" s="78">
        <v>0.61816462018320906</v>
      </c>
      <c r="L21" s="78">
        <v>0.11176853383568366</v>
      </c>
      <c r="M21" s="78">
        <v>3.4972372841418964E-2</v>
      </c>
      <c r="N21" s="78">
        <v>0.54815864886573973</v>
      </c>
      <c r="O21" s="78">
        <v>0.12933646643710764</v>
      </c>
      <c r="P21" s="78">
        <v>1.3906945467858187E-2</v>
      </c>
      <c r="Q21" s="78">
        <v>5.8851235669441913E-2</v>
      </c>
      <c r="R21" s="78">
        <v>3.3759702783293641E-2</v>
      </c>
      <c r="S21" s="78">
        <v>0</v>
      </c>
      <c r="T21" s="78">
        <v>3.928210468809026E-4</v>
      </c>
      <c r="U21" s="78">
        <v>6.7234107606601978E-2</v>
      </c>
      <c r="V21" s="78">
        <v>0.17313614476524578</v>
      </c>
      <c r="W21" s="78">
        <v>6.9997489356399129E-2</v>
      </c>
      <c r="X21" s="78">
        <v>3.2443168279023993E-2</v>
      </c>
      <c r="Y21" s="78">
        <v>1.2318104012375118E-2</v>
      </c>
      <c r="Z21" s="78">
        <v>7.3216007243459932E-2</v>
      </c>
      <c r="AA21" s="78">
        <v>0.10727456805783733</v>
      </c>
      <c r="AB21" s="78">
        <v>2.8922386316559613E-2</v>
      </c>
      <c r="AC21" s="78">
        <v>2.3964562667101223E-2</v>
      </c>
      <c r="AD21" s="78">
        <v>2.8235600806030508E-3</v>
      </c>
      <c r="AE21" s="78">
        <v>1.0550880393974322E-2</v>
      </c>
      <c r="AF21" s="78">
        <v>7.1191540789304647E-2</v>
      </c>
      <c r="AG21" s="78">
        <v>1.1403200418207965E-2</v>
      </c>
      <c r="AH21" s="79">
        <v>7.3765550699288668E-2</v>
      </c>
      <c r="AI21" s="113"/>
    </row>
    <row r="22" spans="3:41">
      <c r="C22" s="66" t="s">
        <v>67</v>
      </c>
      <c r="D22" s="78">
        <v>7.3955997217362526E-2</v>
      </c>
      <c r="E22" s="78">
        <v>2.1216421510248926E-2</v>
      </c>
      <c r="F22" s="78">
        <v>0.29279403740274051</v>
      </c>
      <c r="G22" s="78">
        <v>0</v>
      </c>
      <c r="H22" s="78">
        <v>0</v>
      </c>
      <c r="I22" s="78">
        <v>0</v>
      </c>
      <c r="J22" s="78">
        <v>1.24530520481721E-3</v>
      </c>
      <c r="K22" s="78">
        <v>0.12388850828542937</v>
      </c>
      <c r="L22" s="78">
        <v>4.2389552499470115E-2</v>
      </c>
      <c r="M22" s="78">
        <v>0.37285402852620514</v>
      </c>
      <c r="N22" s="78">
        <v>8.4834613594850575E-2</v>
      </c>
      <c r="O22" s="78">
        <v>0.14486278457993748</v>
      </c>
      <c r="P22" s="78">
        <v>0.15380828953663581</v>
      </c>
      <c r="Q22" s="78">
        <v>1.7388507081179134</v>
      </c>
      <c r="R22" s="78">
        <v>0.10736521033762224</v>
      </c>
      <c r="S22" s="78">
        <v>6.6808732761081157E-4</v>
      </c>
      <c r="T22" s="78">
        <v>8.7463518048880601E-3</v>
      </c>
      <c r="U22" s="78">
        <v>2.1732831771392527E-2</v>
      </c>
      <c r="V22" s="78">
        <v>3.1625317334669202E-2</v>
      </c>
      <c r="W22" s="78">
        <v>0.10403822739672955</v>
      </c>
      <c r="X22" s="78">
        <v>0.53999663060749747</v>
      </c>
      <c r="Y22" s="78">
        <v>4.881123526373405E-2</v>
      </c>
      <c r="Z22" s="78">
        <v>0.49624929280613411</v>
      </c>
      <c r="AA22" s="78">
        <v>1.8269065404367953E-2</v>
      </c>
      <c r="AB22" s="78">
        <v>9.222608008487472E-2</v>
      </c>
      <c r="AC22" s="78">
        <v>0.28886816933061549</v>
      </c>
      <c r="AD22" s="78">
        <v>1.5613070974154538E-2</v>
      </c>
      <c r="AE22" s="78">
        <v>3.3675337626842335E-2</v>
      </c>
      <c r="AF22" s="78">
        <v>0.38927478147791933</v>
      </c>
      <c r="AG22" s="78">
        <v>5.2160513845452344E-3</v>
      </c>
      <c r="AH22" s="79">
        <v>8.6876492915437087E-2</v>
      </c>
      <c r="AI22" s="113"/>
    </row>
    <row r="23" spans="3:41">
      <c r="C23" s="66" t="s">
        <v>68</v>
      </c>
      <c r="D23" s="78">
        <v>0.26109750016416383</v>
      </c>
      <c r="E23" s="78">
        <v>0.90029520247045181</v>
      </c>
      <c r="F23" s="78">
        <v>2.1978141941122964E-2</v>
      </c>
      <c r="G23" s="78">
        <v>0</v>
      </c>
      <c r="H23" s="78">
        <v>8.6707378640488459E-3</v>
      </c>
      <c r="I23" s="78">
        <v>0</v>
      </c>
      <c r="J23" s="78">
        <v>2.2097368171389568E-2</v>
      </c>
      <c r="K23" s="78">
        <v>1.1531282571487327</v>
      </c>
      <c r="L23" s="78">
        <v>0.19092078774088506</v>
      </c>
      <c r="M23" s="78">
        <v>2.7627431439853174</v>
      </c>
      <c r="N23" s="78">
        <v>0.99039848905928407</v>
      </c>
      <c r="O23" s="78">
        <v>0.30650238143359232</v>
      </c>
      <c r="P23" s="78">
        <v>0.24432083867432547</v>
      </c>
      <c r="Q23" s="78">
        <v>0.40363407879457558</v>
      </c>
      <c r="R23" s="78">
        <v>0.60925405405423261</v>
      </c>
      <c r="S23" s="78">
        <v>7.6700568386946664E-3</v>
      </c>
      <c r="T23" s="78">
        <v>0.23255949540443074</v>
      </c>
      <c r="U23" s="78">
        <v>0.24305298603094183</v>
      </c>
      <c r="V23" s="78">
        <v>0.15039846898872772</v>
      </c>
      <c r="W23" s="78">
        <v>0.92304269881830192</v>
      </c>
      <c r="X23" s="78">
        <v>0.79221566812135813</v>
      </c>
      <c r="Y23" s="78">
        <v>3.1764321425084799E-2</v>
      </c>
      <c r="Z23" s="78">
        <v>1.4136043975227977</v>
      </c>
      <c r="AA23" s="78">
        <v>1.1830101172227725</v>
      </c>
      <c r="AB23" s="78">
        <v>1.9291111469527797</v>
      </c>
      <c r="AC23" s="78">
        <v>0.564955963435671</v>
      </c>
      <c r="AD23" s="78">
        <v>2.3925511653250506</v>
      </c>
      <c r="AE23" s="78">
        <v>0.74141719618432078</v>
      </c>
      <c r="AF23" s="78">
        <v>0.50812101397775622</v>
      </c>
      <c r="AG23" s="78">
        <v>0.11604361380035658</v>
      </c>
      <c r="AH23" s="79">
        <v>0.47738561620682457</v>
      </c>
      <c r="AI23" s="113"/>
    </row>
    <row r="24" spans="3:41">
      <c r="C24" s="66" t="s">
        <v>69</v>
      </c>
      <c r="D24" s="78">
        <v>0.62186619693186085</v>
      </c>
      <c r="E24" s="78">
        <v>0.12389264087151421</v>
      </c>
      <c r="F24" s="78">
        <v>0.14632817004982426</v>
      </c>
      <c r="G24" s="78">
        <v>2.9253194998503935</v>
      </c>
      <c r="H24" s="78">
        <v>1.9510719703583697E-5</v>
      </c>
      <c r="I24" s="78">
        <v>0</v>
      </c>
      <c r="J24" s="78">
        <v>6.4868387930950146E-4</v>
      </c>
      <c r="K24" s="78">
        <v>0.26771263435900344</v>
      </c>
      <c r="L24" s="78">
        <v>1.4527354485580068E-3</v>
      </c>
      <c r="M24" s="78">
        <v>0.43821532660640361</v>
      </c>
      <c r="N24" s="78">
        <v>0.12997924221761362</v>
      </c>
      <c r="O24" s="78">
        <v>0.71127493712475742</v>
      </c>
      <c r="P24" s="78">
        <v>1.5292913412082909</v>
      </c>
      <c r="Q24" s="78">
        <v>0.1599686419942857</v>
      </c>
      <c r="R24" s="78">
        <v>5.0663390730120959E-2</v>
      </c>
      <c r="S24" s="78">
        <v>0</v>
      </c>
      <c r="T24" s="78">
        <v>0</v>
      </c>
      <c r="U24" s="78">
        <v>0.28508700727813469</v>
      </c>
      <c r="V24" s="78">
        <v>2.2546789331928034E-3</v>
      </c>
      <c r="W24" s="78">
        <v>0.21896430524082877</v>
      </c>
      <c r="X24" s="78">
        <v>4.9478941064629869E-2</v>
      </c>
      <c r="Y24" s="78">
        <v>0.28028509074485519</v>
      </c>
      <c r="Z24" s="78">
        <v>5.7628954445265911E-2</v>
      </c>
      <c r="AA24" s="78">
        <v>8.7052966183677166E-2</v>
      </c>
      <c r="AB24" s="78">
        <v>0.2513509440713208</v>
      </c>
      <c r="AC24" s="78">
        <v>0.25203437763533793</v>
      </c>
      <c r="AD24" s="78">
        <v>7.1755191012312803E-3</v>
      </c>
      <c r="AE24" s="78">
        <v>5.2307506361809336E-2</v>
      </c>
      <c r="AF24" s="78">
        <v>0.35325308539294342</v>
      </c>
      <c r="AG24" s="78">
        <v>0.25780825994290701</v>
      </c>
      <c r="AH24" s="79">
        <v>0.23110087147583872</v>
      </c>
      <c r="AI24" s="113"/>
      <c r="AO24" s="75"/>
    </row>
    <row r="25" spans="3:41">
      <c r="C25" s="66" t="s">
        <v>70</v>
      </c>
      <c r="D25" s="78">
        <v>1.7656561594060234</v>
      </c>
      <c r="E25" s="78">
        <v>0.80642254503359556</v>
      </c>
      <c r="F25" s="78">
        <v>0.75494419103520194</v>
      </c>
      <c r="G25" s="78">
        <v>0</v>
      </c>
      <c r="H25" s="78">
        <v>4.9960678356551064E-4</v>
      </c>
      <c r="I25" s="78">
        <v>0</v>
      </c>
      <c r="J25" s="78">
        <v>0.12311783805169622</v>
      </c>
      <c r="K25" s="78">
        <v>0.61624272125307666</v>
      </c>
      <c r="L25" s="78">
        <v>6.9289806109032693E-3</v>
      </c>
      <c r="M25" s="78">
        <v>0.1717019268668584</v>
      </c>
      <c r="N25" s="78">
        <v>2.9297001073961644</v>
      </c>
      <c r="O25" s="78">
        <v>2.4147983140240328</v>
      </c>
      <c r="P25" s="78">
        <v>2.071193829425348</v>
      </c>
      <c r="Q25" s="78">
        <v>0.20517745504922469</v>
      </c>
      <c r="R25" s="78">
        <v>0.11963449410147624</v>
      </c>
      <c r="S25" s="78">
        <v>3.6418527812087029E-2</v>
      </c>
      <c r="T25" s="78">
        <v>4.6681641475100932E-5</v>
      </c>
      <c r="U25" s="78">
        <v>4.142921482470082</v>
      </c>
      <c r="V25" s="78">
        <v>0.47075043395115129</v>
      </c>
      <c r="W25" s="78">
        <v>0.28604641474983167</v>
      </c>
      <c r="X25" s="78">
        <v>0.61973760910024622</v>
      </c>
      <c r="Y25" s="78">
        <v>0.13105551928121154</v>
      </c>
      <c r="Z25" s="78">
        <v>0.49936327855910195</v>
      </c>
      <c r="AA25" s="78">
        <v>0.2266643111538271</v>
      </c>
      <c r="AB25" s="78">
        <v>0.45370242485217732</v>
      </c>
      <c r="AC25" s="78">
        <v>0.4384590132271643</v>
      </c>
      <c r="AD25" s="78">
        <v>0.11597166431244789</v>
      </c>
      <c r="AE25" s="78">
        <v>0.51127300451901392</v>
      </c>
      <c r="AF25" s="78">
        <v>0.39812396408955691</v>
      </c>
      <c r="AG25" s="78">
        <v>0.68451926907527028</v>
      </c>
      <c r="AH25" s="79">
        <v>0.67898408468181903</v>
      </c>
      <c r="AI25" s="113"/>
    </row>
    <row r="26" spans="3:41">
      <c r="C26" s="66" t="s">
        <v>71</v>
      </c>
      <c r="D26" s="78">
        <v>9.6900161736610799E-2</v>
      </c>
      <c r="E26" s="78">
        <v>0</v>
      </c>
      <c r="F26" s="78">
        <v>2.3217180829589799</v>
      </c>
      <c r="G26" s="78">
        <v>0</v>
      </c>
      <c r="H26" s="78">
        <v>2.365307099743501E-6</v>
      </c>
      <c r="I26" s="78">
        <v>0</v>
      </c>
      <c r="J26" s="78">
        <v>9.8685736310860882E-3</v>
      </c>
      <c r="K26" s="78">
        <v>1.3241261790948</v>
      </c>
      <c r="L26" s="78">
        <v>0.64622628497686863</v>
      </c>
      <c r="M26" s="78">
        <v>9.8113064578350033E-5</v>
      </c>
      <c r="N26" s="78">
        <v>8.2012351441940204E-2</v>
      </c>
      <c r="O26" s="78">
        <v>1.5221143982729874E-2</v>
      </c>
      <c r="P26" s="78">
        <v>1.4879036605605456E-2</v>
      </c>
      <c r="Q26" s="78">
        <v>8.5950403897381275E-2</v>
      </c>
      <c r="R26" s="78">
        <v>7.339454888155357E-2</v>
      </c>
      <c r="S26" s="78">
        <v>0</v>
      </c>
      <c r="T26" s="78">
        <v>2.9647808468760911E-4</v>
      </c>
      <c r="U26" s="78">
        <v>5.899240992116388</v>
      </c>
      <c r="V26" s="78">
        <v>16.186412361144399</v>
      </c>
      <c r="W26" s="78">
        <v>0.33147288713153739</v>
      </c>
      <c r="X26" s="78">
        <v>7.5252772040397611E-2</v>
      </c>
      <c r="Y26" s="78">
        <v>4.0252763645707733E-3</v>
      </c>
      <c r="Z26" s="78">
        <v>0.11528655179316807</v>
      </c>
      <c r="AA26" s="78">
        <v>1.3182217184218536</v>
      </c>
      <c r="AB26" s="78">
        <v>0.17018646113542107</v>
      </c>
      <c r="AC26" s="78">
        <v>0.33343553172394885</v>
      </c>
      <c r="AD26" s="78">
        <v>7.6044137790559204E-3</v>
      </c>
      <c r="AE26" s="78">
        <v>0.47200056344288682</v>
      </c>
      <c r="AF26" s="78">
        <v>1.9622407410512802E-2</v>
      </c>
      <c r="AG26" s="78">
        <v>0.27259533606092001</v>
      </c>
      <c r="AH26" s="79">
        <v>2.5551358448992105</v>
      </c>
      <c r="AI26" s="113"/>
    </row>
    <row r="27" spans="3:41">
      <c r="C27" s="66" t="s">
        <v>72</v>
      </c>
      <c r="D27" s="78">
        <v>9.4590230445981884</v>
      </c>
      <c r="E27" s="78">
        <v>13.455049981043048</v>
      </c>
      <c r="F27" s="78">
        <v>8.1790358400688596</v>
      </c>
      <c r="G27" s="78">
        <v>2.5927912111496547</v>
      </c>
      <c r="H27" s="78">
        <v>5.7449565404484799</v>
      </c>
      <c r="I27" s="78">
        <v>9.1730478730467184E-3</v>
      </c>
      <c r="J27" s="78">
        <v>4.1246491422908722</v>
      </c>
      <c r="K27" s="78">
        <v>13.854565795819482</v>
      </c>
      <c r="L27" s="78">
        <v>28.904605462362127</v>
      </c>
      <c r="M27" s="78">
        <v>0.32363900590194211</v>
      </c>
      <c r="N27" s="78">
        <v>10.946531516877672</v>
      </c>
      <c r="O27" s="78">
        <v>17.685577376284094</v>
      </c>
      <c r="P27" s="78">
        <v>42.421366536125134</v>
      </c>
      <c r="Q27" s="78">
        <v>7.0458467238155755</v>
      </c>
      <c r="R27" s="78">
        <v>11.217249703096616</v>
      </c>
      <c r="S27" s="78">
        <v>11.475244024075382</v>
      </c>
      <c r="T27" s="78">
        <v>13.767448529864998</v>
      </c>
      <c r="U27" s="78">
        <v>4.6272210801932276</v>
      </c>
      <c r="V27" s="78">
        <v>9.8949941757424753</v>
      </c>
      <c r="W27" s="78">
        <v>9.8476159669277852</v>
      </c>
      <c r="X27" s="78">
        <v>17.471076061434232</v>
      </c>
      <c r="Y27" s="78">
        <v>5.2110330977687846</v>
      </c>
      <c r="Z27" s="78">
        <v>9.7299123135366337</v>
      </c>
      <c r="AA27" s="78">
        <v>4.4406512116310521</v>
      </c>
      <c r="AB27" s="78">
        <v>7.7779015707859482</v>
      </c>
      <c r="AC27" s="78">
        <v>12.085923117264192</v>
      </c>
      <c r="AD27" s="78">
        <v>5.5482556925107884</v>
      </c>
      <c r="AE27" s="78">
        <v>3.7145336014435246</v>
      </c>
      <c r="AF27" s="78">
        <v>15.626393787574974</v>
      </c>
      <c r="AG27" s="78">
        <v>6.3236747351866569</v>
      </c>
      <c r="AH27" s="79">
        <v>8.2948997232631054</v>
      </c>
      <c r="AI27" s="113"/>
    </row>
    <row r="28" spans="3:41">
      <c r="C28" s="66" t="s">
        <v>73</v>
      </c>
      <c r="D28" s="78">
        <v>2.3344395801006682E-2</v>
      </c>
      <c r="E28" s="78">
        <v>3.6756905129122767E-2</v>
      </c>
      <c r="F28" s="78">
        <v>0.60576733917900993</v>
      </c>
      <c r="G28" s="78">
        <v>0</v>
      </c>
      <c r="H28" s="78">
        <v>6.493319485269944E-3</v>
      </c>
      <c r="I28" s="78">
        <v>4.1499400348554553E-4</v>
      </c>
      <c r="J28" s="78">
        <v>0.14286835062618769</v>
      </c>
      <c r="K28" s="78">
        <v>0.28720514256090118</v>
      </c>
      <c r="L28" s="78">
        <v>7.7292514864716055E-2</v>
      </c>
      <c r="M28" s="78">
        <v>7.6516579357553444E-4</v>
      </c>
      <c r="N28" s="78">
        <v>0.42458697360786068</v>
      </c>
      <c r="O28" s="78">
        <v>8.2292097691990737E-2</v>
      </c>
      <c r="P28" s="78">
        <v>0.106197713681644</v>
      </c>
      <c r="Q28" s="78">
        <v>2.6556128012775064E-2</v>
      </c>
      <c r="R28" s="78">
        <v>0.17353396032815463</v>
      </c>
      <c r="S28" s="78">
        <v>4.8982712748395781E-2</v>
      </c>
      <c r="T28" s="78">
        <v>1.3989594046314821E-3</v>
      </c>
      <c r="U28" s="78">
        <v>2.4343987386482255</v>
      </c>
      <c r="V28" s="78">
        <v>1.9725158566328549</v>
      </c>
      <c r="W28" s="78">
        <v>1.2051650137886853</v>
      </c>
      <c r="X28" s="78">
        <v>0.93641649492471057</v>
      </c>
      <c r="Y28" s="78">
        <v>1.3575540675103024</v>
      </c>
      <c r="Z28" s="78">
        <v>0.73364434387814859</v>
      </c>
      <c r="AA28" s="78">
        <v>2.1735072426565103</v>
      </c>
      <c r="AB28" s="78">
        <v>1.4358286548352546</v>
      </c>
      <c r="AC28" s="78">
        <v>2.8158899252894329</v>
      </c>
      <c r="AD28" s="78">
        <v>3.5928489489224953</v>
      </c>
      <c r="AE28" s="78">
        <v>1.2529779295588381</v>
      </c>
      <c r="AF28" s="78">
        <v>1.4779442628027779E-2</v>
      </c>
      <c r="AG28" s="78">
        <v>0.8153425139246131</v>
      </c>
      <c r="AH28" s="79">
        <v>1.4601991009413695</v>
      </c>
      <c r="AI28" s="113"/>
    </row>
    <row r="29" spans="3:41">
      <c r="C29" s="66" t="s">
        <v>74</v>
      </c>
      <c r="D29" s="78">
        <v>1.9175659482550598E-2</v>
      </c>
      <c r="E29" s="78">
        <v>1.9397127197589138E-3</v>
      </c>
      <c r="F29" s="78">
        <v>0.12997909385910297</v>
      </c>
      <c r="G29" s="78">
        <v>0</v>
      </c>
      <c r="H29" s="78">
        <v>1.052151100899633E-2</v>
      </c>
      <c r="I29" s="78">
        <v>0</v>
      </c>
      <c r="J29" s="78">
        <v>1.5416732349665197E-4</v>
      </c>
      <c r="K29" s="78">
        <v>6.3850359756645478E-2</v>
      </c>
      <c r="L29" s="78">
        <v>1.5789956869296125E-2</v>
      </c>
      <c r="M29" s="78">
        <v>3.7536665186049568E-2</v>
      </c>
      <c r="N29" s="78">
        <v>0.25371837048969625</v>
      </c>
      <c r="O29" s="78">
        <v>3.0046349556039648E-2</v>
      </c>
      <c r="P29" s="78">
        <v>8.3197929839674528E-2</v>
      </c>
      <c r="Q29" s="78">
        <v>2.1023109412083214E-3</v>
      </c>
      <c r="R29" s="78">
        <v>2.7243634743058315E-2</v>
      </c>
      <c r="S29" s="78">
        <v>3.2213202928211221E-3</v>
      </c>
      <c r="T29" s="78">
        <v>2.3851339114533486E-2</v>
      </c>
      <c r="U29" s="78">
        <v>0.41377556706402119</v>
      </c>
      <c r="V29" s="78">
        <v>0.34077890410575518</v>
      </c>
      <c r="W29" s="78">
        <v>1.0041306831736641</v>
      </c>
      <c r="X29" s="78">
        <v>0.3555173832150304</v>
      </c>
      <c r="Y29" s="78">
        <v>9.8373335440105347E-2</v>
      </c>
      <c r="Z29" s="78">
        <v>0.25335283319289903</v>
      </c>
      <c r="AA29" s="78">
        <v>0.63190137991448281</v>
      </c>
      <c r="AB29" s="78">
        <v>0.32302925119462578</v>
      </c>
      <c r="AC29" s="78">
        <v>0.37222854362401431</v>
      </c>
      <c r="AD29" s="78">
        <v>1.2607718020102681</v>
      </c>
      <c r="AE29" s="78">
        <v>1.2815430969340239E-2</v>
      </c>
      <c r="AF29" s="78">
        <v>1.150570969051138E-2</v>
      </c>
      <c r="AG29" s="78">
        <v>0.11453653475402135</v>
      </c>
      <c r="AH29" s="79">
        <v>0.27485462235587982</v>
      </c>
      <c r="AI29" s="113"/>
    </row>
    <row r="30" spans="3:41">
      <c r="C30" s="66" t="s">
        <v>75</v>
      </c>
      <c r="D30" s="78">
        <v>7.792268516752815E-2</v>
      </c>
      <c r="E30" s="78">
        <v>0.28304346588649854</v>
      </c>
      <c r="F30" s="78">
        <v>4.7367872263653736E-4</v>
      </c>
      <c r="G30" s="78">
        <v>0</v>
      </c>
      <c r="H30" s="78">
        <v>5.7635058179656665E-4</v>
      </c>
      <c r="I30" s="78">
        <v>0</v>
      </c>
      <c r="J30" s="78">
        <v>4.1316065644060908E-2</v>
      </c>
      <c r="K30" s="78">
        <v>0.10817796977787271</v>
      </c>
      <c r="L30" s="78">
        <v>1.6872295383273265E-3</v>
      </c>
      <c r="M30" s="78">
        <v>0.1563481030863636</v>
      </c>
      <c r="N30" s="78">
        <v>0.27751776842047987</v>
      </c>
      <c r="O30" s="78">
        <v>0.20041325903363064</v>
      </c>
      <c r="P30" s="78">
        <v>7.7414997661192269E-3</v>
      </c>
      <c r="Q30" s="78">
        <v>1.5597834962270818</v>
      </c>
      <c r="R30" s="78">
        <v>0.78382860900170459</v>
      </c>
      <c r="S30" s="78">
        <v>2.3978638192543081E-3</v>
      </c>
      <c r="T30" s="78">
        <v>2.3683483850505996E-3</v>
      </c>
      <c r="U30" s="78">
        <v>4.6674977018291819E-2</v>
      </c>
      <c r="V30" s="78">
        <v>2.243268425960299E-2</v>
      </c>
      <c r="W30" s="78">
        <v>0.10397852583614513</v>
      </c>
      <c r="X30" s="78">
        <v>2.2101451591039385E-2</v>
      </c>
      <c r="Y30" s="78">
        <v>1.0163379364825153E-2</v>
      </c>
      <c r="Z30" s="78">
        <v>0.11747931940348087</v>
      </c>
      <c r="AA30" s="78">
        <v>4.7882668443413497E-2</v>
      </c>
      <c r="AB30" s="78">
        <v>5.0384554001661266E-2</v>
      </c>
      <c r="AC30" s="78">
        <v>4.9510488225050657E-2</v>
      </c>
      <c r="AD30" s="78">
        <v>1.9154099436382386E-2</v>
      </c>
      <c r="AE30" s="78">
        <v>0.11136378945504792</v>
      </c>
      <c r="AF30" s="78">
        <v>1.1462510709058928</v>
      </c>
      <c r="AG30" s="78">
        <v>1.6653323235817415E-2</v>
      </c>
      <c r="AH30" s="79">
        <v>6.7129934308211639E-2</v>
      </c>
      <c r="AI30" s="113"/>
    </row>
    <row r="31" spans="3:41">
      <c r="C31" s="66" t="s">
        <v>76</v>
      </c>
      <c r="D31" s="78">
        <v>7.1130898218800765E-3</v>
      </c>
      <c r="E31" s="78">
        <v>3.5800066975416189E-5</v>
      </c>
      <c r="F31" s="78">
        <v>0</v>
      </c>
      <c r="G31" s="78">
        <v>0</v>
      </c>
      <c r="H31" s="78">
        <v>5.46226618837139E-5</v>
      </c>
      <c r="I31" s="78">
        <v>0</v>
      </c>
      <c r="J31" s="78">
        <v>0</v>
      </c>
      <c r="K31" s="78">
        <v>6.1320615279293403E-2</v>
      </c>
      <c r="L31" s="78">
        <v>2.7940899809533043E-2</v>
      </c>
      <c r="M31" s="78">
        <v>0.15446886054174749</v>
      </c>
      <c r="N31" s="78">
        <v>6.1340000264394727E-2</v>
      </c>
      <c r="O31" s="78">
        <v>7.2165210657658954E-3</v>
      </c>
      <c r="P31" s="78">
        <v>1.0827681330431112E-2</v>
      </c>
      <c r="Q31" s="78">
        <v>4.227537648990861E-2</v>
      </c>
      <c r="R31" s="78">
        <v>0.27158533081636382</v>
      </c>
      <c r="S31" s="78">
        <v>0</v>
      </c>
      <c r="T31" s="78">
        <v>0</v>
      </c>
      <c r="U31" s="78">
        <v>5.1166172255739169E-2</v>
      </c>
      <c r="V31" s="78">
        <v>1.6111775517110044E-2</v>
      </c>
      <c r="W31" s="78">
        <v>0.67286711659816512</v>
      </c>
      <c r="X31" s="78">
        <v>9.7891519039211866E-2</v>
      </c>
      <c r="Y31" s="78">
        <v>0.14028639632968348</v>
      </c>
      <c r="Z31" s="78">
        <v>0.17522882772920179</v>
      </c>
      <c r="AA31" s="78">
        <v>3.9128456331639125E-2</v>
      </c>
      <c r="AB31" s="78">
        <v>5.6436745232385337E-2</v>
      </c>
      <c r="AC31" s="78">
        <v>0.11953273822739358</v>
      </c>
      <c r="AD31" s="78">
        <v>3.6874159523133693E-2</v>
      </c>
      <c r="AE31" s="78">
        <v>2.0259455686799471E-2</v>
      </c>
      <c r="AF31" s="78">
        <v>7.6406368269631786E-3</v>
      </c>
      <c r="AG31" s="78">
        <v>3.3147142578191666E-2</v>
      </c>
      <c r="AH31" s="79">
        <v>8.4570995264730428E-2</v>
      </c>
      <c r="AI31" s="113"/>
    </row>
    <row r="32" spans="3:41">
      <c r="C32" s="66" t="s">
        <v>77</v>
      </c>
      <c r="D32" s="78">
        <v>2.2213306260474789E-4</v>
      </c>
      <c r="E32" s="78">
        <v>1.7550169196811984E-2</v>
      </c>
      <c r="F32" s="78">
        <v>0</v>
      </c>
      <c r="G32" s="78">
        <v>0</v>
      </c>
      <c r="H32" s="78">
        <v>1.0276193121869047E-2</v>
      </c>
      <c r="I32" s="78">
        <v>0</v>
      </c>
      <c r="J32" s="78">
        <v>5.4940447447469162E-2</v>
      </c>
      <c r="K32" s="78">
        <v>7.4977357861592438E-3</v>
      </c>
      <c r="L32" s="78">
        <v>3.2393165626903239E-2</v>
      </c>
      <c r="M32" s="78">
        <v>7.177580252118182E-2</v>
      </c>
      <c r="N32" s="78">
        <v>8.5271399445113943E-2</v>
      </c>
      <c r="O32" s="78">
        <v>4.3496755233370481E-2</v>
      </c>
      <c r="P32" s="78">
        <v>1.7304576379498669E-3</v>
      </c>
      <c r="Q32" s="78">
        <v>0.49568815901133295</v>
      </c>
      <c r="R32" s="78">
        <v>1.0779612572478146E-2</v>
      </c>
      <c r="S32" s="78">
        <v>0</v>
      </c>
      <c r="T32" s="78">
        <v>0</v>
      </c>
      <c r="U32" s="78">
        <v>2.164416600364753E-2</v>
      </c>
      <c r="V32" s="78">
        <v>7.8459135020049345E-4</v>
      </c>
      <c r="W32" s="78">
        <v>1.0710101829019301E-2</v>
      </c>
      <c r="X32" s="78">
        <v>5.0709253161107117E-2</v>
      </c>
      <c r="Y32" s="78">
        <v>4.459160758298387E-3</v>
      </c>
      <c r="Z32" s="78">
        <v>3.0062174745934794E-2</v>
      </c>
      <c r="AA32" s="78">
        <v>1.4195167371046306E-2</v>
      </c>
      <c r="AB32" s="78">
        <v>7.0944289160166277E-2</v>
      </c>
      <c r="AC32" s="78">
        <v>2.3055923669301738E-2</v>
      </c>
      <c r="AD32" s="78">
        <v>3.9623800334299332E-2</v>
      </c>
      <c r="AE32" s="78">
        <v>1.4205830193298168E-2</v>
      </c>
      <c r="AF32" s="78">
        <v>0.13466101496379748</v>
      </c>
      <c r="AG32" s="78">
        <v>1.3193834878142494E-2</v>
      </c>
      <c r="AH32" s="79">
        <v>1.96350142094854E-2</v>
      </c>
      <c r="AI32" s="113"/>
      <c r="AO32" s="75"/>
    </row>
    <row r="33" spans="3:41">
      <c r="C33" s="66" t="s">
        <v>122</v>
      </c>
      <c r="D33" s="78">
        <v>0.86528143518980294</v>
      </c>
      <c r="E33" s="78">
        <v>3.3995418144700897E-2</v>
      </c>
      <c r="F33" s="78">
        <v>2.3838707900502295E-2</v>
      </c>
      <c r="G33" s="78">
        <v>0</v>
      </c>
      <c r="H33" s="78">
        <v>4.4855046554721312E-6</v>
      </c>
      <c r="I33" s="78">
        <v>0</v>
      </c>
      <c r="J33" s="78">
        <v>7.4540833374281412E-2</v>
      </c>
      <c r="K33" s="78">
        <v>0.1470655206257819</v>
      </c>
      <c r="L33" s="78">
        <v>0.60048931298120478</v>
      </c>
      <c r="M33" s="78">
        <v>1.3088515035023085E-2</v>
      </c>
      <c r="N33" s="78">
        <v>2.1281015226772625E-2</v>
      </c>
      <c r="O33" s="78">
        <v>4.1328892394838633E-2</v>
      </c>
      <c r="P33" s="78">
        <v>1.6871787658193152E-2</v>
      </c>
      <c r="Q33" s="78">
        <v>1.0416635790930526E-3</v>
      </c>
      <c r="R33" s="78">
        <v>7.0559092613709518E-3</v>
      </c>
      <c r="S33" s="78">
        <v>6.7896316782773162E-3</v>
      </c>
      <c r="T33" s="78">
        <v>0</v>
      </c>
      <c r="U33" s="78">
        <v>0.48172199804922111</v>
      </c>
      <c r="V33" s="78">
        <v>3.73972596616906E-2</v>
      </c>
      <c r="W33" s="78">
        <v>7.4237864846433244E-2</v>
      </c>
      <c r="X33" s="78">
        <v>9.943199145460882E-2</v>
      </c>
      <c r="Y33" s="78">
        <v>0.35422881445267618</v>
      </c>
      <c r="Z33" s="78">
        <v>6.0456853995362672E-2</v>
      </c>
      <c r="AA33" s="78">
        <v>0.67265564701009561</v>
      </c>
      <c r="AB33" s="78">
        <v>0.22038280258897189</v>
      </c>
      <c r="AC33" s="78">
        <v>7.916030869179938E-2</v>
      </c>
      <c r="AD33" s="78">
        <v>1.590258309647238</v>
      </c>
      <c r="AE33" s="78">
        <v>5.0537612707552096E-2</v>
      </c>
      <c r="AF33" s="78">
        <v>9.9868685142585067E-3</v>
      </c>
      <c r="AG33" s="78">
        <v>0.23368002383171385</v>
      </c>
      <c r="AH33" s="79">
        <v>0.31781237573700855</v>
      </c>
      <c r="AI33" s="113"/>
    </row>
    <row r="34" spans="3:41">
      <c r="C34" s="66" t="s">
        <v>123</v>
      </c>
      <c r="D34" s="78">
        <v>1.0656118699910303E-5</v>
      </c>
      <c r="E34" s="78">
        <v>0</v>
      </c>
      <c r="F34" s="78">
        <v>5.4913684473096257E-4</v>
      </c>
      <c r="G34" s="78">
        <v>0</v>
      </c>
      <c r="H34" s="78">
        <v>0</v>
      </c>
      <c r="I34" s="78">
        <v>0</v>
      </c>
      <c r="J34" s="78">
        <v>1.5323485984647061E-4</v>
      </c>
      <c r="K34" s="78">
        <v>5.6351294332509395E-3</v>
      </c>
      <c r="L34" s="78">
        <v>4.1188783644256673E-4</v>
      </c>
      <c r="M34" s="78">
        <v>0</v>
      </c>
      <c r="N34" s="78">
        <v>0.25157658106597813</v>
      </c>
      <c r="O34" s="78">
        <v>2.3217701258447477E-3</v>
      </c>
      <c r="P34" s="78">
        <v>2.5192644861681343E-4</v>
      </c>
      <c r="Q34" s="78">
        <v>0</v>
      </c>
      <c r="R34" s="78">
        <v>4.8370252208626095E-3</v>
      </c>
      <c r="S34" s="78">
        <v>1.248132139179888E-3</v>
      </c>
      <c r="T34" s="78">
        <v>0</v>
      </c>
      <c r="U34" s="78">
        <v>3.2717906646738634E-3</v>
      </c>
      <c r="V34" s="78">
        <v>1.3419535169383493E-2</v>
      </c>
      <c r="W34" s="78">
        <v>2.7712407389240652E-2</v>
      </c>
      <c r="X34" s="78">
        <v>1.6099236792763136E-2</v>
      </c>
      <c r="Y34" s="78">
        <v>1.1541811274811293E-4</v>
      </c>
      <c r="Z34" s="78">
        <v>7.1130731938611894E-3</v>
      </c>
      <c r="AA34" s="78">
        <v>1.0632992233406316E-2</v>
      </c>
      <c r="AB34" s="78">
        <v>4.1726996278427311E-3</v>
      </c>
      <c r="AC34" s="78">
        <v>1.4216785880567307E-2</v>
      </c>
      <c r="AD34" s="78">
        <v>1.4411082076721672E-4</v>
      </c>
      <c r="AE34" s="78">
        <v>7.5422401657257868E-3</v>
      </c>
      <c r="AF34" s="78">
        <v>4.9113338710277414E-4</v>
      </c>
      <c r="AG34" s="78">
        <v>8.843820199482556E-3</v>
      </c>
      <c r="AH34" s="79">
        <v>7.3093328332862013E-3</v>
      </c>
      <c r="AI34" s="113"/>
    </row>
    <row r="35" spans="3:41">
      <c r="C35" s="66" t="s">
        <v>78</v>
      </c>
      <c r="D35" s="78">
        <v>11.439594783388921</v>
      </c>
      <c r="E35" s="78">
        <v>18.289753016802482</v>
      </c>
      <c r="F35" s="78">
        <v>11.803195259308787</v>
      </c>
      <c r="G35" s="78">
        <v>0.10290148800143605</v>
      </c>
      <c r="H35" s="78">
        <v>10.961350955400501</v>
      </c>
      <c r="I35" s="78">
        <v>1.4149785289526118E-2</v>
      </c>
      <c r="J35" s="78">
        <v>0.9876543087082974</v>
      </c>
      <c r="K35" s="78">
        <v>7.5096717916685876</v>
      </c>
      <c r="L35" s="78">
        <v>2.0722518647553358</v>
      </c>
      <c r="M35" s="78">
        <v>9.4448326812597792</v>
      </c>
      <c r="N35" s="78">
        <v>2.1268356684050218</v>
      </c>
      <c r="O35" s="78">
        <v>0.31849744425779231</v>
      </c>
      <c r="P35" s="78">
        <v>0.32610429233064792</v>
      </c>
      <c r="Q35" s="78">
        <v>0.78547191410960127</v>
      </c>
      <c r="R35" s="78">
        <v>2.2516677859803935</v>
      </c>
      <c r="S35" s="78">
        <v>0.60108179393151939</v>
      </c>
      <c r="T35" s="78">
        <v>5.6647357484375194</v>
      </c>
      <c r="U35" s="78">
        <v>3.8012087797919634</v>
      </c>
      <c r="V35" s="78">
        <v>0.97023089841092558</v>
      </c>
      <c r="W35" s="78">
        <v>2.2491873617942333</v>
      </c>
      <c r="X35" s="78">
        <v>1.3712693473041815</v>
      </c>
      <c r="Y35" s="78">
        <v>0.1624768449959734</v>
      </c>
      <c r="Z35" s="78">
        <v>1.8805016744436902</v>
      </c>
      <c r="AA35" s="78">
        <v>3.9905032446458502</v>
      </c>
      <c r="AB35" s="78">
        <v>1.6190469747508363</v>
      </c>
      <c r="AC35" s="78">
        <v>3.086909687694904</v>
      </c>
      <c r="AD35" s="78">
        <v>1.2425051756107617</v>
      </c>
      <c r="AE35" s="78">
        <v>4.2389211014400043</v>
      </c>
      <c r="AF35" s="78">
        <v>1.5423790152624028</v>
      </c>
      <c r="AG35" s="78">
        <v>1.6315511387232571</v>
      </c>
      <c r="AH35" s="79">
        <v>2.0010094632079198</v>
      </c>
      <c r="AI35" s="113"/>
    </row>
    <row r="36" spans="3:41">
      <c r="C36" s="66" t="s">
        <v>79</v>
      </c>
      <c r="D36" s="78">
        <v>2.1311453861680902E-3</v>
      </c>
      <c r="E36" s="78">
        <v>3.8283289802892792E-2</v>
      </c>
      <c r="F36" s="78">
        <v>10.845367861897806</v>
      </c>
      <c r="G36" s="78">
        <v>0</v>
      </c>
      <c r="H36" s="78">
        <v>4.6808569620519834E-4</v>
      </c>
      <c r="I36" s="78">
        <v>0</v>
      </c>
      <c r="J36" s="78">
        <v>0.12207736402870219</v>
      </c>
      <c r="K36" s="78">
        <v>1.0824464184586899</v>
      </c>
      <c r="L36" s="78">
        <v>4.9094864923395647E-2</v>
      </c>
      <c r="M36" s="78">
        <v>4.617467872369023E-2</v>
      </c>
      <c r="N36" s="78">
        <v>4.6716373791520834E-2</v>
      </c>
      <c r="O36" s="78">
        <v>1.0331292249448166E-2</v>
      </c>
      <c r="P36" s="78">
        <v>9.6757187450661579E-3</v>
      </c>
      <c r="Q36" s="78">
        <v>7.7618967637756858E-2</v>
      </c>
      <c r="R36" s="78">
        <v>5.7542022061621331E-2</v>
      </c>
      <c r="S36" s="78">
        <v>0</v>
      </c>
      <c r="T36" s="78">
        <v>5.283673509076273</v>
      </c>
      <c r="U36" s="78">
        <v>0.26404677551899364</v>
      </c>
      <c r="V36" s="78">
        <v>4.9784379662466988E-2</v>
      </c>
      <c r="W36" s="78">
        <v>7.3999336770947541E-2</v>
      </c>
      <c r="X36" s="78">
        <v>2.5272046573730486E-2</v>
      </c>
      <c r="Y36" s="78">
        <v>0.24077009649054482</v>
      </c>
      <c r="Z36" s="78">
        <v>8.8613015839662634E-2</v>
      </c>
      <c r="AA36" s="78">
        <v>6.9743768877572734E-2</v>
      </c>
      <c r="AB36" s="78">
        <v>0.10897657983599607</v>
      </c>
      <c r="AC36" s="78">
        <v>9.4724644599300467E-2</v>
      </c>
      <c r="AD36" s="78">
        <v>3.0371079349423701E-2</v>
      </c>
      <c r="AE36" s="78">
        <v>7.6916482597248287E-2</v>
      </c>
      <c r="AF36" s="78">
        <v>0.28560255884479951</v>
      </c>
      <c r="AG36" s="78">
        <v>8.7459641617599355E-3</v>
      </c>
      <c r="AH36" s="79">
        <v>0.15176764339486429</v>
      </c>
      <c r="AI36" s="113"/>
    </row>
    <row r="37" spans="3:41">
      <c r="C37" s="66" t="s">
        <v>80</v>
      </c>
      <c r="D37" s="78">
        <v>0.38600802732369022</v>
      </c>
      <c r="E37" s="78">
        <v>2.062516713139221</v>
      </c>
      <c r="F37" s="78">
        <v>0.26004025531084879</v>
      </c>
      <c r="G37" s="78">
        <v>5.6889875272002607E-2</v>
      </c>
      <c r="H37" s="78">
        <v>8.601163519980224E-3</v>
      </c>
      <c r="I37" s="78">
        <v>1.1401167907137487E-4</v>
      </c>
      <c r="J37" s="78">
        <v>1.62192369868147</v>
      </c>
      <c r="K37" s="78">
        <v>2.4093978308798412</v>
      </c>
      <c r="L37" s="78">
        <v>0.34276031816933539</v>
      </c>
      <c r="M37" s="78">
        <v>5.2161555340781467</v>
      </c>
      <c r="N37" s="78">
        <v>1.4376559356222869</v>
      </c>
      <c r="O37" s="78">
        <v>0.36274056010179273</v>
      </c>
      <c r="P37" s="78">
        <v>0.21107876763278199</v>
      </c>
      <c r="Q37" s="78">
        <v>3.6499110615746622</v>
      </c>
      <c r="R37" s="78">
        <v>2.9238335053397075</v>
      </c>
      <c r="S37" s="78">
        <v>1.1528753157942628</v>
      </c>
      <c r="T37" s="78">
        <v>0.9822924813813253</v>
      </c>
      <c r="U37" s="78">
        <v>0.70984144023027151</v>
      </c>
      <c r="V37" s="78">
        <v>0.13930872635203351</v>
      </c>
      <c r="W37" s="78">
        <v>1.9030760831660216</v>
      </c>
      <c r="X37" s="78">
        <v>1.7506821468303981</v>
      </c>
      <c r="Y37" s="78">
        <v>0.47247589235045589</v>
      </c>
      <c r="Z37" s="78">
        <v>2.4061902317134152</v>
      </c>
      <c r="AA37" s="78">
        <v>0.90642153121688673</v>
      </c>
      <c r="AB37" s="78">
        <v>3.7556908579823642</v>
      </c>
      <c r="AC37" s="78">
        <v>1.076767264880701</v>
      </c>
      <c r="AD37" s="78">
        <v>2.1909190930771327</v>
      </c>
      <c r="AE37" s="78">
        <v>0.73287699934592765</v>
      </c>
      <c r="AF37" s="78">
        <v>7.414634645839806</v>
      </c>
      <c r="AG37" s="78">
        <v>0.17875886920848494</v>
      </c>
      <c r="AH37" s="79">
        <v>0.89790571738551717</v>
      </c>
      <c r="AI37" s="113"/>
    </row>
    <row r="38" spans="3:41">
      <c r="C38" s="66" t="s">
        <v>81</v>
      </c>
      <c r="D38" s="78">
        <v>0.36783205803564401</v>
      </c>
      <c r="E38" s="78">
        <v>0.19154500380042114</v>
      </c>
      <c r="F38" s="78">
        <v>2.2663257626603359</v>
      </c>
      <c r="G38" s="78">
        <v>4.5274935807814744E-4</v>
      </c>
      <c r="H38" s="78">
        <v>1.9977653384932023E-4</v>
      </c>
      <c r="I38" s="78">
        <v>7.4447924766755991E-6</v>
      </c>
      <c r="J38" s="78">
        <v>0.54653404053821675</v>
      </c>
      <c r="K38" s="78">
        <v>0.73644763759354614</v>
      </c>
      <c r="L38" s="78">
        <v>3.1517251399113122</v>
      </c>
      <c r="M38" s="78">
        <v>7.6847493244001138E-3</v>
      </c>
      <c r="N38" s="78">
        <v>1.6495450963118909</v>
      </c>
      <c r="O38" s="78">
        <v>0.92930084402715107</v>
      </c>
      <c r="P38" s="78">
        <v>1.571100507832087</v>
      </c>
      <c r="Q38" s="78">
        <v>0.88347941270285524</v>
      </c>
      <c r="R38" s="78">
        <v>0.85716533101952186</v>
      </c>
      <c r="S38" s="78">
        <v>0</v>
      </c>
      <c r="T38" s="78">
        <v>1.6537219799158098E-4</v>
      </c>
      <c r="U38" s="78">
        <v>0.18357802095144773</v>
      </c>
      <c r="V38" s="78">
        <v>7.5088188855445256E-2</v>
      </c>
      <c r="W38" s="78">
        <v>1.0200395322245801</v>
      </c>
      <c r="X38" s="78">
        <v>1.0438121766901018</v>
      </c>
      <c r="Y38" s="78">
        <v>3.9005653005440663E-2</v>
      </c>
      <c r="Z38" s="78">
        <v>0.71498775239253809</v>
      </c>
      <c r="AA38" s="78">
        <v>0.22661602558878305</v>
      </c>
      <c r="AB38" s="78">
        <v>0.62058382974480675</v>
      </c>
      <c r="AC38" s="78">
        <v>0.26547414663591662</v>
      </c>
      <c r="AD38" s="78">
        <v>1.7171158910856819</v>
      </c>
      <c r="AE38" s="78">
        <v>0.51640681355693874</v>
      </c>
      <c r="AF38" s="78">
        <v>0.92447551090411673</v>
      </c>
      <c r="AG38" s="78">
        <v>0.10027963372702142</v>
      </c>
      <c r="AH38" s="79">
        <v>0.37164120543348289</v>
      </c>
      <c r="AI38" s="113"/>
    </row>
    <row r="39" spans="3:41">
      <c r="C39" s="66" t="s">
        <v>82</v>
      </c>
      <c r="D39" s="78">
        <v>0.18335709208586765</v>
      </c>
      <c r="E39" s="78">
        <v>1.5743893090325079E-2</v>
      </c>
      <c r="F39" s="78">
        <v>0</v>
      </c>
      <c r="G39" s="78">
        <v>0</v>
      </c>
      <c r="H39" s="78">
        <v>1.8667542872172541E-3</v>
      </c>
      <c r="I39" s="78">
        <v>0</v>
      </c>
      <c r="J39" s="78">
        <v>2.5765524760594689E-3</v>
      </c>
      <c r="K39" s="78">
        <v>0.15746370704942744</v>
      </c>
      <c r="L39" s="78">
        <v>9.1066487222074399E-3</v>
      </c>
      <c r="M39" s="78">
        <v>1.1525759692506921</v>
      </c>
      <c r="N39" s="78">
        <v>1.8452482385912867</v>
      </c>
      <c r="O39" s="78">
        <v>1.1168521900849802</v>
      </c>
      <c r="P39" s="78">
        <v>0.61645842343855239</v>
      </c>
      <c r="Q39" s="78">
        <v>0.43578553382464713</v>
      </c>
      <c r="R39" s="78">
        <v>0.23784717380242812</v>
      </c>
      <c r="S39" s="78">
        <v>5.9092065178599686E-3</v>
      </c>
      <c r="T39" s="78">
        <v>0.62057680273226257</v>
      </c>
      <c r="U39" s="78">
        <v>6.1006785391707542E-2</v>
      </c>
      <c r="V39" s="78">
        <v>9.9839376962842022E-2</v>
      </c>
      <c r="W39" s="78">
        <v>0.69686714395309335</v>
      </c>
      <c r="X39" s="78">
        <v>0.1929116331139831</v>
      </c>
      <c r="Y39" s="78">
        <v>0.10168628937845738</v>
      </c>
      <c r="Z39" s="78">
        <v>0.28511851500459534</v>
      </c>
      <c r="AA39" s="78">
        <v>0.21430192947574778</v>
      </c>
      <c r="AB39" s="78">
        <v>1.2595525245768764</v>
      </c>
      <c r="AC39" s="78">
        <v>0.4719605689096818</v>
      </c>
      <c r="AD39" s="78">
        <v>0.55210633695521683</v>
      </c>
      <c r="AE39" s="78">
        <v>0.63127641561199721</v>
      </c>
      <c r="AF39" s="78">
        <v>1.2546299672099142</v>
      </c>
      <c r="AG39" s="78">
        <v>9.1442368578825955E-2</v>
      </c>
      <c r="AH39" s="79">
        <v>0.2819462061838639</v>
      </c>
      <c r="AI39" s="113"/>
    </row>
    <row r="40" spans="3:41">
      <c r="C40" s="66" t="s">
        <v>83</v>
      </c>
      <c r="D40" s="78">
        <v>0.54387996682120299</v>
      </c>
      <c r="E40" s="78">
        <v>0.33807142337925639</v>
      </c>
      <c r="F40" s="78">
        <v>3.7622758729225533E-2</v>
      </c>
      <c r="G40" s="78">
        <v>3.9047360713731898</v>
      </c>
      <c r="H40" s="78">
        <v>5.4783039999677356</v>
      </c>
      <c r="I40" s="78">
        <v>1.9143752082880107E-5</v>
      </c>
      <c r="J40" s="78">
        <v>2.4904305995605434</v>
      </c>
      <c r="K40" s="78">
        <v>0.41472226380703647</v>
      </c>
      <c r="L40" s="78">
        <v>1.5241461245534649E-2</v>
      </c>
      <c r="M40" s="78">
        <v>8.082030603252937</v>
      </c>
      <c r="N40" s="78">
        <v>2.8682388168404013E-2</v>
      </c>
      <c r="O40" s="78">
        <v>2.4835501803742253E-2</v>
      </c>
      <c r="P40" s="78">
        <v>2.5415892429075434E-2</v>
      </c>
      <c r="Q40" s="78">
        <v>0.31897067136537188</v>
      </c>
      <c r="R40" s="78">
        <v>0.46783658075475515</v>
      </c>
      <c r="S40" s="78">
        <v>9.292110722475333E-2</v>
      </c>
      <c r="T40" s="78">
        <v>1.6265726324923808</v>
      </c>
      <c r="U40" s="78">
        <v>7.358766598029419</v>
      </c>
      <c r="V40" s="78">
        <v>2.171942696395605E-2</v>
      </c>
      <c r="W40" s="78">
        <v>0.19209618640332363</v>
      </c>
      <c r="X40" s="78">
        <v>9.7561982604824515E-2</v>
      </c>
      <c r="Y40" s="78">
        <v>2.1172164895890204</v>
      </c>
      <c r="Z40" s="78">
        <v>9.6487260029611721E-2</v>
      </c>
      <c r="AA40" s="78">
        <v>6.0937193299939532E-2</v>
      </c>
      <c r="AB40" s="78">
        <v>7.8933247870657433E-2</v>
      </c>
      <c r="AC40" s="78">
        <v>7.4584474366182443E-2</v>
      </c>
      <c r="AD40" s="78">
        <v>1.012529005250338E-2</v>
      </c>
      <c r="AE40" s="78">
        <v>9.2566794203551503E-2</v>
      </c>
      <c r="AF40" s="78">
        <v>7.9933108347981438E-2</v>
      </c>
      <c r="AG40" s="78">
        <v>4.103577596155706E-2</v>
      </c>
      <c r="AH40" s="79">
        <v>1.2577054102087231</v>
      </c>
      <c r="AI40" s="113"/>
    </row>
    <row r="41" spans="3:41">
      <c r="C41" s="66" t="s">
        <v>84</v>
      </c>
      <c r="D41" s="78">
        <v>0.14396860368524644</v>
      </c>
      <c r="E41" s="78">
        <v>7.6686998012884727E-2</v>
      </c>
      <c r="F41" s="78">
        <v>3.6186851252581985E-4</v>
      </c>
      <c r="G41" s="78">
        <v>0</v>
      </c>
      <c r="H41" s="78">
        <v>4.8281935345070422E-2</v>
      </c>
      <c r="I41" s="78">
        <v>0</v>
      </c>
      <c r="J41" s="78">
        <v>4.4626311602204753E-2</v>
      </c>
      <c r="K41" s="78">
        <v>8.080972208171544E-2</v>
      </c>
      <c r="L41" s="78">
        <v>1.1818814313198391E-2</v>
      </c>
      <c r="M41" s="78">
        <v>4.9585994507491314E-2</v>
      </c>
      <c r="N41" s="78">
        <v>0.3079285432408993</v>
      </c>
      <c r="O41" s="78">
        <v>0.40632451089922605</v>
      </c>
      <c r="P41" s="78">
        <v>0.44946979348615057</v>
      </c>
      <c r="Q41" s="78">
        <v>1.2067631995708747</v>
      </c>
      <c r="R41" s="78">
        <v>0.39374377558923856</v>
      </c>
      <c r="S41" s="78">
        <v>2.1881154722137041E-2</v>
      </c>
      <c r="T41" s="78">
        <v>0.25848618111177751</v>
      </c>
      <c r="U41" s="78">
        <v>0.12079030495946567</v>
      </c>
      <c r="V41" s="78">
        <v>5.1604496952112298E-3</v>
      </c>
      <c r="W41" s="78">
        <v>1.7620641438281848</v>
      </c>
      <c r="X41" s="78">
        <v>0.1989130643193544</v>
      </c>
      <c r="Y41" s="78">
        <v>4.6394347779314414E-2</v>
      </c>
      <c r="Z41" s="78">
        <v>0.63412177608665243</v>
      </c>
      <c r="AA41" s="78">
        <v>1.2590332899611167</v>
      </c>
      <c r="AB41" s="78">
        <v>0.80463851574152578</v>
      </c>
      <c r="AC41" s="78">
        <v>0.60461797890322433</v>
      </c>
      <c r="AD41" s="78">
        <v>1.865793221760164</v>
      </c>
      <c r="AE41" s="78">
        <v>0.40572454998211316</v>
      </c>
      <c r="AF41" s="78">
        <v>0.63934428683133504</v>
      </c>
      <c r="AG41" s="78">
        <v>7.8612162456299206E-2</v>
      </c>
      <c r="AH41" s="79">
        <v>0.36590140768501944</v>
      </c>
      <c r="AI41" s="113"/>
    </row>
    <row r="42" spans="3:41">
      <c r="C42" s="66" t="s">
        <v>85</v>
      </c>
      <c r="D42" s="78">
        <v>8.487154539532726E-3</v>
      </c>
      <c r="E42" s="78">
        <v>6.1566351543086199E-2</v>
      </c>
      <c r="F42" s="78">
        <v>0</v>
      </c>
      <c r="G42" s="78">
        <v>0</v>
      </c>
      <c r="H42" s="78">
        <v>1.4600011266631768E-2</v>
      </c>
      <c r="I42" s="78">
        <v>0</v>
      </c>
      <c r="J42" s="78">
        <v>2.1356525801320475E-3</v>
      </c>
      <c r="K42" s="78">
        <v>0.42353368191434848</v>
      </c>
      <c r="L42" s="78">
        <v>5.5056211236876304E-2</v>
      </c>
      <c r="M42" s="78">
        <v>5.2719807067218728E-3</v>
      </c>
      <c r="N42" s="78">
        <v>0.14631737635393774</v>
      </c>
      <c r="O42" s="78">
        <v>4.5450166904645282E-2</v>
      </c>
      <c r="P42" s="78">
        <v>2.6822240177122352E-2</v>
      </c>
      <c r="Q42" s="78">
        <v>1.0148829743473353</v>
      </c>
      <c r="R42" s="78">
        <v>0.51282835726704412</v>
      </c>
      <c r="S42" s="78">
        <v>3.9878080795374021E-4</v>
      </c>
      <c r="T42" s="78">
        <v>4.1218896196099764E-5</v>
      </c>
      <c r="U42" s="78">
        <v>0.23225721972019625</v>
      </c>
      <c r="V42" s="78">
        <v>2.0686093049578278</v>
      </c>
      <c r="W42" s="78">
        <v>0.34568274520746473</v>
      </c>
      <c r="X42" s="78">
        <v>0.20782743091312827</v>
      </c>
      <c r="Y42" s="78">
        <v>3.5272208064774116E-2</v>
      </c>
      <c r="Z42" s="78">
        <v>0.60905789926836795</v>
      </c>
      <c r="AA42" s="78">
        <v>7.6330185013117294E-2</v>
      </c>
      <c r="AB42" s="78">
        <v>0.31380001020281012</v>
      </c>
      <c r="AC42" s="78">
        <v>0.35310458842057757</v>
      </c>
      <c r="AD42" s="78">
        <v>0.37903499846731137</v>
      </c>
      <c r="AE42" s="78">
        <v>2.0297463984924824</v>
      </c>
      <c r="AF42" s="78">
        <v>0.34268940658146529</v>
      </c>
      <c r="AG42" s="78">
        <v>3.1448356536238703E-2</v>
      </c>
      <c r="AH42" s="79">
        <v>0.4292702326226</v>
      </c>
      <c r="AI42" s="113"/>
    </row>
    <row r="43" spans="3:41">
      <c r="C43" s="66" t="s">
        <v>86</v>
      </c>
      <c r="D43" s="78">
        <v>3.9478412461120632E-2</v>
      </c>
      <c r="E43" s="78">
        <v>0.11083375280434533</v>
      </c>
      <c r="F43" s="78">
        <v>0.10386948203600709</v>
      </c>
      <c r="G43" s="78">
        <v>0</v>
      </c>
      <c r="H43" s="78">
        <v>9.309986005935067E-2</v>
      </c>
      <c r="I43" s="78">
        <v>2.7428955275994149E-2</v>
      </c>
      <c r="J43" s="78">
        <v>3.5197083760962436E-2</v>
      </c>
      <c r="K43" s="78">
        <v>0.2751155174825099</v>
      </c>
      <c r="L43" s="78">
        <v>0.43459438707585102</v>
      </c>
      <c r="M43" s="78">
        <v>12.405331705438268</v>
      </c>
      <c r="N43" s="78">
        <v>0.57300681558458311</v>
      </c>
      <c r="O43" s="78">
        <v>0.15572871951435754</v>
      </c>
      <c r="P43" s="78">
        <v>8.5844643787757607E-2</v>
      </c>
      <c r="Q43" s="78">
        <v>0.48222974906623456</v>
      </c>
      <c r="R43" s="78">
        <v>3.752300573256564</v>
      </c>
      <c r="S43" s="78">
        <v>0.12493233026322176</v>
      </c>
      <c r="T43" s="78">
        <v>0.80692941888765823</v>
      </c>
      <c r="U43" s="78">
        <v>0.71449334813047682</v>
      </c>
      <c r="V43" s="78">
        <v>0.23677464066561779</v>
      </c>
      <c r="W43" s="78">
        <v>0.61319601528404688</v>
      </c>
      <c r="X43" s="78">
        <v>0.30432914108184772</v>
      </c>
      <c r="Y43" s="78">
        <v>0.57858279162693227</v>
      </c>
      <c r="Z43" s="78">
        <v>0.44146225939172862</v>
      </c>
      <c r="AA43" s="78">
        <v>0.40813461581903154</v>
      </c>
      <c r="AB43" s="78">
        <v>0.54394710419587688</v>
      </c>
      <c r="AC43" s="78">
        <v>1.2875549606363244</v>
      </c>
      <c r="AD43" s="78">
        <v>1.8953085343861711</v>
      </c>
      <c r="AE43" s="78">
        <v>0.54428107048600305</v>
      </c>
      <c r="AF43" s="78">
        <v>0.8909721986579231</v>
      </c>
      <c r="AG43" s="78">
        <v>0.12614380352533916</v>
      </c>
      <c r="AH43" s="79">
        <v>0.56565609047560628</v>
      </c>
      <c r="AI43" s="113"/>
    </row>
    <row r="44" spans="3:41">
      <c r="C44" s="66" t="s">
        <v>87</v>
      </c>
      <c r="D44" s="78">
        <v>1.8369103081741973</v>
      </c>
      <c r="E44" s="78">
        <v>0.16025899981545061</v>
      </c>
      <c r="F44" s="78">
        <v>0.13919710211729494</v>
      </c>
      <c r="G44" s="78">
        <v>0</v>
      </c>
      <c r="H44" s="78">
        <v>2.2524231247951724E-2</v>
      </c>
      <c r="I44" s="78">
        <v>0</v>
      </c>
      <c r="J44" s="78">
        <v>0.20421870861561195</v>
      </c>
      <c r="K44" s="78">
        <v>0.80153216422814633</v>
      </c>
      <c r="L44" s="78">
        <v>0.11668001934356199</v>
      </c>
      <c r="M44" s="78">
        <v>0.82114771490231375</v>
      </c>
      <c r="N44" s="78">
        <v>3.7949359667040632</v>
      </c>
      <c r="O44" s="78">
        <v>2.190338892732167</v>
      </c>
      <c r="P44" s="78">
        <v>0.31134749418102847</v>
      </c>
      <c r="Q44" s="78">
        <v>7.0695347922914265E-2</v>
      </c>
      <c r="R44" s="78">
        <v>0.56412433508754856</v>
      </c>
      <c r="S44" s="78">
        <v>1.3866540907427283</v>
      </c>
      <c r="T44" s="78">
        <v>0</v>
      </c>
      <c r="U44" s="78">
        <v>0.14544311855188755</v>
      </c>
      <c r="V44" s="78">
        <v>0.13524367036616278</v>
      </c>
      <c r="W44" s="78">
        <v>0.71009371697848644</v>
      </c>
      <c r="X44" s="78">
        <v>0.47854734623768047</v>
      </c>
      <c r="Y44" s="78">
        <v>0.37208296244268957</v>
      </c>
      <c r="Z44" s="78">
        <v>0.67132016461206012</v>
      </c>
      <c r="AA44" s="78">
        <v>8.6666847998753752E-2</v>
      </c>
      <c r="AB44" s="78">
        <v>0.69378256502206692</v>
      </c>
      <c r="AC44" s="78">
        <v>0.2521160510569167</v>
      </c>
      <c r="AD44" s="78">
        <v>1.157427106275517</v>
      </c>
      <c r="AE44" s="78">
        <v>0.51293552390467712</v>
      </c>
      <c r="AF44" s="78">
        <v>0.45023133239940311</v>
      </c>
      <c r="AG44" s="78">
        <v>6.7424466412789263E-2</v>
      </c>
      <c r="AH44" s="79">
        <v>0.44144280115412038</v>
      </c>
      <c r="AI44" s="113"/>
    </row>
    <row r="45" spans="3:41">
      <c r="C45" s="66" t="s">
        <v>88</v>
      </c>
      <c r="D45" s="78">
        <v>3.4305419226702663</v>
      </c>
      <c r="E45" s="78">
        <v>0.87407002613518803</v>
      </c>
      <c r="F45" s="78">
        <v>2.5453517221215116</v>
      </c>
      <c r="G45" s="78">
        <v>0</v>
      </c>
      <c r="H45" s="78">
        <v>2.2304780383778189</v>
      </c>
      <c r="I45" s="78">
        <v>4.0216871059012682</v>
      </c>
      <c r="J45" s="78">
        <v>0.61331491141568883</v>
      </c>
      <c r="K45" s="78">
        <v>2.5816019200018188</v>
      </c>
      <c r="L45" s="78">
        <v>1.8860756925602296</v>
      </c>
      <c r="M45" s="78">
        <v>1.144336213478145</v>
      </c>
      <c r="N45" s="78">
        <v>1.8511600842855476</v>
      </c>
      <c r="O45" s="78">
        <v>0.3542778871493395</v>
      </c>
      <c r="P45" s="78">
        <v>0.66850971212441046</v>
      </c>
      <c r="Q45" s="78">
        <v>0.23583818901358983</v>
      </c>
      <c r="R45" s="78">
        <v>1.0570737895670357</v>
      </c>
      <c r="S45" s="78">
        <v>0.7846038291347498</v>
      </c>
      <c r="T45" s="78">
        <v>1.9600275433603418</v>
      </c>
      <c r="U45" s="78">
        <v>5.6566525241358754</v>
      </c>
      <c r="V45" s="78">
        <v>9.6146849659770126</v>
      </c>
      <c r="W45" s="78">
        <v>3.0767995847491845</v>
      </c>
      <c r="X45" s="78">
        <v>3.3274722768605729</v>
      </c>
      <c r="Y45" s="78">
        <v>5.0562128046085606</v>
      </c>
      <c r="Z45" s="78">
        <v>1.9910736147476467</v>
      </c>
      <c r="AA45" s="78">
        <v>7.7096641656094702</v>
      </c>
      <c r="AB45" s="78">
        <v>3.3279406608201785</v>
      </c>
      <c r="AC45" s="78">
        <v>3.5917780657600193</v>
      </c>
      <c r="AD45" s="78">
        <v>6.7619090133836988</v>
      </c>
      <c r="AE45" s="78">
        <v>25.61183103876758</v>
      </c>
      <c r="AF45" s="78">
        <v>0.25613184129237149</v>
      </c>
      <c r="AG45" s="78">
        <v>11.332412203917187</v>
      </c>
      <c r="AH45" s="79">
        <v>6.1464292563751046</v>
      </c>
      <c r="AI45" s="113"/>
    </row>
    <row r="46" spans="3:41">
      <c r="C46" s="66" t="s">
        <v>124</v>
      </c>
      <c r="D46" s="78">
        <v>23.73676312834391</v>
      </c>
      <c r="E46" s="78">
        <v>1.9672934168119285</v>
      </c>
      <c r="F46" s="78">
        <v>7.1791281468329551</v>
      </c>
      <c r="G46" s="78">
        <v>75.586750890120584</v>
      </c>
      <c r="H46" s="78">
        <v>16.453421888316669</v>
      </c>
      <c r="I46" s="78">
        <v>80.540248382738483</v>
      </c>
      <c r="J46" s="78">
        <v>26.062044005265932</v>
      </c>
      <c r="K46" s="78">
        <v>9.0453829373445043</v>
      </c>
      <c r="L46" s="78">
        <v>2.2178260675905235</v>
      </c>
      <c r="M46" s="78">
        <v>24.878873471133584</v>
      </c>
      <c r="N46" s="78">
        <v>5.5022734228301502</v>
      </c>
      <c r="O46" s="78">
        <v>15.907401085050928</v>
      </c>
      <c r="P46" s="78">
        <v>10.271220374216135</v>
      </c>
      <c r="Q46" s="78">
        <v>2.6929407438600035</v>
      </c>
      <c r="R46" s="78">
        <v>0.9351045513204761</v>
      </c>
      <c r="S46" s="78">
        <v>0.44618393438491655</v>
      </c>
      <c r="T46" s="78">
        <v>0.77699407137193865</v>
      </c>
      <c r="U46" s="78">
        <v>1.6574873595322621</v>
      </c>
      <c r="V46" s="78">
        <v>4.5926306487148949</v>
      </c>
      <c r="W46" s="78">
        <v>3.2461760936604924</v>
      </c>
      <c r="X46" s="78">
        <v>1.3807393525032776</v>
      </c>
      <c r="Y46" s="78">
        <v>50.646362997668483</v>
      </c>
      <c r="Z46" s="78">
        <v>2.9319485364222819</v>
      </c>
      <c r="AA46" s="78">
        <v>12.397978624014373</v>
      </c>
      <c r="AB46" s="78">
        <v>5.2868903337573681</v>
      </c>
      <c r="AC46" s="78">
        <v>2.7516001652509856</v>
      </c>
      <c r="AD46" s="78">
        <v>0.99328835372204194</v>
      </c>
      <c r="AE46" s="78">
        <v>4.5979716741700161</v>
      </c>
      <c r="AF46" s="78">
        <v>2.8950662859341469</v>
      </c>
      <c r="AG46" s="78">
        <v>43.879796108752004</v>
      </c>
      <c r="AH46" s="79">
        <v>23.048276789670318</v>
      </c>
      <c r="AI46" s="113"/>
    </row>
    <row r="47" spans="3:41">
      <c r="C47" s="66" t="s">
        <v>125</v>
      </c>
      <c r="D47" s="78">
        <v>0.53577011201387337</v>
      </c>
      <c r="E47" s="78">
        <v>0.1934277618681737</v>
      </c>
      <c r="F47" s="78">
        <v>0.15993046043846607</v>
      </c>
      <c r="G47" s="78">
        <v>0</v>
      </c>
      <c r="H47" s="78">
        <v>2.3343375088572221E-3</v>
      </c>
      <c r="I47" s="78">
        <v>1.6021193409805885E-3</v>
      </c>
      <c r="J47" s="78">
        <v>16.841409681264679</v>
      </c>
      <c r="K47" s="78">
        <v>0.11524352683882741</v>
      </c>
      <c r="L47" s="78">
        <v>2.9045595071600708E-2</v>
      </c>
      <c r="M47" s="78">
        <v>5.854273036734213E-3</v>
      </c>
      <c r="N47" s="78">
        <v>4.2651690731120601E-2</v>
      </c>
      <c r="O47" s="78">
        <v>2.2510400217382681E-2</v>
      </c>
      <c r="P47" s="78">
        <v>8.8520311846249818E-3</v>
      </c>
      <c r="Q47" s="78">
        <v>4.9683420739186608E-3</v>
      </c>
      <c r="R47" s="78">
        <v>7.01120798126621E-3</v>
      </c>
      <c r="S47" s="78">
        <v>0</v>
      </c>
      <c r="T47" s="78">
        <v>1.0428877350820423E-4</v>
      </c>
      <c r="U47" s="78">
        <v>0.1816735005199368</v>
      </c>
      <c r="V47" s="78">
        <v>4.0189932675036143E-2</v>
      </c>
      <c r="W47" s="78">
        <v>0.22586065260345412</v>
      </c>
      <c r="X47" s="78">
        <v>7.7364269976341257E-2</v>
      </c>
      <c r="Y47" s="78">
        <v>7.309043810988354E-3</v>
      </c>
      <c r="Z47" s="78">
        <v>0.20402814358296481</v>
      </c>
      <c r="AA47" s="78">
        <v>0.26219285566831135</v>
      </c>
      <c r="AB47" s="78">
        <v>0.24276106604395853</v>
      </c>
      <c r="AC47" s="78">
        <v>0.1922466414276873</v>
      </c>
      <c r="AD47" s="78">
        <v>3.6075530434488377E-2</v>
      </c>
      <c r="AE47" s="78">
        <v>1.1510485151507159</v>
      </c>
      <c r="AF47" s="78">
        <v>7.6569355578329598E-2</v>
      </c>
      <c r="AG47" s="78">
        <v>1.2820027109722756</v>
      </c>
      <c r="AH47" s="79">
        <v>0.26311558037446692</v>
      </c>
      <c r="AI47" s="113"/>
      <c r="AO47" s="75"/>
    </row>
    <row r="48" spans="3:41">
      <c r="C48" s="66" t="s">
        <v>126</v>
      </c>
      <c r="D48" s="78">
        <v>4.5725979935950879E-2</v>
      </c>
      <c r="E48" s="78">
        <v>0</v>
      </c>
      <c r="F48" s="78">
        <v>0</v>
      </c>
      <c r="G48" s="78">
        <v>0</v>
      </c>
      <c r="H48" s="78">
        <v>0</v>
      </c>
      <c r="I48" s="78">
        <v>0</v>
      </c>
      <c r="J48" s="78">
        <v>1.0486330799331242E-2</v>
      </c>
      <c r="K48" s="78">
        <v>7.8735007549682157E-2</v>
      </c>
      <c r="L48" s="78">
        <v>1.5010240103120924E-4</v>
      </c>
      <c r="M48" s="78">
        <v>9.6371412544414811E-5</v>
      </c>
      <c r="N48" s="78">
        <v>1.2251840585577294</v>
      </c>
      <c r="O48" s="78">
        <v>1.1979312751554045</v>
      </c>
      <c r="P48" s="78">
        <v>7.3886816372136746E-2</v>
      </c>
      <c r="Q48" s="78">
        <v>1.1489089505774678E-4</v>
      </c>
      <c r="R48" s="78">
        <v>1.1520795293476105E-3</v>
      </c>
      <c r="S48" s="78">
        <v>0</v>
      </c>
      <c r="T48" s="78">
        <v>0</v>
      </c>
      <c r="U48" s="78">
        <v>1.3500531048480757E-2</v>
      </c>
      <c r="V48" s="78">
        <v>2.6057215134905469E-4</v>
      </c>
      <c r="W48" s="78">
        <v>9.2149202293164926E-3</v>
      </c>
      <c r="X48" s="78">
        <v>1.2958845754771609E-3</v>
      </c>
      <c r="Y48" s="78">
        <v>2.383918400162097E-5</v>
      </c>
      <c r="Z48" s="78">
        <v>1.8296335420557357E-2</v>
      </c>
      <c r="AA48" s="78">
        <v>5.275574918591425E-3</v>
      </c>
      <c r="AB48" s="78">
        <v>4.3008268289617298E-3</v>
      </c>
      <c r="AC48" s="78">
        <v>1.7123638920483423E-3</v>
      </c>
      <c r="AD48" s="78">
        <v>1.7366334154248289E-4</v>
      </c>
      <c r="AE48" s="78">
        <v>4.7490095866962274E-3</v>
      </c>
      <c r="AF48" s="78">
        <v>2.8449332546805041E-3</v>
      </c>
      <c r="AG48" s="78">
        <v>3.0247980428360691E-2</v>
      </c>
      <c r="AH48" s="79">
        <v>5.7456487899956311E-2</v>
      </c>
      <c r="AI48" s="113"/>
    </row>
    <row r="49" spans="3:45">
      <c r="C49" s="66" t="s">
        <v>127</v>
      </c>
      <c r="D49" s="78">
        <v>5.3722665717969846E-2</v>
      </c>
      <c r="E49" s="78">
        <v>0.51083115567221371</v>
      </c>
      <c r="F49" s="78">
        <v>2.7699189489990075E-3</v>
      </c>
      <c r="G49" s="78">
        <v>0</v>
      </c>
      <c r="H49" s="78">
        <v>2.3086867950760658E-2</v>
      </c>
      <c r="I49" s="78">
        <v>0</v>
      </c>
      <c r="J49" s="78">
        <v>8.6178290549761543E-3</v>
      </c>
      <c r="K49" s="78">
        <v>0.24075643528751728</v>
      </c>
      <c r="L49" s="78">
        <v>0.10419337271071349</v>
      </c>
      <c r="M49" s="78">
        <v>1.0993249583131233</v>
      </c>
      <c r="N49" s="78">
        <v>4.7720287297698297E-2</v>
      </c>
      <c r="O49" s="78">
        <v>7.3255361490827189E-2</v>
      </c>
      <c r="P49" s="78">
        <v>5.7589432025957392E-2</v>
      </c>
      <c r="Q49" s="78">
        <v>0.27369429684701962</v>
      </c>
      <c r="R49" s="78">
        <v>0.14360998234646158</v>
      </c>
      <c r="S49" s="78">
        <v>0</v>
      </c>
      <c r="T49" s="78">
        <v>1.8543537156173072E-3</v>
      </c>
      <c r="U49" s="78">
        <v>2.0144784968288951E-2</v>
      </c>
      <c r="V49" s="78">
        <v>3.4488375353838147E-3</v>
      </c>
      <c r="W49" s="78">
        <v>0.47976429651417829</v>
      </c>
      <c r="X49" s="78">
        <v>0.10053856710782391</v>
      </c>
      <c r="Y49" s="78">
        <v>4.9869526120681178E-2</v>
      </c>
      <c r="Z49" s="78">
        <v>0.27737202398840322</v>
      </c>
      <c r="AA49" s="78">
        <v>7.9012708654050245E-2</v>
      </c>
      <c r="AB49" s="78">
        <v>0.10855501665170621</v>
      </c>
      <c r="AC49" s="78">
        <v>4.3185664603725707E-2</v>
      </c>
      <c r="AD49" s="78">
        <v>4.2977517864801848E-2</v>
      </c>
      <c r="AE49" s="78">
        <v>1.1483773968011599E-2</v>
      </c>
      <c r="AF49" s="78">
        <v>0.59815904806575171</v>
      </c>
      <c r="AG49" s="78">
        <v>8.021083562983318E-3</v>
      </c>
      <c r="AH49" s="79">
        <v>6.7657708016588117E-2</v>
      </c>
      <c r="AI49" s="113"/>
    </row>
    <row r="50" spans="3:45">
      <c r="C50" s="66" t="s">
        <v>128</v>
      </c>
      <c r="D50" s="78">
        <v>0.53007013322694119</v>
      </c>
      <c r="E50" s="78">
        <v>0.12733595640424061</v>
      </c>
      <c r="F50" s="78">
        <v>7.3523199591376126E-2</v>
      </c>
      <c r="G50" s="78">
        <v>1.0245042686130326</v>
      </c>
      <c r="H50" s="78">
        <v>3.7504211329715342E-4</v>
      </c>
      <c r="I50" s="78">
        <v>2.9326913653329298</v>
      </c>
      <c r="J50" s="78">
        <v>13.244628522162694</v>
      </c>
      <c r="K50" s="78">
        <v>0.26595497664082801</v>
      </c>
      <c r="L50" s="78">
        <v>0.31210292240769477</v>
      </c>
      <c r="M50" s="78">
        <v>4.3407774192445155E-3</v>
      </c>
      <c r="N50" s="78">
        <v>5.1179072049346172E-2</v>
      </c>
      <c r="O50" s="78">
        <v>1.2648390079276775E-2</v>
      </c>
      <c r="P50" s="78">
        <v>4.5651733038168447E-2</v>
      </c>
      <c r="Q50" s="78">
        <v>3.3795814712346446E-3</v>
      </c>
      <c r="R50" s="78">
        <v>2.3941807502080879E-2</v>
      </c>
      <c r="S50" s="78">
        <v>0</v>
      </c>
      <c r="T50" s="78">
        <v>0.31785182051151206</v>
      </c>
      <c r="U50" s="78">
        <v>0.12984067252296486</v>
      </c>
      <c r="V50" s="78">
        <v>1.8490438509409604E-3</v>
      </c>
      <c r="W50" s="78">
        <v>1.386941662008455E-2</v>
      </c>
      <c r="X50" s="78">
        <v>3.4606205257397223E-2</v>
      </c>
      <c r="Y50" s="78">
        <v>3.3620136368172822</v>
      </c>
      <c r="Z50" s="78">
        <v>5.8661641645876471E-2</v>
      </c>
      <c r="AA50" s="78">
        <v>2.6496782961324548E-2</v>
      </c>
      <c r="AB50" s="78">
        <v>4.1601513930025175E-2</v>
      </c>
      <c r="AC50" s="78">
        <v>4.0159202250777189E-2</v>
      </c>
      <c r="AD50" s="78">
        <v>0.89435182961634563</v>
      </c>
      <c r="AE50" s="78">
        <v>0.15207592291312858</v>
      </c>
      <c r="AF50" s="78">
        <v>3.162349761039514E-3</v>
      </c>
      <c r="AG50" s="78">
        <v>0.43196571624769392</v>
      </c>
      <c r="AH50" s="79">
        <v>1.1290213338222621</v>
      </c>
      <c r="AI50" s="113"/>
      <c r="AS50" s="75"/>
    </row>
    <row r="51" spans="3:45">
      <c r="C51" s="80" t="s">
        <v>129</v>
      </c>
      <c r="D51" s="81">
        <v>100</v>
      </c>
      <c r="E51" s="81">
        <v>100</v>
      </c>
      <c r="F51" s="81">
        <v>100</v>
      </c>
      <c r="G51" s="81">
        <v>100</v>
      </c>
      <c r="H51" s="81">
        <v>100</v>
      </c>
      <c r="I51" s="81">
        <v>100</v>
      </c>
      <c r="J51" s="81">
        <v>100</v>
      </c>
      <c r="K51" s="81">
        <v>100</v>
      </c>
      <c r="L51" s="81">
        <v>100</v>
      </c>
      <c r="M51" s="81">
        <v>100</v>
      </c>
      <c r="N51" s="81">
        <v>100</v>
      </c>
      <c r="O51" s="81">
        <v>100</v>
      </c>
      <c r="P51" s="81">
        <v>100</v>
      </c>
      <c r="Q51" s="81">
        <v>100</v>
      </c>
      <c r="R51" s="81">
        <v>100</v>
      </c>
      <c r="S51" s="81">
        <v>100</v>
      </c>
      <c r="T51" s="81">
        <v>100</v>
      </c>
      <c r="U51" s="81">
        <v>100</v>
      </c>
      <c r="V51" s="81">
        <v>100</v>
      </c>
      <c r="W51" s="81">
        <v>100</v>
      </c>
      <c r="X51" s="81">
        <v>100</v>
      </c>
      <c r="Y51" s="81">
        <v>100</v>
      </c>
      <c r="Z51" s="81">
        <v>100</v>
      </c>
      <c r="AA51" s="81">
        <v>100</v>
      </c>
      <c r="AB51" s="81">
        <v>100</v>
      </c>
      <c r="AC51" s="81">
        <v>100</v>
      </c>
      <c r="AD51" s="81">
        <v>100</v>
      </c>
      <c r="AE51" s="81">
        <v>100</v>
      </c>
      <c r="AF51" s="81">
        <v>100</v>
      </c>
      <c r="AG51" s="81">
        <v>100</v>
      </c>
      <c r="AH51" s="82">
        <v>100</v>
      </c>
    </row>
    <row r="53" spans="3:45">
      <c r="C53" s="66" t="s">
        <v>158</v>
      </c>
      <c r="D53" s="113">
        <f>SUM(D4:D50)</f>
        <v>100.00000000000004</v>
      </c>
      <c r="E53" s="113">
        <f t="shared" ref="E53:AH53" si="0">SUM(E4:E50)</f>
        <v>99.999999999999986</v>
      </c>
      <c r="F53" s="113">
        <f t="shared" si="0"/>
        <v>100.00000000000004</v>
      </c>
      <c r="G53" s="113">
        <f t="shared" si="0"/>
        <v>100</v>
      </c>
      <c r="H53" s="113">
        <f t="shared" si="0"/>
        <v>100.00000000000003</v>
      </c>
      <c r="I53" s="113">
        <f t="shared" si="0"/>
        <v>100</v>
      </c>
      <c r="J53" s="113">
        <f t="shared" si="0"/>
        <v>99.999999999999957</v>
      </c>
      <c r="K53" s="113">
        <f t="shared" si="0"/>
        <v>99.999999999999986</v>
      </c>
      <c r="L53" s="113">
        <f t="shared" si="0"/>
        <v>100</v>
      </c>
      <c r="M53" s="113">
        <f t="shared" si="0"/>
        <v>99.999999999999986</v>
      </c>
      <c r="N53" s="113">
        <f t="shared" si="0"/>
        <v>99.999999999999986</v>
      </c>
      <c r="O53" s="113">
        <f t="shared" si="0"/>
        <v>100.00000000000001</v>
      </c>
      <c r="P53" s="113">
        <f t="shared" si="0"/>
        <v>99.999999999999957</v>
      </c>
      <c r="Q53" s="113">
        <f t="shared" si="0"/>
        <v>100.00000000000003</v>
      </c>
      <c r="R53" s="113">
        <f t="shared" si="0"/>
        <v>100.00000000000004</v>
      </c>
      <c r="S53" s="113">
        <f t="shared" si="0"/>
        <v>100.00000000000001</v>
      </c>
      <c r="T53" s="113">
        <f t="shared" si="0"/>
        <v>100.00000000000001</v>
      </c>
      <c r="U53" s="113">
        <f t="shared" si="0"/>
        <v>100.00000000000004</v>
      </c>
      <c r="V53" s="113">
        <f t="shared" si="0"/>
        <v>100.00000000000004</v>
      </c>
      <c r="W53" s="113">
        <f t="shared" si="0"/>
        <v>99.999999999999986</v>
      </c>
      <c r="X53" s="113">
        <f t="shared" si="0"/>
        <v>100.00000000000007</v>
      </c>
      <c r="Y53" s="113">
        <f t="shared" si="0"/>
        <v>99.999999999999986</v>
      </c>
      <c r="Z53" s="113">
        <f t="shared" si="0"/>
        <v>100.00000000000003</v>
      </c>
      <c r="AA53" s="113">
        <f t="shared" si="0"/>
        <v>100.00000000000001</v>
      </c>
      <c r="AB53" s="113">
        <f t="shared" si="0"/>
        <v>99.999999999999972</v>
      </c>
      <c r="AC53" s="113">
        <f t="shared" si="0"/>
        <v>99.999999999999957</v>
      </c>
      <c r="AD53" s="113">
        <f t="shared" si="0"/>
        <v>99.999999999999972</v>
      </c>
      <c r="AE53" s="113">
        <f t="shared" si="0"/>
        <v>100.00000000000001</v>
      </c>
      <c r="AF53" s="113">
        <f t="shared" si="0"/>
        <v>100.00000000000003</v>
      </c>
      <c r="AG53" s="113">
        <f t="shared" si="0"/>
        <v>100</v>
      </c>
      <c r="AH53" s="113">
        <f t="shared" si="0"/>
        <v>99.999999999999957</v>
      </c>
    </row>
    <row r="61" spans="3:45">
      <c r="AS61" s="75"/>
    </row>
  </sheetData>
  <conditionalFormatting sqref="D4:AG50 AJ12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:AH50 AJ12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:AH50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8740157499999996" bottom="0.78740157499999996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D86A6-B60A-445D-A8B3-88C6F1A3BF25}">
  <dimension ref="A3:BO43"/>
  <sheetViews>
    <sheetView topLeftCell="P31" zoomScale="120" zoomScaleNormal="120" workbookViewId="0">
      <selection activeCell="AH60" sqref="AH60"/>
    </sheetView>
  </sheetViews>
  <sheetFormatPr baseColWidth="10" defaultColWidth="6.7109375" defaultRowHeight="15"/>
  <cols>
    <col min="1" max="1" width="10.85546875" customWidth="1"/>
    <col min="41" max="41" width="10.28515625" bestFit="1" customWidth="1"/>
    <col min="42" max="66" width="5.7109375" customWidth="1"/>
    <col min="67" max="67" width="8.5703125" bestFit="1" customWidth="1"/>
  </cols>
  <sheetData>
    <row r="3" spans="1:67">
      <c r="D3" t="s">
        <v>144</v>
      </c>
      <c r="E3" t="s">
        <v>145</v>
      </c>
      <c r="F3" t="s">
        <v>146</v>
      </c>
      <c r="G3" t="s">
        <v>132</v>
      </c>
      <c r="H3" t="s">
        <v>133</v>
      </c>
      <c r="I3" t="s">
        <v>134</v>
      </c>
      <c r="J3" t="s">
        <v>135</v>
      </c>
      <c r="K3" t="s">
        <v>136</v>
      </c>
      <c r="L3" t="s">
        <v>137</v>
      </c>
      <c r="M3" t="s">
        <v>138</v>
      </c>
      <c r="N3" t="s">
        <v>139</v>
      </c>
      <c r="O3" t="s">
        <v>140</v>
      </c>
      <c r="P3" t="s">
        <v>141</v>
      </c>
      <c r="Q3" t="s">
        <v>147</v>
      </c>
      <c r="R3" t="s">
        <v>148</v>
      </c>
      <c r="S3" t="s">
        <v>149</v>
      </c>
      <c r="T3" t="s">
        <v>150</v>
      </c>
      <c r="U3" t="s">
        <v>151</v>
      </c>
      <c r="V3" t="s">
        <v>152</v>
      </c>
      <c r="W3" t="s">
        <v>153</v>
      </c>
      <c r="X3" t="s">
        <v>154</v>
      </c>
      <c r="Y3" t="s">
        <v>155</v>
      </c>
      <c r="Z3" t="s">
        <v>156</v>
      </c>
      <c r="AA3" t="s">
        <v>157</v>
      </c>
      <c r="AB3" t="s">
        <v>130</v>
      </c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85"/>
    </row>
    <row r="4" spans="1:67">
      <c r="A4">
        <v>2332.1804638150306</v>
      </c>
      <c r="C4" s="86" t="s">
        <v>60</v>
      </c>
      <c r="D4">
        <v>0.35058800197096995</v>
      </c>
      <c r="E4">
        <v>50.944673171234058</v>
      </c>
      <c r="F4">
        <v>47.619464006131643</v>
      </c>
      <c r="G4">
        <v>53.475885477561803</v>
      </c>
      <c r="H4">
        <v>191.17218855663148</v>
      </c>
      <c r="I4">
        <v>16.166989343987609</v>
      </c>
      <c r="J4">
        <v>482.99508168263134</v>
      </c>
      <c r="K4">
        <v>253.25642396900275</v>
      </c>
      <c r="L4">
        <v>373.39009230668603</v>
      </c>
      <c r="M4">
        <v>420.41290186663673</v>
      </c>
      <c r="N4">
        <v>26.10747095972738</v>
      </c>
      <c r="O4">
        <v>26.382175386257586</v>
      </c>
      <c r="P4">
        <v>54.350533680526269</v>
      </c>
      <c r="Q4">
        <v>0.58587585689315347</v>
      </c>
      <c r="R4">
        <v>0.59234013776767824</v>
      </c>
      <c r="S4">
        <v>175.97880160584123</v>
      </c>
      <c r="T4">
        <v>0.5944469207270231</v>
      </c>
      <c r="U4">
        <v>0.70793977749826809</v>
      </c>
      <c r="V4">
        <v>0.42751012203871142</v>
      </c>
      <c r="W4">
        <v>41.522948015002839</v>
      </c>
      <c r="X4">
        <v>1.4739302660786961</v>
      </c>
      <c r="Y4">
        <v>3.7304291255645694</v>
      </c>
      <c r="Z4">
        <v>102.92885509814187</v>
      </c>
      <c r="AA4">
        <v>2.5322459148774215</v>
      </c>
      <c r="AB4">
        <v>4.4806725656135313</v>
      </c>
      <c r="AO4" s="87"/>
      <c r="AP4" s="66"/>
      <c r="AQ4" s="66"/>
      <c r="AR4" s="66"/>
      <c r="AS4" s="66"/>
      <c r="AT4" s="66"/>
      <c r="AU4" s="66"/>
      <c r="AV4" s="66"/>
      <c r="AW4" s="66"/>
      <c r="AX4" s="66"/>
      <c r="AY4" s="66"/>
      <c r="AZ4" s="66"/>
      <c r="BA4" s="66"/>
      <c r="BB4" s="66"/>
      <c r="BC4" s="66"/>
      <c r="BD4" s="66"/>
      <c r="BE4" s="66"/>
      <c r="BF4" s="66"/>
      <c r="BG4" s="66"/>
      <c r="BH4" s="66"/>
      <c r="BI4" s="66"/>
      <c r="BJ4" s="66"/>
      <c r="BK4" s="66"/>
      <c r="BL4" s="66"/>
      <c r="BM4" s="66"/>
      <c r="BN4" s="66"/>
      <c r="BO4" s="88"/>
    </row>
    <row r="5" spans="1:67">
      <c r="A5">
        <v>1773.8026412285474</v>
      </c>
      <c r="C5" s="86" t="s">
        <v>65</v>
      </c>
      <c r="D5">
        <v>0.37634616851258351</v>
      </c>
      <c r="E5">
        <v>6.1557644876251878</v>
      </c>
      <c r="F5">
        <v>48.767824948666217</v>
      </c>
      <c r="G5">
        <v>19.727699941028064</v>
      </c>
      <c r="H5">
        <v>29.58932010323953</v>
      </c>
      <c r="I5">
        <v>277.54618958328223</v>
      </c>
      <c r="J5">
        <v>68.832365543705976</v>
      </c>
      <c r="K5">
        <v>297.23429475221241</v>
      </c>
      <c r="L5">
        <v>135.40226536642092</v>
      </c>
      <c r="M5">
        <v>243.36115050628371</v>
      </c>
      <c r="N5">
        <v>30.722929795232403</v>
      </c>
      <c r="O5">
        <v>91.985580911988791</v>
      </c>
      <c r="P5">
        <v>51.500998121297471</v>
      </c>
      <c r="Q5">
        <v>6.2785856243863236E-5</v>
      </c>
      <c r="R5">
        <v>0.19493968629694791</v>
      </c>
      <c r="S5">
        <v>166.75243676840364</v>
      </c>
      <c r="T5">
        <v>0.56328075686542434</v>
      </c>
      <c r="U5">
        <v>6.0990619859694561E-2</v>
      </c>
      <c r="V5">
        <v>0.91486797840661893</v>
      </c>
      <c r="W5">
        <v>1.1107002678568278</v>
      </c>
      <c r="X5">
        <v>6.7651552476490906E-3</v>
      </c>
      <c r="Y5">
        <v>1.7122202287964683E-2</v>
      </c>
      <c r="Z5">
        <v>224.43778567087975</v>
      </c>
      <c r="AA5">
        <v>30.545542418344667</v>
      </c>
      <c r="AB5">
        <v>47.995416688746445</v>
      </c>
      <c r="AO5" s="89"/>
      <c r="AP5" s="66"/>
      <c r="AQ5" s="66"/>
      <c r="AR5" s="66"/>
      <c r="AS5" s="66"/>
      <c r="AT5" s="66"/>
      <c r="AU5" s="66"/>
      <c r="AV5" s="66"/>
      <c r="AW5" s="66"/>
      <c r="AX5" s="66"/>
      <c r="AY5" s="66"/>
      <c r="AZ5" s="66"/>
      <c r="BA5" s="66"/>
      <c r="BB5" s="66"/>
      <c r="BC5" s="66"/>
      <c r="BD5" s="66"/>
      <c r="BE5" s="66"/>
      <c r="BF5" s="66"/>
      <c r="BG5" s="66"/>
      <c r="BH5" s="66"/>
      <c r="BI5" s="66"/>
      <c r="BJ5" s="66"/>
      <c r="BK5" s="66"/>
      <c r="BL5" s="66"/>
      <c r="BM5" s="66"/>
      <c r="BN5" s="66"/>
      <c r="BO5" s="88"/>
    </row>
    <row r="6" spans="1:67">
      <c r="A6">
        <v>1563.0094069991114</v>
      </c>
      <c r="C6" s="86" t="s">
        <v>64</v>
      </c>
      <c r="D6">
        <v>0.68805472946702717</v>
      </c>
      <c r="E6">
        <v>19.876148246002536</v>
      </c>
      <c r="F6">
        <v>28.708268700342643</v>
      </c>
      <c r="G6">
        <v>17.375198598857374</v>
      </c>
      <c r="H6">
        <v>88.756839641920735</v>
      </c>
      <c r="I6">
        <v>4.6745889909628318</v>
      </c>
      <c r="J6">
        <v>134.96390545309896</v>
      </c>
      <c r="K6">
        <v>94.730185987728362</v>
      </c>
      <c r="L6">
        <v>89.181869547565952</v>
      </c>
      <c r="M6">
        <v>108.19361902423236</v>
      </c>
      <c r="N6">
        <v>8.1875039580104385</v>
      </c>
      <c r="O6">
        <v>18.719406162578366</v>
      </c>
      <c r="P6">
        <v>202.29627765002112</v>
      </c>
      <c r="Q6">
        <v>1.2556795852830192</v>
      </c>
      <c r="R6">
        <v>0.94217354203112791</v>
      </c>
      <c r="S6">
        <v>655.00472763396419</v>
      </c>
      <c r="T6">
        <v>2.2125707178984158</v>
      </c>
      <c r="U6">
        <v>8.5775573829778295E-3</v>
      </c>
      <c r="V6">
        <v>0</v>
      </c>
      <c r="W6">
        <v>25.84169332205397</v>
      </c>
      <c r="X6">
        <v>0.95888102383423757</v>
      </c>
      <c r="Y6">
        <v>2.4268703761538291</v>
      </c>
      <c r="Z6">
        <v>47.784998344196765</v>
      </c>
      <c r="AA6">
        <v>0</v>
      </c>
      <c r="AB6">
        <v>10.221368205524186</v>
      </c>
      <c r="AO6" s="87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66"/>
      <c r="BE6" s="66"/>
      <c r="BF6" s="66"/>
      <c r="BG6" s="66"/>
      <c r="BH6" s="66"/>
      <c r="BI6" s="66"/>
      <c r="BJ6" s="66"/>
      <c r="BK6" s="66"/>
      <c r="BL6" s="66"/>
      <c r="BM6" s="66"/>
      <c r="BN6" s="66"/>
      <c r="BO6" s="88"/>
    </row>
    <row r="7" spans="1:67">
      <c r="A7">
        <v>1153.7565852238779</v>
      </c>
      <c r="C7" s="86" t="s">
        <v>72</v>
      </c>
      <c r="D7">
        <v>0.50481101559930541</v>
      </c>
      <c r="E7">
        <v>23.519708132917135</v>
      </c>
      <c r="F7">
        <v>29.307399134213739</v>
      </c>
      <c r="G7">
        <v>26.238531709421117</v>
      </c>
      <c r="H7">
        <v>176.35467918447318</v>
      </c>
      <c r="I7">
        <v>26.269186311075089</v>
      </c>
      <c r="J7">
        <v>229.28415130707117</v>
      </c>
      <c r="K7">
        <v>112.32343446454956</v>
      </c>
      <c r="L7">
        <v>172.08579751658556</v>
      </c>
      <c r="M7">
        <v>259.84012096992046</v>
      </c>
      <c r="N7">
        <v>8.504531366256515</v>
      </c>
      <c r="O7">
        <v>10.074143933778032</v>
      </c>
      <c r="P7">
        <v>0</v>
      </c>
      <c r="Q7">
        <v>1.6045030625718937E-2</v>
      </c>
      <c r="R7">
        <v>1.4182149908986048</v>
      </c>
      <c r="S7">
        <v>0</v>
      </c>
      <c r="T7">
        <v>0</v>
      </c>
      <c r="U7">
        <v>0.23832173774280818</v>
      </c>
      <c r="V7">
        <v>0</v>
      </c>
      <c r="W7">
        <v>4.3435890302171174</v>
      </c>
      <c r="X7">
        <v>0.12340399080721909</v>
      </c>
      <c r="Y7">
        <v>0.31232810134338251</v>
      </c>
      <c r="Z7">
        <v>68.046965385475005</v>
      </c>
      <c r="AA7">
        <v>3.7412327200902382</v>
      </c>
      <c r="AB7">
        <v>1.2099891908169411</v>
      </c>
      <c r="AO7" s="87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88"/>
    </row>
    <row r="8" spans="1:67">
      <c r="A8">
        <v>794.9595907907966</v>
      </c>
      <c r="C8" s="86" t="s">
        <v>61</v>
      </c>
      <c r="D8">
        <v>1.8853032274699919</v>
      </c>
      <c r="E8">
        <v>7.1807272219196374</v>
      </c>
      <c r="F8">
        <v>29.389647220359876</v>
      </c>
      <c r="G8">
        <v>21.94763836177453</v>
      </c>
      <c r="H8">
        <v>119.46503143712971</v>
      </c>
      <c r="I8">
        <v>11.374150035268229</v>
      </c>
      <c r="J8">
        <v>166.75083041392736</v>
      </c>
      <c r="K8">
        <v>61.934193461988059</v>
      </c>
      <c r="L8">
        <v>121.41532126721978</v>
      </c>
      <c r="M8">
        <v>159.0703401715067</v>
      </c>
      <c r="N8">
        <v>66.595396246862151</v>
      </c>
      <c r="O8">
        <v>15.886100449578294</v>
      </c>
      <c r="P8">
        <v>1.0491645042592381</v>
      </c>
      <c r="Q8">
        <v>0</v>
      </c>
      <c r="R8">
        <v>3.971258942442546E-3</v>
      </c>
      <c r="S8">
        <v>3.3970358641223584</v>
      </c>
      <c r="T8">
        <v>1.147500432216475E-2</v>
      </c>
      <c r="U8">
        <v>5.7510412370447739E-2</v>
      </c>
      <c r="V8">
        <v>2.2496154721343373</v>
      </c>
      <c r="W8">
        <v>0.70902282088854918</v>
      </c>
      <c r="X8">
        <v>1.7737868236622489E-2</v>
      </c>
      <c r="Y8">
        <v>4.4893480931818885E-2</v>
      </c>
      <c r="Z8">
        <v>4.0480942457834317</v>
      </c>
      <c r="AA8">
        <v>0</v>
      </c>
      <c r="AB8">
        <v>0.47639034380085832</v>
      </c>
      <c r="AO8" s="89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88"/>
    </row>
    <row r="9" spans="1:67">
      <c r="A9">
        <v>556.1249603720164</v>
      </c>
      <c r="C9" s="84" t="s">
        <v>88</v>
      </c>
      <c r="D9">
        <v>7.5920756293209546E-2</v>
      </c>
      <c r="E9">
        <v>0.99403072274088533</v>
      </c>
      <c r="F9">
        <v>16.106052641333228</v>
      </c>
      <c r="G9">
        <v>7.1643151630381885</v>
      </c>
      <c r="H9">
        <v>29.352752188691959</v>
      </c>
      <c r="I9">
        <v>22.274870238390008</v>
      </c>
      <c r="J9">
        <v>41.003362864681549</v>
      </c>
      <c r="K9">
        <v>170.42222109493764</v>
      </c>
      <c r="L9">
        <v>64.346541509942085</v>
      </c>
      <c r="M9">
        <v>67.48432775090987</v>
      </c>
      <c r="N9">
        <v>9.0579577792244663</v>
      </c>
      <c r="O9">
        <v>60.703193304764795</v>
      </c>
      <c r="P9">
        <v>9.7786644630559749E-5</v>
      </c>
      <c r="Q9">
        <v>0</v>
      </c>
      <c r="R9">
        <v>3.7013842302258126E-7</v>
      </c>
      <c r="S9">
        <v>3.1661835441809671E-4</v>
      </c>
      <c r="T9">
        <v>1.0695197261156864E-6</v>
      </c>
      <c r="U9">
        <v>4.7139875420668886E-2</v>
      </c>
      <c r="V9">
        <v>1.4667989161409878E-2</v>
      </c>
      <c r="W9">
        <v>52.526930395363649</v>
      </c>
      <c r="X9">
        <v>1.9770670401009056</v>
      </c>
      <c r="Y9">
        <v>5.0038381321858196</v>
      </c>
      <c r="Z9">
        <v>2.0762215675910056</v>
      </c>
      <c r="AA9">
        <v>1.3674399345973143E-3</v>
      </c>
      <c r="AB9">
        <v>5.4917660726532631</v>
      </c>
      <c r="AO9" s="90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88"/>
    </row>
    <row r="10" spans="1:67">
      <c r="A10">
        <v>510.16447645953787</v>
      </c>
      <c r="C10" s="84" t="s">
        <v>78</v>
      </c>
      <c r="D10">
        <v>0.65114324010160007</v>
      </c>
      <c r="E10">
        <v>2.3831913475186006</v>
      </c>
      <c r="F10">
        <v>6.996752461349752</v>
      </c>
      <c r="G10">
        <v>5.8020961125271615</v>
      </c>
      <c r="H10">
        <v>13.401115809054826</v>
      </c>
      <c r="I10">
        <v>0.79298528020106218</v>
      </c>
      <c r="J10">
        <v>42.903200771733992</v>
      </c>
      <c r="K10">
        <v>97.72422586205461</v>
      </c>
      <c r="L10">
        <v>34.681102484630628</v>
      </c>
      <c r="M10">
        <v>64.25414746096061</v>
      </c>
      <c r="N10">
        <v>1.8439238669785141</v>
      </c>
      <c r="O10">
        <v>11.13038156457452</v>
      </c>
      <c r="P10">
        <v>44.205034824492373</v>
      </c>
      <c r="Q10">
        <v>0</v>
      </c>
      <c r="R10">
        <v>0.16732327402939973</v>
      </c>
      <c r="S10">
        <v>143.1292119242986</v>
      </c>
      <c r="T10">
        <v>0.48348277473280632</v>
      </c>
      <c r="U10">
        <v>0.46811739648234152</v>
      </c>
      <c r="V10">
        <v>0</v>
      </c>
      <c r="W10">
        <v>19.099424780893287</v>
      </c>
      <c r="X10">
        <v>0.71609130840789703</v>
      </c>
      <c r="Y10">
        <v>1.8123841642494085</v>
      </c>
      <c r="Z10">
        <v>16.95411754331991</v>
      </c>
      <c r="AA10">
        <v>0.19477183494484507</v>
      </c>
      <c r="AB10">
        <v>0.37025037200112365</v>
      </c>
      <c r="AO10" s="90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88"/>
    </row>
    <row r="11" spans="1:67">
      <c r="A11">
        <v>464.19361154779926</v>
      </c>
      <c r="C11" s="86" t="s">
        <v>55</v>
      </c>
      <c r="D11">
        <v>0.12746650336685861</v>
      </c>
      <c r="E11">
        <v>7.8867872554360572</v>
      </c>
      <c r="F11">
        <v>6.6681239078924506</v>
      </c>
      <c r="G11">
        <v>3.9821089125293767</v>
      </c>
      <c r="H11">
        <v>17.35899117915497</v>
      </c>
      <c r="I11">
        <v>8.16658456315173</v>
      </c>
      <c r="J11">
        <v>56.061193093736861</v>
      </c>
      <c r="K11">
        <v>33.670348670206153</v>
      </c>
      <c r="L11">
        <v>44.178410289986942</v>
      </c>
      <c r="M11">
        <v>36.828173782137185</v>
      </c>
      <c r="N11">
        <v>3.0808293526803254E-2</v>
      </c>
      <c r="O11">
        <v>3.6499029470814719</v>
      </c>
      <c r="P11">
        <v>21.183179383919509</v>
      </c>
      <c r="Q11">
        <v>0.10551063646056491</v>
      </c>
      <c r="R11">
        <v>0.16465548176407196</v>
      </c>
      <c r="S11">
        <v>68.987790601048346</v>
      </c>
      <c r="T11">
        <v>2.0943935434253831</v>
      </c>
      <c r="U11">
        <v>124.2868452343842</v>
      </c>
      <c r="V11">
        <v>5.0929415687448909E-2</v>
      </c>
      <c r="W11">
        <v>10.076241128708489</v>
      </c>
      <c r="X11">
        <v>0.61432488347901426</v>
      </c>
      <c r="Y11">
        <v>1.554819444739735</v>
      </c>
      <c r="Z11">
        <v>13.692814989286148</v>
      </c>
      <c r="AA11">
        <v>0.60642160294156611</v>
      </c>
      <c r="AB11">
        <v>2.1667858037479277</v>
      </c>
      <c r="AO11" s="87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88"/>
    </row>
    <row r="12" spans="1:67">
      <c r="A12">
        <v>311.70488891373969</v>
      </c>
      <c r="C12" s="84" t="s">
        <v>80</v>
      </c>
      <c r="D12">
        <v>4.5445380329769469E-2</v>
      </c>
      <c r="E12">
        <v>2.7687386464029262</v>
      </c>
      <c r="F12">
        <v>5.8103687361690577</v>
      </c>
      <c r="G12">
        <v>4.183068955691259</v>
      </c>
      <c r="H12">
        <v>14.578239586422022</v>
      </c>
      <c r="I12">
        <v>1.9648657876883036</v>
      </c>
      <c r="J12">
        <v>46.776262383373464</v>
      </c>
      <c r="K12">
        <v>18.914043001251969</v>
      </c>
      <c r="L12">
        <v>68.549275760949882</v>
      </c>
      <c r="M12">
        <v>19.097594785478634</v>
      </c>
      <c r="N12">
        <v>2.7704524945820026</v>
      </c>
      <c r="O12">
        <v>1.6397037878145113</v>
      </c>
      <c r="P12">
        <v>19.726791406466305</v>
      </c>
      <c r="Q12">
        <v>0</v>
      </c>
      <c r="R12">
        <v>0.101373244232974</v>
      </c>
      <c r="S12">
        <v>63.872364743354268</v>
      </c>
      <c r="T12">
        <v>0.2157574105222011</v>
      </c>
      <c r="U12">
        <v>2.1636932220303606E-2</v>
      </c>
      <c r="V12">
        <v>3.2228524560196092E-7</v>
      </c>
      <c r="W12">
        <v>29.335042218869319</v>
      </c>
      <c r="X12">
        <v>1.1064175489028116</v>
      </c>
      <c r="Y12">
        <v>2.8002764747104152</v>
      </c>
      <c r="Z12">
        <v>7.410798443084218</v>
      </c>
      <c r="AA12">
        <v>0</v>
      </c>
      <c r="AB12">
        <v>1.6370862937833408E-2</v>
      </c>
      <c r="AO12" s="90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66"/>
      <c r="BL12" s="66"/>
      <c r="BM12" s="66"/>
      <c r="BN12" s="66"/>
      <c r="BO12" s="88"/>
    </row>
    <row r="13" spans="1:67">
      <c r="A13">
        <v>300.49248283770589</v>
      </c>
      <c r="C13" s="84" t="s">
        <v>51</v>
      </c>
      <c r="D13">
        <v>5.0232109142054962E-2</v>
      </c>
      <c r="E13">
        <v>2.2380325000643686</v>
      </c>
      <c r="F13">
        <v>11.693905716469478</v>
      </c>
      <c r="G13">
        <v>6.604549022802793</v>
      </c>
      <c r="H13">
        <v>17.050787100805437</v>
      </c>
      <c r="I13">
        <v>9.7187481747701625</v>
      </c>
      <c r="J13">
        <v>21.670804031993391</v>
      </c>
      <c r="K13">
        <v>19.072241733793348</v>
      </c>
      <c r="L13">
        <v>17.641083807402879</v>
      </c>
      <c r="M13">
        <v>35.762696474963576</v>
      </c>
      <c r="N13">
        <v>4.1360341495464183</v>
      </c>
      <c r="O13">
        <v>3.6908871639621168</v>
      </c>
      <c r="P13">
        <v>23.111495674870525</v>
      </c>
      <c r="Q13">
        <v>0</v>
      </c>
      <c r="R13">
        <v>8.7480784471466677E-2</v>
      </c>
      <c r="S13">
        <v>74.831524858415094</v>
      </c>
      <c r="T13">
        <v>0.25277686357395623</v>
      </c>
      <c r="U13">
        <v>8.7321704409418999E-2</v>
      </c>
      <c r="V13">
        <v>1.9997955124438249E-2</v>
      </c>
      <c r="W13">
        <v>11.68220755504322</v>
      </c>
      <c r="X13">
        <v>0.43980300425005225</v>
      </c>
      <c r="Y13">
        <v>1.1131150328640729</v>
      </c>
      <c r="Z13">
        <v>38.748619846758231</v>
      </c>
      <c r="AA13">
        <v>0.21500959265608799</v>
      </c>
      <c r="AB13">
        <v>0.57312797955330552</v>
      </c>
      <c r="AO13" s="90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66"/>
      <c r="BJ13" s="66"/>
      <c r="BK13" s="66"/>
      <c r="BL13" s="66"/>
      <c r="BM13" s="66"/>
      <c r="BN13" s="66"/>
      <c r="BO13" s="88"/>
    </row>
    <row r="14" spans="1:67">
      <c r="A14">
        <v>292.64379858448223</v>
      </c>
      <c r="C14" s="84" t="s">
        <v>86</v>
      </c>
      <c r="D14">
        <v>6.8220709138264906E-3</v>
      </c>
      <c r="E14">
        <v>0.11326494962716294</v>
      </c>
      <c r="F14">
        <v>2.9449893877200584</v>
      </c>
      <c r="G14">
        <v>2.8349628295004674</v>
      </c>
      <c r="H14">
        <v>5.3302857705731093</v>
      </c>
      <c r="I14">
        <v>5.060901933998057</v>
      </c>
      <c r="J14">
        <v>18.050877202770696</v>
      </c>
      <c r="K14">
        <v>17.912935506870539</v>
      </c>
      <c r="L14">
        <v>20.882326190493316</v>
      </c>
      <c r="M14">
        <v>48.032122615557995</v>
      </c>
      <c r="N14">
        <v>5.0409624023662047</v>
      </c>
      <c r="O14">
        <v>2.5613369268321549</v>
      </c>
      <c r="P14">
        <v>21.317249736338056</v>
      </c>
      <c r="Q14">
        <v>0</v>
      </c>
      <c r="R14">
        <v>8.0689270653152789E-2</v>
      </c>
      <c r="S14">
        <v>69.022028085022612</v>
      </c>
      <c r="T14">
        <v>0.25123554709401219</v>
      </c>
      <c r="U14">
        <v>1.105843014189702</v>
      </c>
      <c r="V14">
        <v>0</v>
      </c>
      <c r="W14">
        <v>16.496512619944667</v>
      </c>
      <c r="X14">
        <v>0.62106099892275779</v>
      </c>
      <c r="Y14">
        <v>1.5718681490258177</v>
      </c>
      <c r="Z14">
        <v>53.240875436811706</v>
      </c>
      <c r="AA14">
        <v>0</v>
      </c>
      <c r="AB14">
        <v>0.16464793925615595</v>
      </c>
      <c r="AO14" s="90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66"/>
      <c r="BJ14" s="66"/>
      <c r="BK14" s="66"/>
      <c r="BL14" s="66"/>
      <c r="BM14" s="66"/>
      <c r="BN14" s="66"/>
      <c r="BO14" s="88"/>
    </row>
    <row r="15" spans="1:67">
      <c r="A15">
        <v>259.00658035638071</v>
      </c>
      <c r="C15" s="84" t="s">
        <v>79</v>
      </c>
      <c r="D15">
        <v>0.63718627468573819</v>
      </c>
      <c r="E15">
        <v>1.6463931186790519</v>
      </c>
      <c r="F15">
        <v>14.562256010328522</v>
      </c>
      <c r="G15">
        <v>1.4337895703362875</v>
      </c>
      <c r="H15">
        <v>1.8550555145475904</v>
      </c>
      <c r="I15">
        <v>8.8262149687050169</v>
      </c>
      <c r="J15">
        <v>15.184894964984331</v>
      </c>
      <c r="K15">
        <v>12.828571186389027</v>
      </c>
      <c r="L15">
        <v>17.533350901395103</v>
      </c>
      <c r="M15">
        <v>14.809436431453932</v>
      </c>
      <c r="N15">
        <v>0.33853479386831964</v>
      </c>
      <c r="O15">
        <v>1.5169541022586088</v>
      </c>
      <c r="P15">
        <v>35.950344350802652</v>
      </c>
      <c r="Q15">
        <v>0</v>
      </c>
      <c r="R15">
        <v>0.13607792286880738</v>
      </c>
      <c r="S15">
        <v>116.40177359359991</v>
      </c>
      <c r="T15">
        <v>0.46405754020352674</v>
      </c>
      <c r="U15">
        <v>4.6588526855334749</v>
      </c>
      <c r="V15">
        <v>3.0553325137532283E-3</v>
      </c>
      <c r="W15">
        <v>1.2606508512248809</v>
      </c>
      <c r="X15">
        <v>3.5960130398791534E-2</v>
      </c>
      <c r="Y15">
        <v>9.1012933844950794E-2</v>
      </c>
      <c r="Z15">
        <v>7.9707627251909514</v>
      </c>
      <c r="AA15">
        <v>0.81378598425129667</v>
      </c>
      <c r="AB15">
        <v>4.7608468316184371E-2</v>
      </c>
      <c r="AO15" s="90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  <c r="BA15" s="66"/>
      <c r="BB15" s="66"/>
      <c r="BC15" s="66"/>
      <c r="BD15" s="66"/>
      <c r="BE15" s="66"/>
      <c r="BF15" s="66"/>
      <c r="BG15" s="66"/>
      <c r="BH15" s="66"/>
      <c r="BI15" s="66"/>
      <c r="BJ15" s="66"/>
      <c r="BK15" s="66"/>
      <c r="BL15" s="66"/>
      <c r="BM15" s="66"/>
      <c r="BN15" s="66"/>
      <c r="BO15" s="88"/>
    </row>
    <row r="16" spans="1:67">
      <c r="A16">
        <v>242.18797124233004</v>
      </c>
      <c r="C16" s="86" t="s">
        <v>50</v>
      </c>
      <c r="D16">
        <v>1.5262994503571941E-2</v>
      </c>
      <c r="E16">
        <v>1.0420781487786934</v>
      </c>
      <c r="F16">
        <v>6.620561579075158</v>
      </c>
      <c r="G16">
        <v>3.4770352342240374</v>
      </c>
      <c r="H16">
        <v>16.75509343140623</v>
      </c>
      <c r="I16">
        <v>0.78275093454697142</v>
      </c>
      <c r="J16">
        <v>45.123347801114718</v>
      </c>
      <c r="K16">
        <v>9.5913367619017009</v>
      </c>
      <c r="L16">
        <v>27.34240576467549</v>
      </c>
      <c r="M16">
        <v>31.634597282737289</v>
      </c>
      <c r="N16">
        <v>1.0375094712547082</v>
      </c>
      <c r="O16">
        <v>2.1024919034195761</v>
      </c>
      <c r="P16">
        <v>20.565600247334913</v>
      </c>
      <c r="Q16">
        <v>0.12082581179888052</v>
      </c>
      <c r="R16">
        <v>8.6616709567920225E-2</v>
      </c>
      <c r="S16">
        <v>66.588300808675854</v>
      </c>
      <c r="T16">
        <v>0.2249316963803949</v>
      </c>
      <c r="U16">
        <v>6.5287852102642319E-2</v>
      </c>
      <c r="V16">
        <v>4.5606124345340504E-2</v>
      </c>
      <c r="W16">
        <v>2.4796116493392333</v>
      </c>
      <c r="X16">
        <v>9.1472453082303673E-2</v>
      </c>
      <c r="Y16">
        <v>0.23151129399963111</v>
      </c>
      <c r="Z16">
        <v>4.8274141070540963</v>
      </c>
      <c r="AA16">
        <v>6.1521433800322711E-2</v>
      </c>
      <c r="AB16">
        <v>1.2747997472103805</v>
      </c>
      <c r="AO16" s="87"/>
      <c r="AP16" s="66"/>
      <c r="AQ16" s="66"/>
      <c r="AR16" s="66"/>
      <c r="AS16" s="66"/>
      <c r="AT16" s="66"/>
      <c r="AU16" s="66"/>
      <c r="AV16" s="66"/>
      <c r="AW16" s="66"/>
      <c r="AX16" s="66"/>
      <c r="AY16" s="66"/>
      <c r="AZ16" s="66"/>
      <c r="BA16" s="66"/>
      <c r="BB16" s="66"/>
      <c r="BC16" s="66"/>
      <c r="BD16" s="66"/>
      <c r="BE16" s="66"/>
      <c r="BF16" s="66"/>
      <c r="BG16" s="66"/>
      <c r="BH16" s="66"/>
      <c r="BI16" s="66"/>
      <c r="BJ16" s="66"/>
      <c r="BK16" s="66"/>
      <c r="BL16" s="66"/>
      <c r="BM16" s="66"/>
      <c r="BN16" s="66"/>
      <c r="BO16" s="88"/>
    </row>
    <row r="17" spans="1:67">
      <c r="A17">
        <v>197.33834693819492</v>
      </c>
      <c r="C17" s="84" t="s">
        <v>59</v>
      </c>
      <c r="D17">
        <v>0.23395020418651863</v>
      </c>
      <c r="E17">
        <v>0.39664128795598591</v>
      </c>
      <c r="F17">
        <v>3.4783503489660834</v>
      </c>
      <c r="G17">
        <v>1.7729616892144109</v>
      </c>
      <c r="H17">
        <v>2.5983888084954732</v>
      </c>
      <c r="I17">
        <v>8.1108451063016673E-2</v>
      </c>
      <c r="J17">
        <v>13.945782723409415</v>
      </c>
      <c r="K17">
        <v>10.134476889105152</v>
      </c>
      <c r="L17">
        <v>9.2197999338580559</v>
      </c>
      <c r="M17">
        <v>20.353470370969433</v>
      </c>
      <c r="N17">
        <v>0.25616736487316416</v>
      </c>
      <c r="O17">
        <v>0.60405345708031888</v>
      </c>
      <c r="P17">
        <v>29.190554314835204</v>
      </c>
      <c r="Q17">
        <v>0</v>
      </c>
      <c r="R17">
        <v>0.11049101393274441</v>
      </c>
      <c r="S17">
        <v>94.514596613345375</v>
      </c>
      <c r="T17">
        <v>0.31926522062838103</v>
      </c>
      <c r="U17">
        <v>1.973377146558164E-2</v>
      </c>
      <c r="V17">
        <v>3.238777586688002E-3</v>
      </c>
      <c r="W17">
        <v>1.9858862222727964</v>
      </c>
      <c r="X17">
        <v>7.3963454135366646E-2</v>
      </c>
      <c r="Y17">
        <v>0.18719706751673471</v>
      </c>
      <c r="Z17">
        <v>7.7116447230582708</v>
      </c>
      <c r="AA17">
        <v>0.12541090717962788</v>
      </c>
      <c r="AB17">
        <v>2.1213323061118672E-2</v>
      </c>
      <c r="AO17" s="90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66"/>
      <c r="BG17" s="66"/>
      <c r="BH17" s="66"/>
      <c r="BI17" s="66"/>
      <c r="BJ17" s="66"/>
      <c r="BK17" s="66"/>
      <c r="BL17" s="66"/>
      <c r="BM17" s="66"/>
      <c r="BN17" s="66"/>
      <c r="BO17" s="88"/>
    </row>
    <row r="18" spans="1:67">
      <c r="A18">
        <v>185.37498679067207</v>
      </c>
      <c r="C18" s="84" t="s">
        <v>73</v>
      </c>
      <c r="D18">
        <v>5.6222084092727425E-3</v>
      </c>
      <c r="E18">
        <v>0.24787625330555851</v>
      </c>
      <c r="F18">
        <v>2.5615136746975447</v>
      </c>
      <c r="G18">
        <v>3.0040323012550729</v>
      </c>
      <c r="H18">
        <v>8.842723508450991</v>
      </c>
      <c r="I18">
        <v>6.4022050902086658</v>
      </c>
      <c r="J18">
        <v>16.17336327213939</v>
      </c>
      <c r="K18">
        <v>51.432124109213049</v>
      </c>
      <c r="L18">
        <v>29.719045729205291</v>
      </c>
      <c r="M18">
        <v>56.635888023652214</v>
      </c>
      <c r="N18">
        <v>5.1520792723150635</v>
      </c>
      <c r="O18">
        <v>3.1790469316498218</v>
      </c>
      <c r="P18">
        <v>0</v>
      </c>
      <c r="Q18">
        <v>0</v>
      </c>
      <c r="R18">
        <v>0</v>
      </c>
      <c r="S18">
        <v>0</v>
      </c>
      <c r="T18">
        <v>3.4866910033315435E-4</v>
      </c>
      <c r="U18">
        <v>2.2928799330117045E-2</v>
      </c>
      <c r="V18">
        <v>3.8945247594597276E-3</v>
      </c>
      <c r="W18">
        <v>1.2342725148762952</v>
      </c>
      <c r="X18">
        <v>4.6195631919573543E-2</v>
      </c>
      <c r="Y18">
        <v>0.11691837446639397</v>
      </c>
      <c r="Z18">
        <v>0.14719633283053213</v>
      </c>
      <c r="AA18">
        <v>0</v>
      </c>
      <c r="AB18">
        <v>0.4477115688874278</v>
      </c>
      <c r="AO18" s="90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88"/>
    </row>
    <row r="19" spans="1:67">
      <c r="A19">
        <v>148.00376020364618</v>
      </c>
      <c r="C19" s="84" t="s">
        <v>63</v>
      </c>
      <c r="D19">
        <v>9.1126716143689057E-3</v>
      </c>
      <c r="E19">
        <v>0.12024249617458288</v>
      </c>
      <c r="F19">
        <v>4.8777830358203733</v>
      </c>
      <c r="G19">
        <v>2.2143929598343686</v>
      </c>
      <c r="H19">
        <v>3.3220529699065198</v>
      </c>
      <c r="I19">
        <v>5.923930742231919</v>
      </c>
      <c r="J19">
        <v>11.1091116355902</v>
      </c>
      <c r="K19">
        <v>11.610761530592082</v>
      </c>
      <c r="L19">
        <v>34.014562740811847</v>
      </c>
      <c r="M19">
        <v>23.573767776649419</v>
      </c>
      <c r="N19">
        <v>1.1620323285400787</v>
      </c>
      <c r="O19">
        <v>3.1791925508410088</v>
      </c>
      <c r="P19">
        <v>2.4485236583060868</v>
      </c>
      <c r="Q19">
        <v>0</v>
      </c>
      <c r="R19">
        <v>9.2680618095357659E-3</v>
      </c>
      <c r="S19">
        <v>7.9279489990851459</v>
      </c>
      <c r="T19">
        <v>2.6780185040394144E-2</v>
      </c>
      <c r="U19">
        <v>4.9689682677197311E-2</v>
      </c>
      <c r="V19">
        <v>6.5939997244583992E-3</v>
      </c>
      <c r="W19">
        <v>9.3028124830501326</v>
      </c>
      <c r="X19">
        <v>0.3507068918984686</v>
      </c>
      <c r="Y19">
        <v>0.88761811476676655</v>
      </c>
      <c r="Z19">
        <v>24.667295987041484</v>
      </c>
      <c r="AA19">
        <v>1.2004323630324052</v>
      </c>
      <c r="AB19">
        <v>9.1463386073371566E-3</v>
      </c>
      <c r="AO19" s="90"/>
      <c r="AP19" s="66"/>
      <c r="AQ19" s="66"/>
      <c r="AR19" s="66"/>
      <c r="AS19" s="66"/>
      <c r="AT19" s="66"/>
      <c r="AU19" s="66"/>
      <c r="AV19" s="66"/>
      <c r="AW19" s="66"/>
      <c r="AX19" s="66"/>
      <c r="AY19" s="66"/>
      <c r="AZ19" s="66"/>
      <c r="BA19" s="66"/>
      <c r="BB19" s="66"/>
      <c r="BC19" s="66"/>
      <c r="BD19" s="66"/>
      <c r="BE19" s="66"/>
      <c r="BF19" s="66"/>
      <c r="BG19" s="66"/>
      <c r="BH19" s="66"/>
      <c r="BI19" s="66"/>
      <c r="BJ19" s="66"/>
      <c r="BK19" s="66"/>
      <c r="BL19" s="66"/>
      <c r="BM19" s="66"/>
      <c r="BN19" s="66"/>
      <c r="BO19" s="88"/>
    </row>
    <row r="20" spans="1:67">
      <c r="A20">
        <v>123.33646683637184</v>
      </c>
      <c r="C20" s="84" t="s">
        <v>82</v>
      </c>
      <c r="D20">
        <v>3.4303450120872852E-3</v>
      </c>
      <c r="E20">
        <v>5.7762737426958026E-3</v>
      </c>
      <c r="F20">
        <v>1.4293927633415957</v>
      </c>
      <c r="G20">
        <v>2.2444914423347146</v>
      </c>
      <c r="H20">
        <v>2.3538852674501887</v>
      </c>
      <c r="I20">
        <v>0.61964753919859916</v>
      </c>
      <c r="J20">
        <v>8.1217584812060704</v>
      </c>
      <c r="K20">
        <v>6.5525347487072292</v>
      </c>
      <c r="L20">
        <v>33.686695359759455</v>
      </c>
      <c r="M20">
        <v>12.265680245413648</v>
      </c>
      <c r="N20">
        <v>1.0230013153108501</v>
      </c>
      <c r="O20">
        <v>2.0695835561656679</v>
      </c>
      <c r="P20">
        <v>4.7633879939229899</v>
      </c>
      <c r="Q20">
        <v>7.8075637046879365E-3</v>
      </c>
      <c r="R20">
        <v>1.8030201260557988E-2</v>
      </c>
      <c r="S20">
        <v>15.423129341866812</v>
      </c>
      <c r="T20">
        <v>0.3749575701658614</v>
      </c>
      <c r="U20">
        <v>19.134705678597058</v>
      </c>
      <c r="V20">
        <v>2.5507209218432081E-2</v>
      </c>
      <c r="W20">
        <v>8.8418157257966357</v>
      </c>
      <c r="X20">
        <v>0.33214033887087169</v>
      </c>
      <c r="Y20">
        <v>0.84062728231728556</v>
      </c>
      <c r="Z20">
        <v>3.1503652972008211</v>
      </c>
      <c r="AA20">
        <v>1.0248230950082871E-2</v>
      </c>
      <c r="AB20">
        <v>3.7867064856939692E-2</v>
      </c>
      <c r="AO20" s="90"/>
      <c r="AP20" s="66"/>
      <c r="AQ20" s="66"/>
      <c r="AR20" s="66"/>
      <c r="AS20" s="66"/>
      <c r="AT20" s="66"/>
      <c r="AU20" s="66"/>
      <c r="AV20" s="66"/>
      <c r="AW20" s="66"/>
      <c r="AX20" s="66"/>
      <c r="AY20" s="66"/>
      <c r="AZ20" s="66"/>
      <c r="BA20" s="66"/>
      <c r="BB20" s="66"/>
      <c r="BC20" s="66"/>
      <c r="BD20" s="66"/>
      <c r="BE20" s="66"/>
      <c r="BF20" s="66"/>
      <c r="BG20" s="66"/>
      <c r="BH20" s="66"/>
      <c r="BI20" s="66"/>
      <c r="BJ20" s="66"/>
      <c r="BK20" s="66"/>
      <c r="BL20" s="66"/>
      <c r="BM20" s="66"/>
      <c r="BN20" s="66"/>
      <c r="BO20" s="88"/>
    </row>
    <row r="21" spans="1:67">
      <c r="A21">
        <v>122.21522622876843</v>
      </c>
      <c r="C21" s="84" t="s">
        <v>81</v>
      </c>
      <c r="D21">
        <v>3.8022777880083417E-2</v>
      </c>
      <c r="E21">
        <v>1.4043022571941357</v>
      </c>
      <c r="F21">
        <v>2.1859853031426555</v>
      </c>
      <c r="G21">
        <v>3.7552064007593362</v>
      </c>
      <c r="H21">
        <v>14.557878014952678</v>
      </c>
      <c r="I21">
        <v>0.27168066176658812</v>
      </c>
      <c r="J21">
        <v>23.279416831672997</v>
      </c>
      <c r="K21">
        <v>7.9199550010279864</v>
      </c>
      <c r="L21">
        <v>18.971052485524737</v>
      </c>
      <c r="M21">
        <v>7.886004132524036</v>
      </c>
      <c r="N21">
        <v>3.6366534005490507</v>
      </c>
      <c r="O21">
        <v>1.9351035442200555</v>
      </c>
      <c r="P21">
        <v>8.3553331078185096</v>
      </c>
      <c r="Q21">
        <v>0</v>
      </c>
      <c r="R21">
        <v>3.1626299962368876E-2</v>
      </c>
      <c r="S21">
        <v>27.05330394682754</v>
      </c>
      <c r="T21">
        <v>9.1384604736163055E-2</v>
      </c>
      <c r="U21">
        <v>1.9482072337851264E-2</v>
      </c>
      <c r="V21">
        <v>2.1690449122303335E-2</v>
      </c>
      <c r="W21">
        <v>0.26401811097568384</v>
      </c>
      <c r="X21">
        <v>6.4244066263938748E-3</v>
      </c>
      <c r="Y21">
        <v>1.6259787959484129E-2</v>
      </c>
      <c r="Z21">
        <v>0.48680338911434262</v>
      </c>
      <c r="AA21">
        <v>0</v>
      </c>
      <c r="AB21">
        <v>2.7639242073448145E-2</v>
      </c>
      <c r="AO21" s="90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6"/>
      <c r="BB21" s="66"/>
      <c r="BC21" s="66"/>
      <c r="BD21" s="66"/>
      <c r="BE21" s="66"/>
      <c r="BF21" s="66"/>
      <c r="BG21" s="66"/>
      <c r="BH21" s="66"/>
      <c r="BI21" s="66"/>
      <c r="BJ21" s="66"/>
      <c r="BK21" s="66"/>
      <c r="BL21" s="66"/>
      <c r="BM21" s="66"/>
      <c r="BN21" s="66"/>
      <c r="BO21" s="88"/>
    </row>
    <row r="22" spans="1:67">
      <c r="A22">
        <v>117.73026379835491</v>
      </c>
      <c r="C22" s="84" t="s">
        <v>66</v>
      </c>
      <c r="D22">
        <v>0.4190497570359954</v>
      </c>
      <c r="E22">
        <v>0.78842446759378682</v>
      </c>
      <c r="F22">
        <v>1.6371144127354875</v>
      </c>
      <c r="G22">
        <v>1.6102554930920112</v>
      </c>
      <c r="H22">
        <v>2.8274471333652498</v>
      </c>
      <c r="I22">
        <v>0.53613055293488454</v>
      </c>
      <c r="J22">
        <v>14.896184841778307</v>
      </c>
      <c r="K22">
        <v>23.427415875527338</v>
      </c>
      <c r="L22">
        <v>5.5248515105958305</v>
      </c>
      <c r="M22">
        <v>4.4483586169019631</v>
      </c>
      <c r="N22">
        <v>3.7367569805368817E-2</v>
      </c>
      <c r="O22">
        <v>0.24705660065560409</v>
      </c>
      <c r="P22">
        <v>0</v>
      </c>
      <c r="Q22">
        <v>5.0617522718283681E-3</v>
      </c>
      <c r="R22">
        <v>0</v>
      </c>
      <c r="S22">
        <v>0</v>
      </c>
      <c r="T22">
        <v>0.57718242831428057</v>
      </c>
      <c r="U22">
        <v>34.244507497546394</v>
      </c>
      <c r="V22">
        <v>0</v>
      </c>
      <c r="W22">
        <v>1.1790201677822836</v>
      </c>
      <c r="X22">
        <v>4.424394708513546E-2</v>
      </c>
      <c r="Y22">
        <v>0.11197877717474114</v>
      </c>
      <c r="Z22">
        <v>23.609670978597094</v>
      </c>
      <c r="AA22">
        <v>0</v>
      </c>
      <c r="AB22">
        <v>1.5589414175613285</v>
      </c>
      <c r="AO22" s="90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  <c r="BL22" s="66"/>
      <c r="BM22" s="66"/>
      <c r="BN22" s="66"/>
      <c r="BO22" s="88"/>
    </row>
    <row r="23" spans="1:67">
      <c r="A23">
        <v>111.00282015273463</v>
      </c>
      <c r="C23" s="84" t="s">
        <v>58</v>
      </c>
      <c r="D23">
        <v>9.1879638114961953E-3</v>
      </c>
      <c r="E23">
        <v>0.40789092243416109</v>
      </c>
      <c r="F23">
        <v>1.3345503493719757</v>
      </c>
      <c r="G23">
        <v>1.3559531968468679</v>
      </c>
      <c r="H23">
        <v>4.1536616135631732</v>
      </c>
      <c r="I23">
        <v>0.19282680807542629</v>
      </c>
      <c r="J23">
        <v>23.45152194413583</v>
      </c>
      <c r="K23">
        <v>21.474962611508456</v>
      </c>
      <c r="L23">
        <v>21.470489063425276</v>
      </c>
      <c r="M23">
        <v>12.370269166510298</v>
      </c>
      <c r="N23">
        <v>2.6025722868348993</v>
      </c>
      <c r="O23">
        <v>0.4212996164191054</v>
      </c>
      <c r="P23">
        <v>4.6614323522444323</v>
      </c>
      <c r="Q23">
        <v>5.4081445261005001E-3</v>
      </c>
      <c r="R23">
        <v>1.7644282510815401E-2</v>
      </c>
      <c r="S23">
        <v>15.093012406032699</v>
      </c>
      <c r="T23">
        <v>5.0983383608695476E-2</v>
      </c>
      <c r="U23">
        <v>1.2013618566726336E-2</v>
      </c>
      <c r="V23">
        <v>1.1116850565002778E-3</v>
      </c>
      <c r="W23">
        <v>0.99621619247641036</v>
      </c>
      <c r="X23">
        <v>3.624182039824575E-2</v>
      </c>
      <c r="Y23">
        <v>9.1725874343254077E-2</v>
      </c>
      <c r="Z23">
        <v>0.78212243740344434</v>
      </c>
      <c r="AA23">
        <v>9.229133112299337E-3</v>
      </c>
      <c r="AB23">
        <v>4.932795180394578E-4</v>
      </c>
      <c r="AO23" s="90"/>
      <c r="AP23" s="66"/>
      <c r="AQ23" s="66"/>
      <c r="AR23" s="66"/>
      <c r="AS23" s="66"/>
      <c r="AT23" s="66"/>
      <c r="AU23" s="66"/>
      <c r="AV23" s="66"/>
      <c r="AW23" s="66"/>
      <c r="AX23" s="66"/>
      <c r="AY23" s="66"/>
      <c r="AZ23" s="66"/>
      <c r="BA23" s="66"/>
      <c r="BB23" s="66"/>
      <c r="BC23" s="66"/>
      <c r="BD23" s="66"/>
      <c r="BE23" s="66"/>
      <c r="BF23" s="66"/>
      <c r="BG23" s="66"/>
      <c r="BH23" s="66"/>
      <c r="BI23" s="66"/>
      <c r="BJ23" s="66"/>
      <c r="BK23" s="66"/>
      <c r="BL23" s="66"/>
      <c r="BM23" s="66"/>
      <c r="BN23" s="66"/>
      <c r="BO23" s="88"/>
    </row>
    <row r="24" spans="1:67">
      <c r="A24">
        <v>92.687493395336034</v>
      </c>
      <c r="C24" s="84" t="s">
        <v>56</v>
      </c>
      <c r="D24">
        <v>2.2426556350357571E-3</v>
      </c>
      <c r="E24">
        <v>9.0717407016856058E-2</v>
      </c>
      <c r="F24">
        <v>1.0826427915784449</v>
      </c>
      <c r="G24">
        <v>0.79389328742306353</v>
      </c>
      <c r="H24">
        <v>3.4906481083459493</v>
      </c>
      <c r="I24">
        <v>9.1635283663569211E-2</v>
      </c>
      <c r="J24">
        <v>12.256036859170205</v>
      </c>
      <c r="K24">
        <v>44.924727965646454</v>
      </c>
      <c r="L24">
        <v>21.044323666445656</v>
      </c>
      <c r="M24">
        <v>7.745094676019761</v>
      </c>
      <c r="N24">
        <v>5.4641055484196954E-2</v>
      </c>
      <c r="O24">
        <v>0.45224341629648279</v>
      </c>
      <c r="P24">
        <v>0</v>
      </c>
      <c r="Q24">
        <v>0</v>
      </c>
      <c r="R24">
        <v>0</v>
      </c>
      <c r="S24">
        <v>0</v>
      </c>
      <c r="T24">
        <v>1.4174790577783369E-3</v>
      </c>
      <c r="U24">
        <v>8.5654569657549473E-2</v>
      </c>
      <c r="V24">
        <v>1.8881962862735691E-3</v>
      </c>
      <c r="W24">
        <v>4.6462911641683036E-2</v>
      </c>
      <c r="X24">
        <v>1.50828360958144E-3</v>
      </c>
      <c r="Y24">
        <v>3.8173753781194364E-3</v>
      </c>
      <c r="Z24">
        <v>7.1644680399089111E-2</v>
      </c>
      <c r="AA24">
        <v>0</v>
      </c>
      <c r="AB24">
        <v>0.44625272658028337</v>
      </c>
      <c r="AO24" s="90"/>
      <c r="AP24" s="66"/>
      <c r="AQ24" s="66"/>
      <c r="AR24" s="66"/>
      <c r="AS24" s="66"/>
      <c r="AT24" s="66"/>
      <c r="AU24" s="66"/>
      <c r="AV24" s="66"/>
      <c r="AW24" s="66"/>
      <c r="AX24" s="66"/>
      <c r="AY24" s="66"/>
      <c r="AZ24" s="66"/>
      <c r="BA24" s="66"/>
      <c r="BB24" s="66"/>
      <c r="BC24" s="66"/>
      <c r="BD24" s="66"/>
      <c r="BE24" s="66"/>
      <c r="BF24" s="66"/>
      <c r="BG24" s="66"/>
      <c r="BH24" s="66"/>
      <c r="BI24" s="66"/>
      <c r="BJ24" s="66"/>
      <c r="BK24" s="66"/>
      <c r="BL24" s="66"/>
      <c r="BM24" s="66"/>
      <c r="BN24" s="66"/>
      <c r="BO24" s="88"/>
    </row>
    <row r="25" spans="1:67">
      <c r="A25">
        <v>71.759398886616339</v>
      </c>
      <c r="C25" s="84" t="s">
        <v>68</v>
      </c>
      <c r="D25">
        <v>9.1983693916201405E-3</v>
      </c>
      <c r="E25">
        <v>1.5346620981366372E-2</v>
      </c>
      <c r="F25">
        <v>0.37544152691837313</v>
      </c>
      <c r="G25">
        <v>0.92098635874803159</v>
      </c>
      <c r="H25">
        <v>2.9945649821514539</v>
      </c>
      <c r="I25">
        <v>5.9963276114632258E-2</v>
      </c>
      <c r="J25">
        <v>12.474294097565352</v>
      </c>
      <c r="K25">
        <v>11.205600922672268</v>
      </c>
      <c r="L25">
        <v>15.983166294800675</v>
      </c>
      <c r="M25">
        <v>4.5484556166629915</v>
      </c>
      <c r="N25">
        <v>1.3733402082491892</v>
      </c>
      <c r="O25">
        <v>0.7529904989703553</v>
      </c>
      <c r="P25">
        <v>4.577013416940126</v>
      </c>
      <c r="Q25">
        <v>0</v>
      </c>
      <c r="R25">
        <v>1.7324743057876901E-2</v>
      </c>
      <c r="S25">
        <v>14.819676671096936</v>
      </c>
      <c r="T25">
        <v>5.0060070206882301E-2</v>
      </c>
      <c r="U25">
        <v>4.6264803547018118E-3</v>
      </c>
      <c r="V25">
        <v>1.0261469925723077E-3</v>
      </c>
      <c r="W25">
        <v>0.58042722955887882</v>
      </c>
      <c r="X25">
        <v>2.1813771300941198E-2</v>
      </c>
      <c r="Y25">
        <v>5.5209347193851954E-2</v>
      </c>
      <c r="Z25">
        <v>0.91305321627218916</v>
      </c>
      <c r="AA25">
        <v>0</v>
      </c>
      <c r="AB25">
        <v>5.8190204150747604E-3</v>
      </c>
      <c r="AO25" s="90"/>
      <c r="AP25" s="66"/>
      <c r="AQ25" s="66"/>
      <c r="AR25" s="66"/>
      <c r="AS25" s="66"/>
      <c r="AT25" s="66"/>
      <c r="AU25" s="66"/>
      <c r="AV25" s="66"/>
      <c r="AW25" s="66"/>
      <c r="AX25" s="66"/>
      <c r="AY25" s="66"/>
      <c r="AZ25" s="66"/>
      <c r="BA25" s="66"/>
      <c r="BB25" s="66"/>
      <c r="BC25" s="66"/>
      <c r="BD25" s="66"/>
      <c r="BE25" s="66"/>
      <c r="BF25" s="66"/>
      <c r="BG25" s="66"/>
      <c r="BH25" s="66"/>
      <c r="BI25" s="66"/>
      <c r="BJ25" s="66"/>
      <c r="BK25" s="66"/>
      <c r="BL25" s="66"/>
      <c r="BM25" s="66"/>
      <c r="BN25" s="66"/>
      <c r="BO25" s="88"/>
    </row>
    <row r="26" spans="1:67">
      <c r="A26">
        <v>54.940789772565616</v>
      </c>
      <c r="C26" s="84" t="s">
        <v>84</v>
      </c>
      <c r="D26">
        <v>2.1928753471412914E-3</v>
      </c>
      <c r="E26">
        <v>4.8762364399127324E-2</v>
      </c>
      <c r="F26">
        <v>1.121220893233303</v>
      </c>
      <c r="G26">
        <v>2.7661432454348436</v>
      </c>
      <c r="H26">
        <v>1.1829739152689074</v>
      </c>
      <c r="I26">
        <v>0.13779466098839066</v>
      </c>
      <c r="J26">
        <v>8.8040460408205128</v>
      </c>
      <c r="K26">
        <v>18.763137118407311</v>
      </c>
      <c r="L26">
        <v>10.488851361207054</v>
      </c>
      <c r="M26">
        <v>7.6586455000821019</v>
      </c>
      <c r="N26">
        <v>1.6850079671123765</v>
      </c>
      <c r="O26">
        <v>0.64830545410012519</v>
      </c>
      <c r="P26">
        <v>0</v>
      </c>
      <c r="Q26">
        <v>0</v>
      </c>
      <c r="R26">
        <v>0</v>
      </c>
      <c r="S26">
        <v>0</v>
      </c>
      <c r="T26">
        <v>0</v>
      </c>
      <c r="U26">
        <v>1.5855102849826608E-4</v>
      </c>
      <c r="V26">
        <v>0</v>
      </c>
      <c r="W26">
        <v>0.59917543446486832</v>
      </c>
      <c r="X26">
        <v>2.1954410355817799E-2</v>
      </c>
      <c r="Y26">
        <v>5.5565296208939685E-2</v>
      </c>
      <c r="Z26">
        <v>0.928975947871578</v>
      </c>
      <c r="AA26">
        <v>2.6191792507546552E-2</v>
      </c>
      <c r="AB26">
        <v>1.6869437271722632E-3</v>
      </c>
      <c r="AO26" s="90"/>
      <c r="AP26" s="66"/>
      <c r="AQ26" s="66"/>
      <c r="AR26" s="66"/>
      <c r="AS26" s="66"/>
      <c r="AT26" s="66"/>
      <c r="AU26" s="66"/>
      <c r="AV26" s="66"/>
      <c r="AW26" s="66"/>
      <c r="AX26" s="66"/>
      <c r="AY26" s="66"/>
      <c r="AZ26" s="66"/>
      <c r="BA26" s="66"/>
      <c r="BB26" s="66"/>
      <c r="BC26" s="66"/>
      <c r="BD26" s="66"/>
      <c r="BE26" s="66"/>
      <c r="BF26" s="66"/>
      <c r="BG26" s="66"/>
      <c r="BH26" s="66"/>
      <c r="BI26" s="66"/>
      <c r="BJ26" s="66"/>
      <c r="BK26" s="66"/>
      <c r="BL26" s="66"/>
      <c r="BM26" s="66"/>
      <c r="BN26" s="66"/>
      <c r="BO26" s="88"/>
    </row>
    <row r="27" spans="1:67">
      <c r="A27">
        <v>46.343746697668017</v>
      </c>
      <c r="C27" s="84" t="s">
        <v>54</v>
      </c>
      <c r="D27">
        <v>1.2374825190625926E-2</v>
      </c>
      <c r="E27">
        <v>0.10203204553329118</v>
      </c>
      <c r="F27">
        <v>0.53742479141031574</v>
      </c>
      <c r="G27">
        <v>0.50068337310654343</v>
      </c>
      <c r="H27">
        <v>0.84348070132811892</v>
      </c>
      <c r="I27">
        <v>4.2168062291004356</v>
      </c>
      <c r="J27">
        <v>2.4747757463619324</v>
      </c>
      <c r="K27">
        <v>8.5199158029637552</v>
      </c>
      <c r="L27">
        <v>3.7277493088683222</v>
      </c>
      <c r="M27">
        <v>7.8841545867140077</v>
      </c>
      <c r="N27">
        <v>0.52392155046078415</v>
      </c>
      <c r="O27">
        <v>13.245530840093206</v>
      </c>
      <c r="P27">
        <v>0.47490562917598567</v>
      </c>
      <c r="Q27">
        <v>0</v>
      </c>
      <c r="R27">
        <v>1.7975953428006619E-3</v>
      </c>
      <c r="S27">
        <v>1.5376725459496754</v>
      </c>
      <c r="T27">
        <v>5.1941751033979244E-3</v>
      </c>
      <c r="U27">
        <v>1.8985402097747794E-2</v>
      </c>
      <c r="V27">
        <v>8.9126958884165219E-2</v>
      </c>
      <c r="W27">
        <v>0.28839595355709946</v>
      </c>
      <c r="X27">
        <v>8.9289307451991817E-3</v>
      </c>
      <c r="Y27">
        <v>2.2598588331206315E-2</v>
      </c>
      <c r="Z27">
        <v>0.98585271200025204</v>
      </c>
      <c r="AA27">
        <v>1.2137512072129653E-2</v>
      </c>
      <c r="AB27">
        <v>0.30930089327701893</v>
      </c>
      <c r="AO27" s="90"/>
      <c r="AP27" s="66"/>
      <c r="AQ27" s="66"/>
      <c r="AR27" s="66"/>
      <c r="AS27" s="66"/>
      <c r="AT27" s="66"/>
      <c r="AU27" s="66"/>
      <c r="AV27" s="66"/>
      <c r="AW27" s="66"/>
      <c r="AX27" s="66"/>
      <c r="AY27" s="66"/>
      <c r="AZ27" s="66"/>
      <c r="BA27" s="66"/>
      <c r="BB27" s="66"/>
      <c r="BC27" s="66"/>
      <c r="BD27" s="66"/>
      <c r="BE27" s="66"/>
      <c r="BF27" s="66"/>
      <c r="BG27" s="66"/>
      <c r="BH27" s="66"/>
      <c r="BI27" s="66"/>
      <c r="BJ27" s="66"/>
      <c r="BK27" s="66"/>
      <c r="BL27" s="66"/>
      <c r="BM27" s="66"/>
      <c r="BN27" s="66"/>
      <c r="BO27" s="88"/>
    </row>
    <row r="28" spans="1:67">
      <c r="A28">
        <v>46.343746697668017</v>
      </c>
      <c r="C28" s="84" t="s">
        <v>87</v>
      </c>
      <c r="D28">
        <v>2.646540698041534E-2</v>
      </c>
      <c r="E28">
        <v>0.33862311179804205</v>
      </c>
      <c r="F28">
        <v>0.43810924252924022</v>
      </c>
      <c r="G28">
        <v>1.6915932023036104</v>
      </c>
      <c r="H28">
        <v>4.3188098334245923</v>
      </c>
      <c r="I28">
        <v>1.677005202735935</v>
      </c>
      <c r="J28">
        <v>14.143817333087506</v>
      </c>
      <c r="K28">
        <v>1.9599660541261272</v>
      </c>
      <c r="L28">
        <v>13.723908196580595</v>
      </c>
      <c r="M28">
        <v>4.8461707852103189</v>
      </c>
      <c r="N28">
        <v>1.586205332191156</v>
      </c>
      <c r="O28">
        <v>1.2437654094915942</v>
      </c>
      <c r="P28">
        <v>0</v>
      </c>
      <c r="Q28">
        <v>0</v>
      </c>
      <c r="R28">
        <v>0</v>
      </c>
      <c r="S28">
        <v>0</v>
      </c>
      <c r="T28">
        <v>0</v>
      </c>
      <c r="U28">
        <v>1.6525186325111463E-5</v>
      </c>
      <c r="V28">
        <v>0</v>
      </c>
      <c r="W28">
        <v>1.1072738194926046E-3</v>
      </c>
      <c r="X28">
        <v>6.7150108407076914E-7</v>
      </c>
      <c r="Y28">
        <v>1.6995290010868302E-6</v>
      </c>
      <c r="Z28">
        <v>0.24218392777755327</v>
      </c>
      <c r="AA28">
        <v>0</v>
      </c>
      <c r="AB28">
        <v>0.10599748939542764</v>
      </c>
      <c r="AO28" s="90"/>
      <c r="AP28" s="66"/>
      <c r="AQ28" s="66"/>
      <c r="AR28" s="66"/>
      <c r="AS28" s="66"/>
      <c r="AT28" s="66"/>
      <c r="AU28" s="66"/>
      <c r="AV28" s="66"/>
      <c r="AW28" s="66"/>
      <c r="AX28" s="66"/>
      <c r="AY28" s="66"/>
      <c r="AZ28" s="66"/>
      <c r="BA28" s="66"/>
      <c r="BB28" s="66"/>
      <c r="BC28" s="66"/>
      <c r="BD28" s="66"/>
      <c r="BE28" s="66"/>
      <c r="BF28" s="66"/>
      <c r="BG28" s="66"/>
      <c r="BH28" s="66"/>
      <c r="BI28" s="66"/>
      <c r="BJ28" s="66"/>
      <c r="BK28" s="66"/>
      <c r="BL28" s="66"/>
      <c r="BM28" s="66"/>
      <c r="BN28" s="66"/>
      <c r="BO28" s="88"/>
    </row>
    <row r="29" spans="1:67">
      <c r="A29">
        <v>46.343746697668017</v>
      </c>
      <c r="B29" s="91" t="s">
        <v>159</v>
      </c>
      <c r="C29" s="84" t="s">
        <v>125</v>
      </c>
      <c r="D29">
        <v>5.3523305207264036E-3</v>
      </c>
      <c r="E29">
        <v>4.93037147123058E-3</v>
      </c>
      <c r="F29">
        <v>2.0830077291489406</v>
      </c>
      <c r="G29">
        <v>0.23792082520237567</v>
      </c>
      <c r="H29">
        <v>0.20462837568755043</v>
      </c>
      <c r="I29">
        <v>5.4663132313232943E-3</v>
      </c>
      <c r="J29">
        <v>0.73184613107133689</v>
      </c>
      <c r="K29">
        <v>8.9823132258904579</v>
      </c>
      <c r="L29">
        <v>1.0143401480164549</v>
      </c>
      <c r="M29">
        <v>1.9311423218967185</v>
      </c>
      <c r="N29">
        <v>3.1400436239046314E-3</v>
      </c>
      <c r="O29">
        <v>0.34484378163574192</v>
      </c>
      <c r="P29">
        <v>0</v>
      </c>
      <c r="Q29">
        <v>0</v>
      </c>
      <c r="R29">
        <v>0</v>
      </c>
      <c r="S29">
        <v>0</v>
      </c>
      <c r="T29">
        <v>0</v>
      </c>
      <c r="U29">
        <v>8.4702022456344395E-3</v>
      </c>
      <c r="V29">
        <v>2.9313465127156491E-3</v>
      </c>
      <c r="W29">
        <v>26.592913774327755</v>
      </c>
      <c r="X29">
        <v>1.0048471401296624</v>
      </c>
      <c r="Y29">
        <v>2.5432078603374677</v>
      </c>
      <c r="Z29">
        <v>0.64212548387478563</v>
      </c>
      <c r="AA29">
        <v>0</v>
      </c>
      <c r="AB29">
        <v>3.1929284322984586E-4</v>
      </c>
      <c r="AO29" s="90"/>
      <c r="AP29" s="66"/>
      <c r="AQ29" s="66"/>
      <c r="AR29" s="66"/>
      <c r="AS29" s="66"/>
      <c r="AT29" s="66"/>
      <c r="AU29" s="66"/>
      <c r="AV29" s="66"/>
      <c r="AW29" s="66"/>
      <c r="AX29" s="66"/>
      <c r="AY29" s="66"/>
      <c r="AZ29" s="66"/>
      <c r="BA29" s="66"/>
      <c r="BB29" s="66"/>
      <c r="BC29" s="66"/>
      <c r="BD29" s="66"/>
      <c r="BE29" s="66"/>
      <c r="BF29" s="66"/>
      <c r="BG29" s="66"/>
      <c r="BH29" s="66"/>
      <c r="BI29" s="66"/>
      <c r="BJ29" s="66"/>
      <c r="BK29" s="66"/>
      <c r="BL29" s="66"/>
      <c r="BM29" s="66"/>
      <c r="BN29" s="66"/>
      <c r="BO29" s="88"/>
    </row>
    <row r="30" spans="1:67">
      <c r="A30">
        <v>46.34374669766801</v>
      </c>
      <c r="C30" s="84" t="s">
        <v>70</v>
      </c>
      <c r="D30">
        <v>4.2575850628425456E-2</v>
      </c>
      <c r="E30">
        <v>0.20028200487058928</v>
      </c>
      <c r="F30">
        <v>3.1041369458903101</v>
      </c>
      <c r="G30">
        <v>0.66852345462058826</v>
      </c>
      <c r="H30">
        <v>5.4871508572211694</v>
      </c>
      <c r="I30">
        <v>0.57949516919684818</v>
      </c>
      <c r="J30">
        <v>10.32175218236536</v>
      </c>
      <c r="K30">
        <v>5.0289645144205508</v>
      </c>
      <c r="L30">
        <v>8.8049197416413847</v>
      </c>
      <c r="M30">
        <v>8.2685070282920634</v>
      </c>
      <c r="N30">
        <v>0.15592563624864653</v>
      </c>
      <c r="O30">
        <v>1.2162656397194809</v>
      </c>
      <c r="P30">
        <v>0</v>
      </c>
      <c r="Q30">
        <v>0</v>
      </c>
      <c r="R30">
        <v>0</v>
      </c>
      <c r="S30">
        <v>0</v>
      </c>
      <c r="T30">
        <v>1.0446808180120115E-4</v>
      </c>
      <c r="U30">
        <v>6.2338975993512236E-3</v>
      </c>
      <c r="V30">
        <v>0</v>
      </c>
      <c r="W30">
        <v>1.421900785373964E-3</v>
      </c>
      <c r="X30">
        <v>1.5782776152661881E-5</v>
      </c>
      <c r="Y30">
        <v>3.9945260084550682E-5</v>
      </c>
      <c r="Z30">
        <v>5.1868451291809947E-3</v>
      </c>
      <c r="AA30">
        <v>0</v>
      </c>
      <c r="AB30">
        <v>2.4522448329206483</v>
      </c>
      <c r="AO30" s="90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6"/>
      <c r="BB30" s="66"/>
      <c r="BC30" s="66"/>
      <c r="BD30" s="66"/>
      <c r="BE30" s="66"/>
      <c r="BF30" s="66"/>
      <c r="BG30" s="66"/>
      <c r="BH30" s="66"/>
      <c r="BI30" s="66"/>
      <c r="BJ30" s="66"/>
      <c r="BK30" s="66"/>
      <c r="BL30" s="66"/>
      <c r="BM30" s="66"/>
      <c r="BN30" s="66"/>
      <c r="BO30" s="88"/>
    </row>
    <row r="31" spans="1:67">
      <c r="A31">
        <v>34.758458835704765</v>
      </c>
      <c r="C31" s="84" t="s">
        <v>52</v>
      </c>
      <c r="D31">
        <v>2.5068844163539652E-3</v>
      </c>
      <c r="E31">
        <v>1.5060477541457583E-2</v>
      </c>
      <c r="F31">
        <v>0.21687643835706719</v>
      </c>
      <c r="G31">
        <v>0.20884415936331993</v>
      </c>
      <c r="H31">
        <v>1.073808799570946</v>
      </c>
      <c r="I31">
        <v>6.7210070864238691E-2</v>
      </c>
      <c r="J31">
        <v>3.7855102815354513</v>
      </c>
      <c r="K31">
        <v>1.2197875556933564</v>
      </c>
      <c r="L31">
        <v>16.497890900992857</v>
      </c>
      <c r="M31">
        <v>1.3236896703292125</v>
      </c>
      <c r="N31">
        <v>3.9528691868316201E-2</v>
      </c>
      <c r="O31">
        <v>0.5408220121655738</v>
      </c>
      <c r="P31">
        <v>1.2225698738398556</v>
      </c>
      <c r="Q31">
        <v>0</v>
      </c>
      <c r="R31">
        <v>4.6276265776690195E-3</v>
      </c>
      <c r="S31">
        <v>3.9584962043313539</v>
      </c>
      <c r="T31">
        <v>3.032586489494804E-2</v>
      </c>
      <c r="U31">
        <v>1.0050405443958219</v>
      </c>
      <c r="V31">
        <v>2.5136985886575758E-4</v>
      </c>
      <c r="W31">
        <v>2.4133727652624266</v>
      </c>
      <c r="X31">
        <v>9.1070560248198262E-2</v>
      </c>
      <c r="Y31">
        <v>0.23049412733431751</v>
      </c>
      <c r="Z31">
        <v>0.80772616187275048</v>
      </c>
      <c r="AA31">
        <v>0</v>
      </c>
      <c r="AB31">
        <v>2.9477943904083759E-3</v>
      </c>
      <c r="AO31" s="90"/>
      <c r="AP31" s="66"/>
      <c r="AQ31" s="66"/>
      <c r="AR31" s="66"/>
      <c r="AS31" s="66"/>
      <c r="AT31" s="66"/>
      <c r="AU31" s="66"/>
      <c r="AV31" s="66"/>
      <c r="AW31" s="66"/>
      <c r="AX31" s="66"/>
      <c r="AY31" s="66"/>
      <c r="AZ31" s="66"/>
      <c r="BA31" s="66"/>
      <c r="BB31" s="66"/>
      <c r="BC31" s="66"/>
      <c r="BD31" s="66"/>
      <c r="BE31" s="66"/>
      <c r="BF31" s="66"/>
      <c r="BG31" s="66"/>
      <c r="BH31" s="66"/>
      <c r="BI31" s="66"/>
      <c r="BJ31" s="66"/>
      <c r="BK31" s="66"/>
      <c r="BL31" s="66"/>
      <c r="BM31" s="66"/>
      <c r="BN31" s="66"/>
      <c r="BO31" s="88"/>
    </row>
    <row r="32" spans="1:67">
      <c r="A32">
        <v>18.537498679067216</v>
      </c>
      <c r="B32" s="91" t="s">
        <v>160</v>
      </c>
      <c r="C32" s="84" t="s">
        <v>126</v>
      </c>
      <c r="D32">
        <v>4.5604400123941992E-2</v>
      </c>
      <c r="E32">
        <v>0.11783488365718048</v>
      </c>
      <c r="F32">
        <v>1.0422430240354048</v>
      </c>
      <c r="G32">
        <v>0.10261852123447013</v>
      </c>
      <c r="H32">
        <v>0.13276917174539116</v>
      </c>
      <c r="I32">
        <v>0.63170575858886702</v>
      </c>
      <c r="J32">
        <v>1.0868062501263407</v>
      </c>
      <c r="K32">
        <v>0.91816053899012307</v>
      </c>
      <c r="L32">
        <v>1.254888847715808</v>
      </c>
      <c r="M32">
        <v>1.0599341063384093</v>
      </c>
      <c r="N32">
        <v>2.4229455041324677E-2</v>
      </c>
      <c r="O32">
        <v>0.10857073448918619</v>
      </c>
      <c r="P32">
        <v>2.5730213494886911</v>
      </c>
      <c r="Q32">
        <v>0</v>
      </c>
      <c r="R32">
        <v>9.7393058970158819E-3</v>
      </c>
      <c r="S32">
        <v>8.331053679267189</v>
      </c>
      <c r="T32">
        <v>3.3213310745608737E-2</v>
      </c>
      <c r="U32">
        <v>0.33344124070212544</v>
      </c>
      <c r="V32">
        <v>2.1867483969018053E-4</v>
      </c>
      <c r="W32">
        <v>9.0226717240899035E-2</v>
      </c>
      <c r="X32">
        <v>2.573721751964797E-3</v>
      </c>
      <c r="Y32">
        <v>6.5139354320926657E-3</v>
      </c>
      <c r="Z32">
        <v>0.57047972791300694</v>
      </c>
      <c r="AA32">
        <v>5.824391251891825E-2</v>
      </c>
      <c r="AB32">
        <v>3.4074111835664667E-3</v>
      </c>
      <c r="AO32" s="90"/>
      <c r="AP32" s="66"/>
      <c r="AQ32" s="66"/>
      <c r="AR32" s="66"/>
      <c r="AS32" s="66"/>
      <c r="AT32" s="66"/>
      <c r="AU32" s="66"/>
      <c r="AV32" s="66"/>
      <c r="AW32" s="66"/>
      <c r="AX32" s="66"/>
      <c r="AY32" s="66"/>
      <c r="AZ32" s="66"/>
      <c r="BA32" s="66"/>
      <c r="BB32" s="66"/>
      <c r="BC32" s="66"/>
      <c r="BD32" s="66"/>
      <c r="BE32" s="66"/>
      <c r="BF32" s="66"/>
      <c r="BG32" s="66"/>
      <c r="BH32" s="66"/>
      <c r="BI32" s="66"/>
      <c r="BJ32" s="66"/>
      <c r="BK32" s="66"/>
      <c r="BL32" s="66"/>
      <c r="BM32" s="66"/>
      <c r="BN32" s="66"/>
      <c r="BO32" s="88"/>
    </row>
    <row r="33" spans="1:67">
      <c r="A33">
        <v>9.268749339533608</v>
      </c>
      <c r="C33" s="84" t="s">
        <v>53</v>
      </c>
      <c r="D33">
        <v>3.5221403462477853E-2</v>
      </c>
      <c r="E33">
        <v>0.23748884586131944</v>
      </c>
      <c r="F33">
        <v>0.16773081972212783</v>
      </c>
      <c r="G33">
        <v>0.16048429469487485</v>
      </c>
      <c r="H33">
        <v>0.33964041513950238</v>
      </c>
      <c r="I33">
        <v>2.98123863795578</v>
      </c>
      <c r="J33">
        <v>0.35993877211420378</v>
      </c>
      <c r="K33">
        <v>0.55858179498109628</v>
      </c>
      <c r="L33">
        <v>0.41132256839846093</v>
      </c>
      <c r="M33">
        <v>0.77253543247940382</v>
      </c>
      <c r="N33">
        <v>4.3731061965601725E-3</v>
      </c>
      <c r="O33">
        <v>1.8941912133750227</v>
      </c>
      <c r="P33">
        <v>0.26129279556799201</v>
      </c>
      <c r="Q33">
        <v>0</v>
      </c>
      <c r="R33">
        <v>9.8903589168841677E-4</v>
      </c>
      <c r="S33">
        <v>0.84602652298836389</v>
      </c>
      <c r="T33">
        <v>3.0330066629709052E-3</v>
      </c>
      <c r="U33">
        <v>1.0971447104804355E-2</v>
      </c>
      <c r="V33">
        <v>2.7760555598970171E-3</v>
      </c>
      <c r="W33">
        <v>2.0267889776981463E-3</v>
      </c>
      <c r="X33">
        <v>4.3971657424535238E-5</v>
      </c>
      <c r="Y33">
        <v>1.1128962837503309E-4</v>
      </c>
      <c r="Z33">
        <v>5.2399341255574328E-2</v>
      </c>
      <c r="AA33">
        <v>8.4777147600131997E-2</v>
      </c>
      <c r="AB33">
        <v>8.1554632257857307E-2</v>
      </c>
      <c r="AO33" s="90"/>
      <c r="AP33" s="66"/>
      <c r="AQ33" s="66"/>
      <c r="AR33" s="66"/>
      <c r="AS33" s="66"/>
      <c r="AT33" s="66"/>
      <c r="AU33" s="66"/>
      <c r="AV33" s="66"/>
      <c r="AW33" s="66"/>
      <c r="AX33" s="66"/>
      <c r="AY33" s="66"/>
      <c r="AZ33" s="66"/>
      <c r="BA33" s="66"/>
      <c r="BB33" s="66"/>
      <c r="BC33" s="66"/>
      <c r="BD33" s="66"/>
      <c r="BE33" s="66"/>
      <c r="BF33" s="66"/>
      <c r="BG33" s="66"/>
      <c r="BH33" s="66"/>
      <c r="BI33" s="66"/>
      <c r="BJ33" s="66"/>
      <c r="BK33" s="66"/>
      <c r="BL33" s="66"/>
      <c r="BM33" s="66"/>
      <c r="BN33" s="66"/>
      <c r="BO33" s="92"/>
    </row>
    <row r="34" spans="1:67">
      <c r="A34">
        <v>9.268749339533608</v>
      </c>
      <c r="C34" s="84" t="s">
        <v>71</v>
      </c>
      <c r="D34">
        <v>1.0704661041452345E-3</v>
      </c>
      <c r="E34">
        <v>9.8607429424615823E-4</v>
      </c>
      <c r="F34">
        <v>0.41660154582980374</v>
      </c>
      <c r="G34">
        <v>4.7584165040476634E-2</v>
      </c>
      <c r="H34">
        <v>4.092567513750961E-2</v>
      </c>
      <c r="I34">
        <v>1.0932626462646367E-3</v>
      </c>
      <c r="J34">
        <v>0.14636922621426796</v>
      </c>
      <c r="K34">
        <v>1.7964626451780812</v>
      </c>
      <c r="L34">
        <v>0.20286802960329098</v>
      </c>
      <c r="M34">
        <v>0.38622846437935276</v>
      </c>
      <c r="N34">
        <v>6.2800872478119274E-4</v>
      </c>
      <c r="O34">
        <v>6.8968756327149272E-2</v>
      </c>
      <c r="P34">
        <v>0</v>
      </c>
      <c r="Q34">
        <v>0</v>
      </c>
      <c r="R34">
        <v>0</v>
      </c>
      <c r="S34">
        <v>0</v>
      </c>
      <c r="T34">
        <v>0</v>
      </c>
      <c r="U34">
        <v>1.6940404491272432E-3</v>
      </c>
      <c r="V34">
        <v>5.8626930254312981E-4</v>
      </c>
      <c r="W34">
        <v>5.318582754865556</v>
      </c>
      <c r="X34">
        <v>0.20096942802592821</v>
      </c>
      <c r="Y34">
        <v>0.50864157206748395</v>
      </c>
      <c r="Z34">
        <v>0.12842509677495606</v>
      </c>
      <c r="AA34">
        <v>0</v>
      </c>
      <c r="AB34">
        <v>6.3858568644548086E-5</v>
      </c>
      <c r="AO34" s="90"/>
      <c r="AP34" s="66"/>
      <c r="AQ34" s="66"/>
      <c r="AR34" s="66"/>
      <c r="AS34" s="66"/>
      <c r="AT34" s="66"/>
      <c r="AU34" s="66"/>
      <c r="AV34" s="66"/>
      <c r="AW34" s="66"/>
      <c r="AX34" s="66"/>
      <c r="AY34" s="66"/>
      <c r="AZ34" s="66"/>
      <c r="BA34" s="66"/>
      <c r="BB34" s="66"/>
      <c r="BC34" s="66"/>
      <c r="BD34" s="66"/>
      <c r="BE34" s="66"/>
      <c r="BF34" s="66"/>
      <c r="BG34" s="66"/>
      <c r="BH34" s="66"/>
      <c r="BI34" s="66"/>
      <c r="BJ34" s="66"/>
      <c r="BK34" s="66"/>
      <c r="BL34" s="66"/>
      <c r="BM34" s="66"/>
      <c r="BN34" s="66"/>
      <c r="BO34" s="92"/>
    </row>
    <row r="35" spans="1:67">
      <c r="A35">
        <v>9.268749339533608</v>
      </c>
      <c r="C35" s="84" t="s">
        <v>74</v>
      </c>
      <c r="D35">
        <v>2.3680206367313793E-4</v>
      </c>
      <c r="E35">
        <v>5.0424022244234046E-5</v>
      </c>
      <c r="F35">
        <v>7.9423249471354637E-2</v>
      </c>
      <c r="G35">
        <v>0.47183981132323577</v>
      </c>
      <c r="H35">
        <v>0.63288396480944575</v>
      </c>
      <c r="I35">
        <v>8.7457307884146518E-2</v>
      </c>
      <c r="J35">
        <v>1.052899195725181</v>
      </c>
      <c r="K35">
        <v>2.8188303165225994</v>
      </c>
      <c r="L35">
        <v>1.2604347134622236</v>
      </c>
      <c r="M35">
        <v>1.4113410529879573</v>
      </c>
      <c r="N35">
        <v>0.34082098371167824</v>
      </c>
      <c r="O35">
        <v>6.129612138364493E-3</v>
      </c>
      <c r="P35">
        <v>0</v>
      </c>
      <c r="Q35">
        <v>0</v>
      </c>
      <c r="R35">
        <v>0</v>
      </c>
      <c r="S35">
        <v>0</v>
      </c>
      <c r="T35">
        <v>5.7988724573831973E-4</v>
      </c>
      <c r="U35">
        <v>3.4528734803584982E-2</v>
      </c>
      <c r="V35">
        <v>5.4094272448779179E-4</v>
      </c>
      <c r="W35">
        <v>2.4070417765003072E-3</v>
      </c>
      <c r="X35">
        <v>3.0425845128689843E-5</v>
      </c>
      <c r="Y35">
        <v>7.7005989661316221E-5</v>
      </c>
      <c r="Z35">
        <v>1.0272917741399183</v>
      </c>
      <c r="AA35">
        <v>4.0571427629966905E-2</v>
      </c>
      <c r="AB35">
        <v>3.7466525651730365E-4</v>
      </c>
      <c r="AO35" s="90"/>
      <c r="AP35" s="66"/>
      <c r="AQ35" s="66"/>
      <c r="AR35" s="66"/>
      <c r="AS35" s="66"/>
      <c r="AT35" s="66"/>
      <c r="AU35" s="66"/>
      <c r="AV35" s="66"/>
      <c r="AW35" s="66"/>
      <c r="AX35" s="66"/>
      <c r="AY35" s="66"/>
      <c r="AZ35" s="66"/>
      <c r="BA35" s="66"/>
      <c r="BB35" s="66"/>
      <c r="BC35" s="66"/>
      <c r="BD35" s="66"/>
      <c r="BE35" s="66"/>
      <c r="BF35" s="66"/>
      <c r="BG35" s="66"/>
      <c r="BH35" s="66"/>
      <c r="BI35" s="66"/>
      <c r="BJ35" s="66"/>
      <c r="BK35" s="66"/>
      <c r="BL35" s="66"/>
      <c r="BM35" s="66"/>
      <c r="BN35" s="66"/>
      <c r="BO35" s="92"/>
    </row>
    <row r="36" spans="1:67">
      <c r="A36">
        <v>9.268749339533608</v>
      </c>
      <c r="C36" s="84" t="s">
        <v>75</v>
      </c>
      <c r="D36">
        <v>7.475649834797587E-3</v>
      </c>
      <c r="E36">
        <v>7.5223808775913184E-2</v>
      </c>
      <c r="F36">
        <v>2.2188992137155812</v>
      </c>
      <c r="G36">
        <v>0.27198140112483316</v>
      </c>
      <c r="H36">
        <v>0.21901570465934483</v>
      </c>
      <c r="I36">
        <v>5.0297691390143839E-2</v>
      </c>
      <c r="J36">
        <v>2.7177759913962012</v>
      </c>
      <c r="K36">
        <v>1.1890200618139746</v>
      </c>
      <c r="L36">
        <v>1.0943774374526987</v>
      </c>
      <c r="M36">
        <v>1.0449865906516127</v>
      </c>
      <c r="N36">
        <v>2.8823239048371363E-2</v>
      </c>
      <c r="O36">
        <v>0.29650702468586054</v>
      </c>
      <c r="P36">
        <v>0</v>
      </c>
      <c r="Q36">
        <v>0</v>
      </c>
      <c r="R36">
        <v>0</v>
      </c>
      <c r="S36">
        <v>0</v>
      </c>
      <c r="T36">
        <v>0</v>
      </c>
      <c r="U36">
        <v>2.6330442312421098E-3</v>
      </c>
      <c r="V36">
        <v>7.8824286374512553E-5</v>
      </c>
      <c r="W36">
        <v>1.8799061427174024E-2</v>
      </c>
      <c r="X36">
        <v>5.9863029913920229E-4</v>
      </c>
      <c r="Y36">
        <v>1.5150973928292899E-3</v>
      </c>
      <c r="Z36">
        <v>2.1193603532562832E-2</v>
      </c>
      <c r="AA36">
        <v>0</v>
      </c>
      <c r="AB36">
        <v>9.5472638149534106E-3</v>
      </c>
      <c r="AO36" s="90"/>
      <c r="AP36" s="66"/>
      <c r="AQ36" s="66"/>
      <c r="AR36" s="66"/>
      <c r="AS36" s="66"/>
      <c r="AT36" s="66"/>
      <c r="AU36" s="66"/>
      <c r="AV36" s="66"/>
      <c r="AW36" s="66"/>
      <c r="AX36" s="66"/>
      <c r="AY36" s="66"/>
      <c r="AZ36" s="66"/>
      <c r="BA36" s="66"/>
      <c r="BB36" s="66"/>
      <c r="BC36" s="66"/>
      <c r="BD36" s="66"/>
      <c r="BE36" s="66"/>
      <c r="BF36" s="66"/>
      <c r="BG36" s="66"/>
      <c r="BH36" s="66"/>
      <c r="BI36" s="66"/>
      <c r="BJ36" s="66"/>
      <c r="BK36" s="66"/>
      <c r="BL36" s="66"/>
      <c r="BM36" s="66"/>
      <c r="BN36" s="66"/>
      <c r="BO36" s="92"/>
    </row>
    <row r="37" spans="1:67">
      <c r="A37">
        <v>9.268749339533608</v>
      </c>
      <c r="B37" s="91" t="s">
        <v>161</v>
      </c>
      <c r="C37" s="84" t="s">
        <v>127</v>
      </c>
      <c r="D37">
        <v>2.4509992651327792E-3</v>
      </c>
      <c r="E37">
        <v>4.5180202779069107</v>
      </c>
      <c r="F37">
        <v>0.79988922952684316</v>
      </c>
      <c r="G37">
        <v>8.1084687970138347E-2</v>
      </c>
      <c r="H37">
        <v>0.15601258469635049</v>
      </c>
      <c r="I37">
        <v>1.6908291981362575</v>
      </c>
      <c r="J37">
        <v>0.36020253558099125</v>
      </c>
      <c r="K37">
        <v>0.24418435794809401</v>
      </c>
      <c r="L37">
        <v>0.27666501253403641</v>
      </c>
      <c r="M37">
        <v>0.25403087134374225</v>
      </c>
      <c r="N37">
        <v>2.4587426507292065E-3</v>
      </c>
      <c r="O37">
        <v>3.9771389619765785E-2</v>
      </c>
      <c r="P37">
        <v>0</v>
      </c>
      <c r="Q37">
        <v>0</v>
      </c>
      <c r="R37">
        <v>0</v>
      </c>
      <c r="S37">
        <v>0</v>
      </c>
      <c r="T37">
        <v>8.8293956130982565E-3</v>
      </c>
      <c r="U37">
        <v>0.52644044258615708</v>
      </c>
      <c r="V37">
        <v>3.7512260210093018E-5</v>
      </c>
      <c r="W37">
        <v>9.2168395492073785E-3</v>
      </c>
      <c r="X37">
        <v>0</v>
      </c>
      <c r="Y37">
        <v>0</v>
      </c>
      <c r="Z37">
        <v>0.28288426780795106</v>
      </c>
      <c r="AA37">
        <v>0</v>
      </c>
      <c r="AB37">
        <v>1.5740994537992492E-2</v>
      </c>
      <c r="AO37" s="90"/>
      <c r="AP37" s="66"/>
      <c r="AQ37" s="66"/>
      <c r="AR37" s="66"/>
      <c r="AS37" s="66"/>
      <c r="AT37" s="66"/>
      <c r="AU37" s="66"/>
      <c r="AV37" s="66"/>
      <c r="AW37" s="66"/>
      <c r="AX37" s="66"/>
      <c r="AY37" s="66"/>
      <c r="AZ37" s="66"/>
      <c r="BA37" s="66"/>
      <c r="BB37" s="66"/>
      <c r="BC37" s="66"/>
      <c r="BD37" s="66"/>
      <c r="BE37" s="66"/>
      <c r="BF37" s="66"/>
      <c r="BG37" s="66"/>
      <c r="BH37" s="66"/>
      <c r="BI37" s="66"/>
      <c r="BJ37" s="66"/>
      <c r="BK37" s="66"/>
      <c r="BL37" s="66"/>
      <c r="BM37" s="66"/>
      <c r="BN37" s="66"/>
      <c r="BO37" s="92"/>
    </row>
    <row r="38" spans="1:67">
      <c r="A38">
        <v>9.268749339533608</v>
      </c>
      <c r="B38" s="91" t="s">
        <v>162</v>
      </c>
      <c r="C38" s="84" t="s">
        <v>128</v>
      </c>
      <c r="D38">
        <v>2.5783876532267264E-5</v>
      </c>
      <c r="E38">
        <v>7.4385212726051697E-2</v>
      </c>
      <c r="F38">
        <v>1.5233001953444125E-3</v>
      </c>
      <c r="G38">
        <v>8.9149565328239255E-5</v>
      </c>
      <c r="H38">
        <v>8.4270180347807699E-4</v>
      </c>
      <c r="I38">
        <v>4.0886023228631885E-2</v>
      </c>
      <c r="J38">
        <v>3.3348164386267226E-3</v>
      </c>
      <c r="K38">
        <v>1.6168490312004902E-3</v>
      </c>
      <c r="L38">
        <v>2.2204670485608674E-3</v>
      </c>
      <c r="M38">
        <v>2.0828791416041686E-3</v>
      </c>
      <c r="N38">
        <v>3.3071579007213359E-3</v>
      </c>
      <c r="O38">
        <v>9.9498591343713527E-4</v>
      </c>
      <c r="P38">
        <v>6.4847369376327957E-4</v>
      </c>
      <c r="Q38">
        <v>0</v>
      </c>
      <c r="R38">
        <v>2.454578805183294E-6</v>
      </c>
      <c r="S38">
        <v>2.0996596679650481E-3</v>
      </c>
      <c r="T38">
        <v>0.15102648326812435</v>
      </c>
      <c r="U38">
        <v>8.9465748637183342</v>
      </c>
      <c r="V38">
        <v>3.7107695950666653E-4</v>
      </c>
      <c r="W38">
        <v>1.6920039484514149E-2</v>
      </c>
      <c r="X38">
        <v>6.3909528552485995E-4</v>
      </c>
      <c r="Y38">
        <v>1.6175118470727057E-3</v>
      </c>
      <c r="Z38">
        <v>6.8385204534848754E-4</v>
      </c>
      <c r="AA38">
        <v>3.930569200072398E-5</v>
      </c>
      <c r="AB38">
        <v>1.681719642313162E-2</v>
      </c>
      <c r="AO38" s="90"/>
      <c r="AP38" s="66"/>
      <c r="AQ38" s="66"/>
      <c r="AR38" s="66"/>
      <c r="AS38" s="66"/>
      <c r="AT38" s="66"/>
      <c r="AU38" s="66"/>
      <c r="AV38" s="66"/>
      <c r="AW38" s="66"/>
      <c r="AX38" s="66"/>
      <c r="AY38" s="66"/>
      <c r="AZ38" s="66"/>
      <c r="BA38" s="66"/>
      <c r="BB38" s="66"/>
      <c r="BC38" s="66"/>
      <c r="BD38" s="66"/>
      <c r="BE38" s="66"/>
      <c r="BF38" s="66"/>
      <c r="BG38" s="66"/>
      <c r="BH38" s="66"/>
      <c r="BI38" s="66"/>
      <c r="BJ38" s="66"/>
      <c r="BK38" s="66"/>
      <c r="BL38" s="66"/>
      <c r="BM38" s="66"/>
      <c r="BN38" s="66"/>
      <c r="BO38" s="92"/>
    </row>
    <row r="39" spans="1:67">
      <c r="A39">
        <v>9.2687493395336062</v>
      </c>
      <c r="C39" s="84" t="s">
        <v>49</v>
      </c>
      <c r="D39">
        <v>6.2947197065308163E-3</v>
      </c>
      <c r="E39">
        <v>0.12345749096474065</v>
      </c>
      <c r="F39">
        <v>8.8922330611422545E-2</v>
      </c>
      <c r="G39">
        <v>0.11779217995985561</v>
      </c>
      <c r="H39">
        <v>9.9554437250391481E-2</v>
      </c>
      <c r="I39">
        <v>3.6721598334297281</v>
      </c>
      <c r="J39">
        <v>0.25252807704630698</v>
      </c>
      <c r="K39">
        <v>1.9703977087536089</v>
      </c>
      <c r="L39">
        <v>0.44865564166015393</v>
      </c>
      <c r="M39">
        <v>1.3149619461316595</v>
      </c>
      <c r="N39">
        <v>1.5514710174468149E-2</v>
      </c>
      <c r="O39">
        <v>0.2305392986714665</v>
      </c>
      <c r="P39">
        <v>0</v>
      </c>
      <c r="Q39">
        <v>0</v>
      </c>
      <c r="R39">
        <v>0</v>
      </c>
      <c r="S39">
        <v>0</v>
      </c>
      <c r="T39">
        <v>0</v>
      </c>
      <c r="U39">
        <v>2.1365657781799996E-3</v>
      </c>
      <c r="V39">
        <v>2.083109939543526E-2</v>
      </c>
      <c r="W39">
        <v>0.14871242975846322</v>
      </c>
      <c r="X39">
        <v>5.3554507631172754E-3</v>
      </c>
      <c r="Y39">
        <v>1.3554324764905701E-2</v>
      </c>
      <c r="Z39">
        <v>0.17330921028861113</v>
      </c>
      <c r="AA39">
        <v>0.44101751494713604</v>
      </c>
      <c r="AB39">
        <v>0.12305436947742443</v>
      </c>
      <c r="AO39" s="90"/>
      <c r="AP39" s="66"/>
      <c r="AQ39" s="66"/>
      <c r="AR39" s="66"/>
      <c r="AS39" s="66"/>
      <c r="AT39" s="66"/>
      <c r="AU39" s="66"/>
      <c r="AV39" s="66"/>
      <c r="AW39" s="66"/>
      <c r="AX39" s="66"/>
      <c r="AY39" s="66"/>
      <c r="AZ39" s="66"/>
      <c r="BA39" s="66"/>
      <c r="BB39" s="66"/>
      <c r="BC39" s="66"/>
      <c r="BD39" s="66"/>
      <c r="BE39" s="66"/>
      <c r="BF39" s="66"/>
      <c r="BG39" s="66"/>
      <c r="BH39" s="66"/>
      <c r="BI39" s="66"/>
      <c r="BJ39" s="66"/>
      <c r="BK39" s="66"/>
      <c r="BL39" s="66"/>
      <c r="BM39" s="66"/>
      <c r="BN39" s="66"/>
      <c r="BO39" s="92"/>
    </row>
    <row r="40" spans="1:67">
      <c r="A40">
        <v>9.2687493395336062</v>
      </c>
      <c r="C40" s="84" t="s">
        <v>85</v>
      </c>
      <c r="D40">
        <v>2.271181347762152E-4</v>
      </c>
      <c r="E40">
        <v>5.8360182903140169E-4</v>
      </c>
      <c r="F40">
        <v>0.3014026853173285</v>
      </c>
      <c r="G40">
        <v>0.13571346294126935</v>
      </c>
      <c r="H40">
        <v>0.30910569540224553</v>
      </c>
      <c r="I40">
        <v>2.6199454090282015E-2</v>
      </c>
      <c r="J40">
        <v>2.1147571181462581</v>
      </c>
      <c r="K40">
        <v>0.28448333564804296</v>
      </c>
      <c r="L40">
        <v>1.0229922527734048</v>
      </c>
      <c r="M40">
        <v>1.1185787095925441</v>
      </c>
      <c r="N40">
        <v>8.5607149801633753E-2</v>
      </c>
      <c r="O40">
        <v>0.81111502273820335</v>
      </c>
      <c r="P40">
        <v>0.68269030202227921</v>
      </c>
      <c r="Q40">
        <v>0</v>
      </c>
      <c r="R40">
        <v>4.1206040991603743E-3</v>
      </c>
      <c r="S40">
        <v>2.2104478665102532</v>
      </c>
      <c r="T40">
        <v>7.4667739277991529E-3</v>
      </c>
      <c r="U40">
        <v>6.1930392617171037E-4</v>
      </c>
      <c r="V40">
        <v>0</v>
      </c>
      <c r="W40">
        <v>2.8598866317905092E-2</v>
      </c>
      <c r="X40">
        <v>8.35024568642595E-4</v>
      </c>
      <c r="Y40">
        <v>2.1133971145790298E-3</v>
      </c>
      <c r="Z40">
        <v>0.11944250914265986</v>
      </c>
      <c r="AA40">
        <v>0</v>
      </c>
      <c r="AB40">
        <v>1.6490854891362261E-3</v>
      </c>
      <c r="AO40" s="90"/>
      <c r="AP40" s="66"/>
      <c r="AQ40" s="66"/>
      <c r="AR40" s="66"/>
      <c r="AS40" s="66"/>
      <c r="AT40" s="66"/>
      <c r="AU40" s="66"/>
      <c r="AV40" s="66"/>
      <c r="AW40" s="66"/>
      <c r="AX40" s="66"/>
      <c r="AY40" s="66"/>
      <c r="AZ40" s="66"/>
      <c r="BA40" s="66"/>
      <c r="BB40" s="66"/>
      <c r="BC40" s="66"/>
      <c r="BD40" s="66"/>
      <c r="BE40" s="66"/>
      <c r="BF40" s="66"/>
      <c r="BG40" s="66"/>
      <c r="BH40" s="66"/>
      <c r="BI40" s="66"/>
      <c r="BJ40" s="66"/>
      <c r="BK40" s="66"/>
      <c r="BL40" s="66"/>
      <c r="BM40" s="66"/>
      <c r="BN40" s="66"/>
      <c r="BO40" s="92"/>
    </row>
    <row r="41" spans="1:67">
      <c r="A41">
        <v>2.7806248018600819</v>
      </c>
      <c r="C41" s="84" t="s">
        <v>62</v>
      </c>
      <c r="D41">
        <v>4.4483102119162216E-4</v>
      </c>
      <c r="E41">
        <v>1.7865638380596308E-2</v>
      </c>
      <c r="F41">
        <v>0.1119654977235691</v>
      </c>
      <c r="G41">
        <v>7.7787176337829195E-3</v>
      </c>
      <c r="H41">
        <v>1.1517836069768805E-2</v>
      </c>
      <c r="I41">
        <v>3.2317124288069599E-3</v>
      </c>
      <c r="J41">
        <v>4.3715705277954792E-2</v>
      </c>
      <c r="K41">
        <v>0.44590266018780234</v>
      </c>
      <c r="L41">
        <v>0.33124627359259518</v>
      </c>
      <c r="M41">
        <v>0.17609608892089357</v>
      </c>
      <c r="N41">
        <v>4.8753040854163654E-3</v>
      </c>
      <c r="O41">
        <v>1.3305076685891981E-2</v>
      </c>
      <c r="P41">
        <v>0.33446079896156022</v>
      </c>
      <c r="Q41">
        <v>0</v>
      </c>
      <c r="R41">
        <v>1.2659887304449224E-3</v>
      </c>
      <c r="S41">
        <v>1.0829334433283966</v>
      </c>
      <c r="T41">
        <v>5.4990101149443582E-3</v>
      </c>
      <c r="U41">
        <v>0.11063556994133394</v>
      </c>
      <c r="V41">
        <v>3.1847739658807939E-5</v>
      </c>
      <c r="W41">
        <v>4.2057339724597576E-2</v>
      </c>
      <c r="X41">
        <v>1.5529630225135094E-3</v>
      </c>
      <c r="Y41">
        <v>3.9304562932422904E-3</v>
      </c>
      <c r="Z41">
        <v>1.7092783611517781E-2</v>
      </c>
      <c r="AA41">
        <v>1.2623752071432737E-2</v>
      </c>
      <c r="AB41">
        <v>5.955063121692028E-4</v>
      </c>
      <c r="AO41" s="90"/>
      <c r="AP41" s="66"/>
      <c r="AQ41" s="66"/>
      <c r="AR41" s="66"/>
      <c r="AS41" s="66"/>
      <c r="AT41" s="66"/>
      <c r="AU41" s="66"/>
      <c r="AV41" s="66"/>
      <c r="AW41" s="66"/>
      <c r="AX41" s="66"/>
      <c r="AY41" s="66"/>
      <c r="AZ41" s="66"/>
      <c r="BA41" s="66"/>
      <c r="BB41" s="66"/>
      <c r="BC41" s="66"/>
      <c r="BD41" s="66"/>
      <c r="BE41" s="66"/>
      <c r="BF41" s="66"/>
      <c r="BG41" s="66"/>
      <c r="BH41" s="66"/>
      <c r="BI41" s="66"/>
      <c r="BJ41" s="66"/>
      <c r="BK41" s="66"/>
      <c r="BL41" s="66"/>
      <c r="BM41" s="66"/>
      <c r="BN41" s="66"/>
      <c r="BO41" s="92"/>
    </row>
    <row r="42" spans="1:67">
      <c r="A42">
        <v>2.7806248018600819</v>
      </c>
      <c r="C42" s="84" t="s">
        <v>67</v>
      </c>
      <c r="D42">
        <v>8.902059982188377E-5</v>
      </c>
      <c r="E42">
        <v>5.3680614451483415E-5</v>
      </c>
      <c r="F42">
        <v>5.3767141610634291E-2</v>
      </c>
      <c r="G42">
        <v>6.4430842412939518E-3</v>
      </c>
      <c r="H42">
        <v>0.12669247593253388</v>
      </c>
      <c r="I42">
        <v>5.7191966335745359E-3</v>
      </c>
      <c r="J42">
        <v>0.27180500625874376</v>
      </c>
      <c r="K42">
        <v>1.074069743135303E-2</v>
      </c>
      <c r="L42">
        <v>4.7427341019701974E-2</v>
      </c>
      <c r="M42">
        <v>0.14435057311681521</v>
      </c>
      <c r="N42">
        <v>5.5625598221598072E-4</v>
      </c>
      <c r="O42">
        <v>2.1227959954578379E-3</v>
      </c>
      <c r="P42">
        <v>0.47874449017374221</v>
      </c>
      <c r="Q42">
        <v>2.0839266285488378E-5</v>
      </c>
      <c r="R42">
        <v>1.8121260584329502E-3</v>
      </c>
      <c r="S42">
        <v>1.5501021968135873</v>
      </c>
      <c r="T42">
        <v>5.8642838543141451E-3</v>
      </c>
      <c r="U42">
        <v>3.7309367927111925E-2</v>
      </c>
      <c r="V42">
        <v>0</v>
      </c>
      <c r="W42">
        <v>1.1550636530428537E-2</v>
      </c>
      <c r="X42">
        <v>4.2046032024334323E-4</v>
      </c>
      <c r="Y42">
        <v>1.0641598594447466E-3</v>
      </c>
      <c r="Z42">
        <v>2.37565598445304E-2</v>
      </c>
      <c r="AA42">
        <v>1.1943124139301986E-4</v>
      </c>
      <c r="AB42">
        <v>9.2980533969999613E-5</v>
      </c>
      <c r="AO42" s="90"/>
      <c r="AP42" s="66"/>
      <c r="AQ42" s="66"/>
      <c r="AR42" s="66"/>
      <c r="AS42" s="66"/>
      <c r="AT42" s="66"/>
      <c r="AU42" s="66"/>
      <c r="AV42" s="66"/>
      <c r="AW42" s="66"/>
      <c r="AX42" s="66"/>
      <c r="AY42" s="66"/>
      <c r="AZ42" s="66"/>
      <c r="BA42" s="66"/>
      <c r="BB42" s="66"/>
      <c r="BC42" s="66"/>
      <c r="BD42" s="66"/>
      <c r="BE42" s="66"/>
      <c r="BF42" s="66"/>
      <c r="BG42" s="66"/>
      <c r="BH42" s="66"/>
      <c r="BI42" s="66"/>
      <c r="BJ42" s="66"/>
      <c r="BK42" s="66"/>
      <c r="BL42" s="66"/>
      <c r="BM42" s="66"/>
      <c r="BN42" s="66"/>
      <c r="BO42" s="92"/>
    </row>
    <row r="43" spans="1:67" ht="19.5" customHeight="1">
      <c r="A43">
        <v>9.9999993386790608E-5</v>
      </c>
      <c r="C43" s="84" t="s">
        <v>83</v>
      </c>
      <c r="D43">
        <v>9.9999993386790608E-5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O43" s="93"/>
      <c r="AP43" s="93"/>
      <c r="AQ43" s="93"/>
      <c r="AR43" s="93"/>
      <c r="AS43" s="93"/>
      <c r="AT43" s="93"/>
      <c r="AU43" s="93"/>
      <c r="AV43" s="93"/>
      <c r="AW43" s="93"/>
      <c r="AX43" s="93"/>
      <c r="AY43" s="93"/>
      <c r="AZ43" s="93"/>
      <c r="BA43" s="93"/>
      <c r="BB43" s="93"/>
      <c r="BC43" s="93"/>
      <c r="BD43" s="93"/>
      <c r="BE43" s="93"/>
      <c r="BF43" s="93"/>
      <c r="BG43" s="93"/>
      <c r="BH43" s="93"/>
      <c r="BI43" s="93"/>
      <c r="BJ43" s="93"/>
      <c r="BK43" s="93"/>
      <c r="BL43" s="93"/>
      <c r="BM43" s="93"/>
      <c r="BN43" s="93"/>
      <c r="BO43" s="93"/>
    </row>
  </sheetData>
  <conditionalFormatting sqref="AP4:BN4">
    <cfRule type="colorScale" priority="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5:BN5">
    <cfRule type="colorScale" priority="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6:BN6">
    <cfRule type="colorScale" priority="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7:BN7">
    <cfRule type="colorScale" priority="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8:BN8">
    <cfRule type="colorScale" priority="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9:BN9">
    <cfRule type="colorScale" priority="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10:BN10">
    <cfRule type="colorScale" priority="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11:BN11">
    <cfRule type="colorScale" priority="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12:BN12">
    <cfRule type="colorScale" priority="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13:BN13">
    <cfRule type="colorScale" priority="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14:BN14">
    <cfRule type="colorScale" priority="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15:BN15">
    <cfRule type="colorScale" priority="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16:BN16">
    <cfRule type="colorScale" priority="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17:BN17">
    <cfRule type="colorScale" priority="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18:BN18">
    <cfRule type="colorScale" priority="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19:BN19">
    <cfRule type="colorScale" priority="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20:BN20">
    <cfRule type="colorScale" priority="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21:BN21">
    <cfRule type="colorScale" priority="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22:BN22">
    <cfRule type="colorScale" priority="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23:BN23">
    <cfRule type="colorScale" priority="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24:BN24">
    <cfRule type="colorScale" priority="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25:BN25">
    <cfRule type="colorScale" priority="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26:BN26">
    <cfRule type="colorScale" priority="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27:BN27">
    <cfRule type="colorScale" priority="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28:BN28">
    <cfRule type="colorScale" priority="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29:BN29">
    <cfRule type="colorScale" priority="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31:BN31">
    <cfRule type="colorScale" priority="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30:BN30">
    <cfRule type="colorScale" priority="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32:BN32">
    <cfRule type="colorScale" priority="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33:BN33">
    <cfRule type="colorScale" priority="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34:BN34">
    <cfRule type="colorScale" priority="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35:BN35">
    <cfRule type="colorScale" priority="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36:BN36">
    <cfRule type="colorScale" priority="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37:BN37">
    <cfRule type="colorScale" priority="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42:BN42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41:BN41">
    <cfRule type="colorScale" priority="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40:BN40">
    <cfRule type="colorScale" priority="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39:BN39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P38:BN38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4:AB43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8740157499999996" bottom="0.78740157499999996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6E943-F556-4F34-8C0E-606D9EB1FAE6}">
  <dimension ref="C3:I15"/>
  <sheetViews>
    <sheetView zoomScale="70" zoomScaleNormal="70" workbookViewId="0">
      <selection activeCell="N22" sqref="N22"/>
    </sheetView>
  </sheetViews>
  <sheetFormatPr baseColWidth="10" defaultRowHeight="15"/>
  <cols>
    <col min="5" max="5" width="24.140625" bestFit="1" customWidth="1"/>
  </cols>
  <sheetData>
    <row r="3" spans="3:9">
      <c r="C3" s="94"/>
      <c r="D3" s="94"/>
    </row>
    <row r="6" spans="3:9">
      <c r="F6" s="74"/>
      <c r="G6" s="508" t="s">
        <v>163</v>
      </c>
      <c r="H6" s="508"/>
      <c r="I6" s="508"/>
    </row>
    <row r="7" spans="3:9">
      <c r="F7" s="74"/>
      <c r="G7" s="3"/>
      <c r="H7" s="3"/>
      <c r="I7" s="3"/>
    </row>
    <row r="8" spans="3:9" ht="30">
      <c r="E8" s="95"/>
      <c r="F8" s="96" t="s">
        <v>38</v>
      </c>
      <c r="G8" s="96" t="s">
        <v>385</v>
      </c>
      <c r="H8" s="96" t="s">
        <v>2</v>
      </c>
      <c r="I8" s="96" t="s">
        <v>164</v>
      </c>
    </row>
    <row r="9" spans="3:9">
      <c r="D9" t="s">
        <v>149</v>
      </c>
      <c r="E9" t="s">
        <v>304</v>
      </c>
      <c r="F9" s="60">
        <v>5250</v>
      </c>
      <c r="G9" s="60">
        <v>1312.9934759999996</v>
      </c>
      <c r="H9" s="60">
        <v>1552.538096</v>
      </c>
      <c r="I9" s="60">
        <v>1877.864313</v>
      </c>
    </row>
    <row r="10" spans="3:9">
      <c r="D10" t="s">
        <v>146</v>
      </c>
      <c r="E10" t="s">
        <v>693</v>
      </c>
      <c r="F10" s="60">
        <v>5824</v>
      </c>
      <c r="G10" s="60">
        <v>2776.2111780000005</v>
      </c>
      <c r="H10" s="60">
        <v>4712.4197080000013</v>
      </c>
      <c r="I10" s="60">
        <v>5457.9978739999997</v>
      </c>
    </row>
    <row r="11" spans="3:9">
      <c r="E11" s="95" t="s">
        <v>165</v>
      </c>
      <c r="F11" s="97">
        <v>1023.0000000000018</v>
      </c>
      <c r="G11" s="97">
        <v>1284.6554590000014</v>
      </c>
      <c r="H11" s="97">
        <v>5288.890860999998</v>
      </c>
      <c r="I11" s="97">
        <v>6790.1393710000002</v>
      </c>
    </row>
    <row r="12" spans="3:9">
      <c r="D12" t="s">
        <v>129</v>
      </c>
      <c r="E12" s="95" t="s">
        <v>29</v>
      </c>
      <c r="F12" s="98">
        <v>12097.000000000002</v>
      </c>
      <c r="G12" s="98">
        <v>5373.8601130000015</v>
      </c>
      <c r="H12" s="98">
        <v>11553.848665</v>
      </c>
      <c r="I12" s="98">
        <v>14126.001558</v>
      </c>
    </row>
    <row r="14" spans="3:9">
      <c r="E14" s="392" t="s">
        <v>158</v>
      </c>
      <c r="F14" s="391">
        <f>SUM(F9:F11)</f>
        <v>12097.000000000002</v>
      </c>
      <c r="G14" s="391">
        <f t="shared" ref="G14:I14" si="0">SUM(G9:G11)</f>
        <v>5373.8601130000015</v>
      </c>
      <c r="H14" s="391">
        <f t="shared" si="0"/>
        <v>11553.848665</v>
      </c>
      <c r="I14" s="391">
        <f t="shared" si="0"/>
        <v>14126.001558</v>
      </c>
    </row>
    <row r="15" spans="3:9">
      <c r="E15" s="121" t="s">
        <v>643</v>
      </c>
      <c r="F15" s="389">
        <f>F12-F14</f>
        <v>0</v>
      </c>
      <c r="G15" s="389">
        <f t="shared" ref="G15:I15" si="1">G12-G14</f>
        <v>0</v>
      </c>
      <c r="H15" s="389">
        <f t="shared" si="1"/>
        <v>0</v>
      </c>
      <c r="I15" s="389">
        <f t="shared" si="1"/>
        <v>0</v>
      </c>
    </row>
  </sheetData>
  <mergeCells count="1">
    <mergeCell ref="G6:I6"/>
  </mergeCells>
  <pageMargins left="0.7" right="0.7" top="0.78740157499999996" bottom="0.78740157499999996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52817-9DC6-410B-9102-7E5E7D282163}">
  <dimension ref="C2:AB45"/>
  <sheetViews>
    <sheetView zoomScaleNormal="100" workbookViewId="0">
      <selection activeCell="AW38" sqref="AW38"/>
    </sheetView>
  </sheetViews>
  <sheetFormatPr baseColWidth="10" defaultColWidth="3.5703125" defaultRowHeight="15"/>
  <sheetData>
    <row r="2" spans="3:28">
      <c r="F2" t="s">
        <v>235</v>
      </c>
    </row>
    <row r="5" spans="3:28">
      <c r="D5" t="s">
        <v>144</v>
      </c>
      <c r="E5" t="s">
        <v>145</v>
      </c>
      <c r="F5" t="s">
        <v>146</v>
      </c>
      <c r="G5" t="s">
        <v>132</v>
      </c>
      <c r="H5" t="s">
        <v>133</v>
      </c>
      <c r="I5" t="s">
        <v>134</v>
      </c>
      <c r="J5" t="s">
        <v>135</v>
      </c>
      <c r="K5" t="s">
        <v>136</v>
      </c>
      <c r="L5" t="s">
        <v>137</v>
      </c>
      <c r="M5" t="s">
        <v>138</v>
      </c>
      <c r="N5" t="s">
        <v>139</v>
      </c>
      <c r="O5" t="s">
        <v>140</v>
      </c>
      <c r="P5" t="s">
        <v>141</v>
      </c>
      <c r="Q5" t="s">
        <v>147</v>
      </c>
      <c r="R5" t="s">
        <v>148</v>
      </c>
      <c r="S5" t="s">
        <v>149</v>
      </c>
      <c r="T5" t="s">
        <v>150</v>
      </c>
      <c r="U5" t="s">
        <v>151</v>
      </c>
      <c r="V5" t="s">
        <v>152</v>
      </c>
      <c r="W5" t="s">
        <v>153</v>
      </c>
      <c r="X5" t="s">
        <v>154</v>
      </c>
      <c r="Y5" t="s">
        <v>155</v>
      </c>
      <c r="Z5" t="s">
        <v>156</v>
      </c>
      <c r="AA5" t="s">
        <v>157</v>
      </c>
      <c r="AB5" t="s">
        <v>130</v>
      </c>
    </row>
    <row r="6" spans="3:28">
      <c r="C6" s="86" t="s">
        <v>60</v>
      </c>
      <c r="D6" s="113">
        <v>4.1602030000000001</v>
      </c>
      <c r="E6" s="113">
        <v>18.259633999999998</v>
      </c>
      <c r="F6" s="113">
        <v>75.547816999999995</v>
      </c>
      <c r="G6" s="113">
        <v>42.733341000000003</v>
      </c>
      <c r="H6" s="113">
        <v>75.704774</v>
      </c>
      <c r="I6" s="113">
        <v>38.873640000000002</v>
      </c>
      <c r="J6" s="113">
        <v>244.78088099999999</v>
      </c>
      <c r="K6" s="113">
        <v>122.09375199999999</v>
      </c>
      <c r="L6" s="113">
        <v>166.90700100000001</v>
      </c>
      <c r="M6" s="113">
        <v>213.00855200000001</v>
      </c>
      <c r="N6" s="113">
        <v>47.016962999999997</v>
      </c>
      <c r="O6" s="113">
        <v>13.128606</v>
      </c>
      <c r="P6" s="113">
        <v>28.010306</v>
      </c>
      <c r="Q6" s="113">
        <v>33.555658999999999</v>
      </c>
      <c r="R6" s="113">
        <v>25.561225</v>
      </c>
      <c r="S6" s="113">
        <v>171.457739</v>
      </c>
      <c r="T6" s="113">
        <v>235.96485699999999</v>
      </c>
      <c r="U6" s="113">
        <v>85.393872999999985</v>
      </c>
      <c r="V6" s="113">
        <v>4.862336</v>
      </c>
      <c r="W6" s="113">
        <v>84.205224999999999</v>
      </c>
      <c r="X6" s="113">
        <v>37.689441000000002</v>
      </c>
      <c r="Y6" s="113">
        <v>74.773312000000004</v>
      </c>
      <c r="Z6" s="113">
        <v>134.34950000000001</v>
      </c>
      <c r="AA6" s="113">
        <v>105.555888</v>
      </c>
      <c r="AB6" s="113">
        <v>0</v>
      </c>
    </row>
    <row r="7" spans="3:28">
      <c r="C7" s="86" t="s">
        <v>65</v>
      </c>
      <c r="D7" s="113">
        <v>3.5663</v>
      </c>
      <c r="E7" s="113">
        <v>15.963267</v>
      </c>
      <c r="F7" s="113">
        <v>59.566352999999992</v>
      </c>
      <c r="G7" s="113">
        <v>15.523173999999999</v>
      </c>
      <c r="H7" s="113">
        <v>12.723184</v>
      </c>
      <c r="I7" s="113">
        <v>61.098394999999996</v>
      </c>
      <c r="J7" s="113">
        <v>62.791702000000001</v>
      </c>
      <c r="K7" s="113">
        <v>117.203872</v>
      </c>
      <c r="L7" s="113">
        <v>39.777748000000003</v>
      </c>
      <c r="M7" s="113">
        <v>92.685168000000004</v>
      </c>
      <c r="N7" s="113">
        <v>18.259815</v>
      </c>
      <c r="O7" s="113">
        <v>46.704548000000003</v>
      </c>
      <c r="P7" s="113">
        <v>27.291387</v>
      </c>
      <c r="Q7" s="113">
        <v>15.225954</v>
      </c>
      <c r="R7" s="113">
        <v>15.725324000000001</v>
      </c>
      <c r="S7" s="113">
        <v>182.610129</v>
      </c>
      <c r="T7" s="113">
        <v>217.171966</v>
      </c>
      <c r="U7" s="113">
        <v>59.931797999999993</v>
      </c>
      <c r="V7" s="113">
        <v>6.0092540000000003</v>
      </c>
      <c r="W7" s="113">
        <v>111.734161</v>
      </c>
      <c r="X7" s="113">
        <v>45.385194999999996</v>
      </c>
      <c r="Y7" s="113">
        <v>16.909662000000001</v>
      </c>
      <c r="Z7" s="113">
        <v>150.38582500000001</v>
      </c>
      <c r="AA7" s="113">
        <v>86.097663999999995</v>
      </c>
      <c r="AB7" s="113">
        <v>0</v>
      </c>
    </row>
    <row r="8" spans="3:28">
      <c r="C8" s="86" t="s">
        <v>64</v>
      </c>
      <c r="D8" s="113">
        <v>4.5628790000000006</v>
      </c>
      <c r="E8" s="113">
        <v>8.2285520000000005</v>
      </c>
      <c r="F8" s="113">
        <v>35.829718</v>
      </c>
      <c r="G8" s="113">
        <v>18.068887</v>
      </c>
      <c r="H8" s="113">
        <v>39.083430999999997</v>
      </c>
      <c r="I8" s="113">
        <v>14.283244</v>
      </c>
      <c r="J8" s="113">
        <v>81.538731999999996</v>
      </c>
      <c r="K8" s="113">
        <v>45.783273999999999</v>
      </c>
      <c r="L8" s="113">
        <v>31.608937999999998</v>
      </c>
      <c r="M8" s="113">
        <v>37.300750999999998</v>
      </c>
      <c r="N8" s="113">
        <v>5.5735140000000003</v>
      </c>
      <c r="O8" s="113">
        <v>5.682296</v>
      </c>
      <c r="P8" s="113">
        <v>100.647457</v>
      </c>
      <c r="Q8" s="113">
        <v>13.680326000000001</v>
      </c>
      <c r="R8" s="113">
        <v>10.099363</v>
      </c>
      <c r="S8" s="113">
        <v>542.19295699999998</v>
      </c>
      <c r="T8" s="113">
        <v>116.80882600000001</v>
      </c>
      <c r="U8" s="113">
        <v>49.730671000000001</v>
      </c>
      <c r="V8" s="113">
        <v>8.8660510000000006</v>
      </c>
      <c r="W8" s="113">
        <v>40.063457999999997</v>
      </c>
      <c r="X8" s="113">
        <v>30.460113</v>
      </c>
      <c r="Y8" s="113">
        <v>28.389115</v>
      </c>
      <c r="Z8" s="113">
        <v>107.147211</v>
      </c>
      <c r="AA8" s="113">
        <v>97.680172999999996</v>
      </c>
      <c r="AB8" s="113">
        <v>0</v>
      </c>
    </row>
    <row r="9" spans="3:28">
      <c r="C9" s="86" t="s">
        <v>72</v>
      </c>
      <c r="D9" s="113">
        <v>5.0209380000000001</v>
      </c>
      <c r="E9" s="113">
        <v>14.847223</v>
      </c>
      <c r="F9" s="113">
        <v>43.076227000000003</v>
      </c>
      <c r="G9" s="113">
        <v>21.807500000000001</v>
      </c>
      <c r="H9" s="113">
        <v>63.938817999999998</v>
      </c>
      <c r="I9" s="113">
        <v>24.405144</v>
      </c>
      <c r="J9" s="113">
        <v>124.322666</v>
      </c>
      <c r="K9" s="113">
        <v>34.237374000000003</v>
      </c>
      <c r="L9" s="113">
        <v>55.442790000000002</v>
      </c>
      <c r="M9" s="113">
        <v>102.239412</v>
      </c>
      <c r="N9" s="113">
        <v>16.02739</v>
      </c>
      <c r="O9" s="113">
        <v>6.2283359999999997</v>
      </c>
      <c r="P9" s="113">
        <v>9.6927070000000004</v>
      </c>
      <c r="Q9" s="113">
        <v>15.273159</v>
      </c>
      <c r="R9" s="113">
        <v>8.8155049999999999</v>
      </c>
      <c r="S9" s="113">
        <v>11.046525000000001</v>
      </c>
      <c r="T9" s="113">
        <v>84.957791999999998</v>
      </c>
      <c r="U9" s="113">
        <v>50.373896999999999</v>
      </c>
      <c r="V9" s="113">
        <v>8.9012799999999999</v>
      </c>
      <c r="W9" s="113">
        <v>34.946849999999998</v>
      </c>
      <c r="X9" s="113">
        <v>31.703398</v>
      </c>
      <c r="Y9" s="113">
        <v>26.259630999999999</v>
      </c>
      <c r="Z9" s="113">
        <v>81.846643</v>
      </c>
      <c r="AA9" s="113">
        <v>36.580839999999995</v>
      </c>
      <c r="AB9" s="113">
        <v>0</v>
      </c>
    </row>
    <row r="10" spans="3:28">
      <c r="C10" s="86" t="s">
        <v>61</v>
      </c>
      <c r="D10" s="113">
        <v>5.6496370000000002</v>
      </c>
      <c r="E10" s="113">
        <v>5.8417620000000001</v>
      </c>
      <c r="F10" s="113">
        <v>29.2499</v>
      </c>
      <c r="G10" s="113">
        <v>12.164111999999999</v>
      </c>
      <c r="H10" s="113">
        <v>33.810065000000002</v>
      </c>
      <c r="I10" s="113">
        <v>18.093833</v>
      </c>
      <c r="J10" s="113">
        <v>53.477510000000002</v>
      </c>
      <c r="K10" s="113">
        <v>14.682686</v>
      </c>
      <c r="L10" s="113">
        <v>24.862743999999999</v>
      </c>
      <c r="M10" s="113">
        <v>35.569257</v>
      </c>
      <c r="N10" s="113">
        <v>15.16648</v>
      </c>
      <c r="O10" s="113">
        <v>5.4746079999999999</v>
      </c>
      <c r="P10" s="113">
        <v>6.3254900000000003</v>
      </c>
      <c r="Q10" s="113">
        <v>16.775438999999999</v>
      </c>
      <c r="R10" s="113">
        <v>8.4566739999999996</v>
      </c>
      <c r="S10" s="113">
        <v>14.470356000000001</v>
      </c>
      <c r="T10" s="113">
        <v>168.09416099999999</v>
      </c>
      <c r="U10" s="113">
        <v>34.758026000000001</v>
      </c>
      <c r="V10" s="113">
        <v>3.73088</v>
      </c>
      <c r="W10" s="113">
        <v>10.92876</v>
      </c>
      <c r="X10" s="113">
        <v>11.621898999999999</v>
      </c>
      <c r="Y10" s="113">
        <v>17.390401000000001</v>
      </c>
      <c r="Z10" s="113">
        <v>28.430429000000004</v>
      </c>
      <c r="AA10" s="113">
        <v>32.753419000000001</v>
      </c>
      <c r="AB10" s="113">
        <v>0</v>
      </c>
    </row>
    <row r="11" spans="3:28">
      <c r="C11" s="84" t="s">
        <v>88</v>
      </c>
      <c r="D11" s="113">
        <v>2.0243359999999999</v>
      </c>
      <c r="E11" s="113">
        <v>13.48094</v>
      </c>
      <c r="F11" s="113">
        <v>44.705855999999997</v>
      </c>
      <c r="G11" s="113">
        <v>6.99552</v>
      </c>
      <c r="H11" s="113">
        <v>15.287753</v>
      </c>
      <c r="I11" s="113">
        <v>19.127196000000001</v>
      </c>
      <c r="J11" s="113">
        <v>32.107854000000003</v>
      </c>
      <c r="K11" s="113">
        <v>134.42241300000001</v>
      </c>
      <c r="L11" s="113">
        <v>30.417590000000001</v>
      </c>
      <c r="M11" s="113">
        <v>30.990628999999998</v>
      </c>
      <c r="N11" s="113">
        <v>4.7427060000000001</v>
      </c>
      <c r="O11" s="113">
        <v>34.622414999999997</v>
      </c>
      <c r="P11" s="113">
        <v>0.198517</v>
      </c>
      <c r="Q11" s="113">
        <v>5.5859139999999998</v>
      </c>
      <c r="R11" s="113">
        <v>8.089658</v>
      </c>
      <c r="S11" s="113">
        <v>1.8308709999999999</v>
      </c>
      <c r="T11" s="113">
        <v>42.293043999999995</v>
      </c>
      <c r="U11" s="113">
        <v>19.931235000000001</v>
      </c>
      <c r="V11" s="113">
        <v>3.9961989999999998</v>
      </c>
      <c r="W11" s="113">
        <v>49.125180999999998</v>
      </c>
      <c r="X11" s="113">
        <v>23.872929000000003</v>
      </c>
      <c r="Y11" s="113">
        <v>15.477155</v>
      </c>
      <c r="Z11" s="113">
        <v>60.560692000000003</v>
      </c>
      <c r="AA11" s="113">
        <v>33.117434000000003</v>
      </c>
      <c r="AB11" s="113">
        <v>0</v>
      </c>
    </row>
    <row r="12" spans="3:28">
      <c r="C12" s="84" t="s">
        <v>78</v>
      </c>
      <c r="D12" s="113">
        <v>2.7179649999999995</v>
      </c>
      <c r="E12" s="113">
        <v>12.006247</v>
      </c>
      <c r="F12" s="113">
        <v>24.813958</v>
      </c>
      <c r="G12" s="113">
        <v>5.9723829999999998</v>
      </c>
      <c r="H12" s="113">
        <v>6.8512750000000002</v>
      </c>
      <c r="I12" s="113">
        <v>9.0141720000000003</v>
      </c>
      <c r="J12" s="113">
        <v>26.841041000000001</v>
      </c>
      <c r="K12" s="113">
        <v>12.864288</v>
      </c>
      <c r="L12" s="113">
        <v>16.037330000000001</v>
      </c>
      <c r="M12" s="113">
        <v>33.750127999999997</v>
      </c>
      <c r="N12" s="113">
        <v>1.141545</v>
      </c>
      <c r="O12" s="113">
        <v>2.6832989999999999</v>
      </c>
      <c r="P12" s="113">
        <v>12.91005</v>
      </c>
      <c r="Q12" s="113">
        <v>6.0011289999999997</v>
      </c>
      <c r="R12" s="113">
        <v>4.5047740000000003</v>
      </c>
      <c r="S12" s="113">
        <v>115.767869</v>
      </c>
      <c r="T12" s="113">
        <v>56.587877000000006</v>
      </c>
      <c r="U12" s="113">
        <v>16.462575000000001</v>
      </c>
      <c r="V12" s="113">
        <v>1.300905</v>
      </c>
      <c r="W12" s="113">
        <v>16.995893000000002</v>
      </c>
      <c r="X12" s="113">
        <v>12.314408</v>
      </c>
      <c r="Y12" s="113">
        <v>10.273776</v>
      </c>
      <c r="Z12" s="113">
        <v>35.821051999999995</v>
      </c>
      <c r="AA12" s="113">
        <v>28.940951000000002</v>
      </c>
      <c r="AB12" s="113">
        <v>0</v>
      </c>
    </row>
    <row r="13" spans="3:28">
      <c r="C13" s="86" t="s">
        <v>55</v>
      </c>
      <c r="D13" s="113">
        <v>1.0680109999999998</v>
      </c>
      <c r="E13" s="113">
        <v>3.493112</v>
      </c>
      <c r="F13" s="113">
        <v>15.563363000000001</v>
      </c>
      <c r="G13" s="113">
        <v>3.4266329999999998</v>
      </c>
      <c r="H13" s="113">
        <v>10.761464999999999</v>
      </c>
      <c r="I13" s="113">
        <v>3.6864479999999999</v>
      </c>
      <c r="J13" s="113">
        <v>39.489828000000003</v>
      </c>
      <c r="K13" s="113">
        <v>27.387108999999999</v>
      </c>
      <c r="L13" s="113">
        <v>16.174199000000002</v>
      </c>
      <c r="M13" s="113">
        <v>18.041149000000001</v>
      </c>
      <c r="N13" s="113">
        <v>8.0715999999999996E-2</v>
      </c>
      <c r="O13" s="113">
        <v>2.0328750000000002</v>
      </c>
      <c r="P13" s="113">
        <v>9.4777570000000004</v>
      </c>
      <c r="Q13" s="113">
        <v>3.6621299999999999</v>
      </c>
      <c r="R13" s="113">
        <v>0.23239899999999999</v>
      </c>
      <c r="S13" s="113">
        <v>51.477241999999997</v>
      </c>
      <c r="T13" s="113">
        <v>38.548774000000002</v>
      </c>
      <c r="U13" s="113">
        <v>62.776612000000007</v>
      </c>
      <c r="V13" s="113">
        <v>0.57697200000000004</v>
      </c>
      <c r="W13" s="113">
        <v>10.943771</v>
      </c>
      <c r="X13" s="113">
        <v>13.620134999999999</v>
      </c>
      <c r="Y13" s="113">
        <v>2.4012169999999999</v>
      </c>
      <c r="Z13" s="113">
        <v>24.220139</v>
      </c>
      <c r="AA13" s="113">
        <v>10.481688</v>
      </c>
      <c r="AB13" s="113">
        <v>0</v>
      </c>
    </row>
    <row r="14" spans="3:28">
      <c r="C14" s="84" t="s">
        <v>80</v>
      </c>
      <c r="D14" s="113">
        <v>1.973258</v>
      </c>
      <c r="E14" s="113">
        <v>10.110423000000001</v>
      </c>
      <c r="F14" s="113">
        <v>12.596794000000001</v>
      </c>
      <c r="G14" s="113">
        <v>7.0233290000000004</v>
      </c>
      <c r="H14" s="113">
        <v>8.2756279999999993</v>
      </c>
      <c r="I14" s="113">
        <v>4.5293349999999997</v>
      </c>
      <c r="J14" s="113">
        <v>22.701146999999999</v>
      </c>
      <c r="K14" s="113">
        <v>5.1006359999999997</v>
      </c>
      <c r="L14" s="113">
        <v>13.490441000000001</v>
      </c>
      <c r="M14" s="113">
        <v>8.2610860000000006</v>
      </c>
      <c r="N14" s="113">
        <v>4.9640029999999999</v>
      </c>
      <c r="O14" s="113">
        <v>1.2531639999999999</v>
      </c>
      <c r="P14" s="113">
        <v>10.611208</v>
      </c>
      <c r="Q14" s="113">
        <v>6.0680880000000004</v>
      </c>
      <c r="R14" s="113">
        <v>3.3829769999999999</v>
      </c>
      <c r="S14" s="113">
        <v>69.522656999999995</v>
      </c>
      <c r="T14" s="113">
        <v>47.389797000000002</v>
      </c>
      <c r="U14" s="113">
        <v>12.728340000000001</v>
      </c>
      <c r="V14" s="113">
        <v>0.66455799999999998</v>
      </c>
      <c r="W14" s="113">
        <v>23.198686000000002</v>
      </c>
      <c r="X14" s="113">
        <v>5.8220739999999997</v>
      </c>
      <c r="Y14" s="113">
        <v>3.4533290000000001</v>
      </c>
      <c r="Z14" s="113">
        <v>18.318456000000001</v>
      </c>
      <c r="AA14" s="113">
        <v>6.3977579999999996</v>
      </c>
      <c r="AB14" s="113">
        <v>0</v>
      </c>
    </row>
    <row r="15" spans="3:28">
      <c r="C15" s="84" t="s">
        <v>51</v>
      </c>
      <c r="D15" s="113">
        <v>0.51046800000000003</v>
      </c>
      <c r="E15" s="113">
        <v>1.0454779999999999</v>
      </c>
      <c r="F15" s="113">
        <v>22.072293999999999</v>
      </c>
      <c r="G15" s="113">
        <v>4.6243800000000004</v>
      </c>
      <c r="H15" s="113">
        <v>9.4832680000000007</v>
      </c>
      <c r="I15" s="113">
        <v>8.3429929999999999</v>
      </c>
      <c r="J15" s="113">
        <v>13.299801</v>
      </c>
      <c r="K15" s="113">
        <v>7.6204289999999997</v>
      </c>
      <c r="L15" s="113">
        <v>5.6195639999999996</v>
      </c>
      <c r="M15" s="113">
        <v>14.531416</v>
      </c>
      <c r="N15" s="113">
        <v>1.6326290000000001</v>
      </c>
      <c r="O15" s="113">
        <v>2.0737570000000001</v>
      </c>
      <c r="P15" s="113">
        <v>7.001754</v>
      </c>
      <c r="Q15" s="113">
        <v>4.075221</v>
      </c>
      <c r="R15" s="113">
        <v>3.3106629999999999</v>
      </c>
      <c r="S15" s="113">
        <v>62.71443</v>
      </c>
      <c r="T15" s="113">
        <v>25.874269000000002</v>
      </c>
      <c r="U15" s="113">
        <v>10.326653</v>
      </c>
      <c r="V15" s="113">
        <v>0.96149300000000004</v>
      </c>
      <c r="W15" s="113">
        <v>10.222146</v>
      </c>
      <c r="X15" s="113">
        <v>8.9822310000000005</v>
      </c>
      <c r="Y15" s="113">
        <v>4.9427349999999999</v>
      </c>
      <c r="Z15" s="113">
        <v>28.243067999999997</v>
      </c>
      <c r="AA15" s="113">
        <v>12.888021</v>
      </c>
      <c r="AB15" s="113">
        <v>0</v>
      </c>
    </row>
    <row r="16" spans="3:28">
      <c r="C16" s="84" t="s">
        <v>86</v>
      </c>
      <c r="D16" s="113">
        <v>3.3763599999999996</v>
      </c>
      <c r="E16" s="113">
        <v>2.1647319999999999</v>
      </c>
      <c r="F16" s="113">
        <v>11.682988</v>
      </c>
      <c r="G16" s="113">
        <v>2.5033650000000001</v>
      </c>
      <c r="H16" s="113">
        <v>3.366879</v>
      </c>
      <c r="I16" s="113">
        <v>6.8904459999999998</v>
      </c>
      <c r="J16" s="113">
        <v>14.482984999999999</v>
      </c>
      <c r="K16" s="113">
        <v>8.757714</v>
      </c>
      <c r="L16" s="113">
        <v>8.7473659999999995</v>
      </c>
      <c r="M16" s="113">
        <v>23.019992999999999</v>
      </c>
      <c r="N16" s="113">
        <v>8.9743150000000007</v>
      </c>
      <c r="O16" s="113">
        <v>4.0222920000000002</v>
      </c>
      <c r="P16" s="113">
        <v>4.8888870000000004</v>
      </c>
      <c r="Q16" s="113">
        <v>3.808468</v>
      </c>
      <c r="R16" s="113">
        <v>1.997482</v>
      </c>
      <c r="S16" s="113">
        <v>53.018281999999999</v>
      </c>
      <c r="T16" s="113">
        <v>21.927616</v>
      </c>
      <c r="U16" s="113">
        <v>9.0200669999999992</v>
      </c>
      <c r="V16" s="113">
        <v>1.620825</v>
      </c>
      <c r="W16" s="113">
        <v>16.324157</v>
      </c>
      <c r="X16" s="113">
        <v>4.4271440000000002</v>
      </c>
      <c r="Y16" s="113">
        <v>7.7797150000000004</v>
      </c>
      <c r="Z16" s="113">
        <v>40.949829000000001</v>
      </c>
      <c r="AA16" s="113">
        <v>10.450923</v>
      </c>
      <c r="AB16" s="113">
        <v>0</v>
      </c>
    </row>
    <row r="17" spans="3:28">
      <c r="C17" s="84" t="s">
        <v>79</v>
      </c>
      <c r="D17" s="113">
        <v>2.1385069999999997</v>
      </c>
      <c r="E17" s="113">
        <v>50.166434000000002</v>
      </c>
      <c r="F17" s="113">
        <v>9.3962400000000006</v>
      </c>
      <c r="G17" s="113">
        <v>0.80038699999999996</v>
      </c>
      <c r="H17" s="113">
        <v>2.0853730000000001</v>
      </c>
      <c r="I17" s="113">
        <v>4.9043390000000002</v>
      </c>
      <c r="J17" s="113">
        <v>7.2070949999999998</v>
      </c>
      <c r="K17" s="113">
        <v>3.8138450000000002</v>
      </c>
      <c r="L17" s="113">
        <v>4.3467609999999999</v>
      </c>
      <c r="M17" s="113">
        <v>5.6976000000000004</v>
      </c>
      <c r="N17" s="113">
        <v>0.27554000000000001</v>
      </c>
      <c r="O17" s="113">
        <v>1.920693</v>
      </c>
      <c r="P17" s="113">
        <v>7.4161549999999998</v>
      </c>
      <c r="Q17" s="113">
        <v>7.1850699999999996</v>
      </c>
      <c r="R17" s="113">
        <v>1.408631</v>
      </c>
      <c r="S17" s="113">
        <v>88.922522999999998</v>
      </c>
      <c r="T17" s="113">
        <v>24.837809</v>
      </c>
      <c r="U17" s="113">
        <v>9.8686469999999993</v>
      </c>
      <c r="V17" s="113">
        <v>0.72684300000000002</v>
      </c>
      <c r="W17" s="113">
        <v>6.4541789999999999</v>
      </c>
      <c r="X17" s="113">
        <v>5.365437</v>
      </c>
      <c r="Y17" s="113">
        <v>6.6892420000000001</v>
      </c>
      <c r="Z17" s="113">
        <v>8.9261579999999991</v>
      </c>
      <c r="AA17" s="113">
        <v>6.9513809999999996</v>
      </c>
      <c r="AB17" s="113">
        <v>0</v>
      </c>
    </row>
    <row r="18" spans="3:28">
      <c r="C18" s="86" t="s">
        <v>50</v>
      </c>
      <c r="D18" s="113">
        <v>1.0058929999999999</v>
      </c>
      <c r="E18" s="113">
        <v>1.3508149999999999</v>
      </c>
      <c r="F18" s="113">
        <v>9.3181580000000022</v>
      </c>
      <c r="G18" s="113">
        <v>3.255309</v>
      </c>
      <c r="H18" s="113">
        <v>7.9984599999999997</v>
      </c>
      <c r="I18" s="113">
        <v>7.8301059999999998</v>
      </c>
      <c r="J18" s="113">
        <v>23.024059000000001</v>
      </c>
      <c r="K18" s="113">
        <v>5.4688999999999997</v>
      </c>
      <c r="L18" s="113">
        <v>15.453550999999999</v>
      </c>
      <c r="M18" s="113">
        <v>15.178064000000001</v>
      </c>
      <c r="N18" s="113">
        <v>2.275582</v>
      </c>
      <c r="O18" s="113">
        <v>0.67795000000000005</v>
      </c>
      <c r="P18" s="113">
        <v>6.4584289999999998</v>
      </c>
      <c r="Q18" s="113">
        <v>2.7843640000000001</v>
      </c>
      <c r="R18" s="113">
        <v>1.726097</v>
      </c>
      <c r="S18" s="113">
        <v>39.409275999999998</v>
      </c>
      <c r="T18" s="113">
        <v>17.425495999999999</v>
      </c>
      <c r="U18" s="113">
        <v>8.1133670000000002</v>
      </c>
      <c r="V18" s="113">
        <v>1.2539149999999999</v>
      </c>
      <c r="W18" s="113">
        <v>3.5122390000000001</v>
      </c>
      <c r="X18" s="113">
        <v>4.1308439999999997</v>
      </c>
      <c r="Y18" s="113">
        <v>4.325431</v>
      </c>
      <c r="Z18" s="113">
        <v>7.781699999999999</v>
      </c>
      <c r="AA18" s="113">
        <v>6.2182139999999997</v>
      </c>
      <c r="AB18" s="113">
        <v>0</v>
      </c>
    </row>
    <row r="19" spans="3:28">
      <c r="C19" s="84" t="s">
        <v>59</v>
      </c>
      <c r="D19" s="113">
        <v>0.68839700000000004</v>
      </c>
      <c r="E19" s="113">
        <v>2.0895860000000002</v>
      </c>
      <c r="F19" s="113">
        <v>6.8076879999999997</v>
      </c>
      <c r="G19" s="113">
        <v>2.146582</v>
      </c>
      <c r="H19" s="113">
        <v>3.9502039999999998</v>
      </c>
      <c r="I19" s="113">
        <v>1.202048</v>
      </c>
      <c r="J19" s="113">
        <v>8.8195130000000006</v>
      </c>
      <c r="K19" s="113">
        <v>6.2892580000000002</v>
      </c>
      <c r="L19" s="113">
        <v>3.2778399999999999</v>
      </c>
      <c r="M19" s="113">
        <v>13.332621</v>
      </c>
      <c r="N19" s="113">
        <v>0.31266100000000002</v>
      </c>
      <c r="O19" s="113">
        <v>0.33809299999999998</v>
      </c>
      <c r="P19" s="113">
        <v>2.1737510000000002</v>
      </c>
      <c r="Q19" s="113">
        <v>1.247997</v>
      </c>
      <c r="R19" s="113">
        <v>1.3833659999999999</v>
      </c>
      <c r="S19" s="113">
        <v>69.039368999999994</v>
      </c>
      <c r="T19" s="113">
        <v>19.870438999999998</v>
      </c>
      <c r="U19" s="113">
        <v>4.1601420000000005</v>
      </c>
      <c r="V19" s="113">
        <v>0.66237000000000001</v>
      </c>
      <c r="W19" s="113">
        <v>4.1461779999999999</v>
      </c>
      <c r="X19" s="113">
        <v>3.0377519999999998</v>
      </c>
      <c r="Y19" s="113">
        <v>3.172742</v>
      </c>
      <c r="Z19" s="113">
        <v>14.358181999999999</v>
      </c>
      <c r="AA19" s="113">
        <v>3.8248060000000002</v>
      </c>
      <c r="AB19" s="113">
        <v>0</v>
      </c>
    </row>
    <row r="20" spans="3:28">
      <c r="C20" s="84" t="s">
        <v>73</v>
      </c>
      <c r="D20" s="113">
        <v>0.71990599999999993</v>
      </c>
      <c r="E20" s="113">
        <v>0.94990300000000005</v>
      </c>
      <c r="F20" s="113">
        <v>11.795704999999998</v>
      </c>
      <c r="G20" s="113">
        <v>5.1150330000000004</v>
      </c>
      <c r="H20" s="113">
        <v>5.6385880000000004</v>
      </c>
      <c r="I20" s="113">
        <v>12.008831000000001</v>
      </c>
      <c r="J20" s="113">
        <v>11.200506000000001</v>
      </c>
      <c r="K20" s="113">
        <v>35.494081000000001</v>
      </c>
      <c r="L20" s="113">
        <v>11.691357999999999</v>
      </c>
      <c r="M20" s="113">
        <v>28.521822</v>
      </c>
      <c r="N20" s="113">
        <v>5.5335049999999999</v>
      </c>
      <c r="O20" s="113">
        <v>2.6265459999999998</v>
      </c>
      <c r="P20" s="113">
        <v>0</v>
      </c>
      <c r="Q20" s="113">
        <v>2.3955639999999998</v>
      </c>
      <c r="R20" s="113">
        <v>0.88302700000000001</v>
      </c>
      <c r="S20" s="113">
        <v>1.56271</v>
      </c>
      <c r="T20" s="113">
        <v>16.802997999999999</v>
      </c>
      <c r="U20" s="113">
        <v>7.4241089999999996</v>
      </c>
      <c r="V20" s="113">
        <v>2.717743</v>
      </c>
      <c r="W20" s="113">
        <v>6.5338209999999997</v>
      </c>
      <c r="X20" s="113">
        <v>6.9583700000000004</v>
      </c>
      <c r="Y20" s="113">
        <v>1.4407779999999999</v>
      </c>
      <c r="Z20" s="113">
        <v>9.697063</v>
      </c>
      <c r="AA20" s="113">
        <v>2.4540229999999998</v>
      </c>
      <c r="AB20" s="113">
        <v>0</v>
      </c>
    </row>
    <row r="21" spans="3:28">
      <c r="C21" s="84" t="s">
        <v>63</v>
      </c>
      <c r="D21" s="113">
        <v>2.762578</v>
      </c>
      <c r="E21" s="113">
        <v>0.887131</v>
      </c>
      <c r="F21" s="113">
        <v>6.4054389999999986</v>
      </c>
      <c r="G21" s="113">
        <v>1.4164399999999999</v>
      </c>
      <c r="H21" s="113">
        <v>1.775155</v>
      </c>
      <c r="I21" s="113">
        <v>4.0642849999999999</v>
      </c>
      <c r="J21" s="113">
        <v>7.548692</v>
      </c>
      <c r="K21" s="113">
        <v>7.0874709999999999</v>
      </c>
      <c r="L21" s="113">
        <v>9.6386210000000005</v>
      </c>
      <c r="M21" s="113">
        <v>12.995187</v>
      </c>
      <c r="N21" s="113">
        <v>0.982908</v>
      </c>
      <c r="O21" s="113">
        <v>0.85602599999999995</v>
      </c>
      <c r="P21" s="113">
        <v>2.2499910000000001</v>
      </c>
      <c r="Q21" s="113">
        <v>1.6618059999999999</v>
      </c>
      <c r="R21" s="113">
        <v>0.95793600000000001</v>
      </c>
      <c r="S21" s="113">
        <v>6.8722620000000001</v>
      </c>
      <c r="T21" s="113">
        <v>7.6448139999999993</v>
      </c>
      <c r="U21" s="113">
        <v>5.8567619999999998</v>
      </c>
      <c r="V21" s="113">
        <v>0.38017400000000001</v>
      </c>
      <c r="W21" s="113">
        <v>8.084225</v>
      </c>
      <c r="X21" s="113">
        <v>2.3460070000000002</v>
      </c>
      <c r="Y21" s="113">
        <v>2.6284209999999999</v>
      </c>
      <c r="Z21" s="113">
        <v>10.601963999999999</v>
      </c>
      <c r="AA21" s="113">
        <v>4.536505</v>
      </c>
      <c r="AB21" s="113">
        <v>0</v>
      </c>
    </row>
    <row r="22" spans="3:28">
      <c r="C22" s="84" t="s">
        <v>82</v>
      </c>
      <c r="D22" s="113">
        <v>0.51549999999999996</v>
      </c>
      <c r="E22" s="113">
        <v>0.63229599999999997</v>
      </c>
      <c r="F22" s="113">
        <v>4.5145779999999993</v>
      </c>
      <c r="G22" s="113">
        <v>2.0403549999999999</v>
      </c>
      <c r="H22" s="113">
        <v>1.8416250000000001</v>
      </c>
      <c r="I22" s="113">
        <v>2.2049080000000001</v>
      </c>
      <c r="J22" s="113">
        <v>4.6900919999999999</v>
      </c>
      <c r="K22" s="113">
        <v>2.991009</v>
      </c>
      <c r="L22" s="113">
        <v>14.465457000000001</v>
      </c>
      <c r="M22" s="113">
        <v>4.9582600000000001</v>
      </c>
      <c r="N22" s="113">
        <v>2.1573199999999999</v>
      </c>
      <c r="O22" s="113">
        <v>0.77412599999999998</v>
      </c>
      <c r="P22" s="113">
        <v>3.9912209999999999</v>
      </c>
      <c r="Q22" s="113">
        <v>2.9327290000000001</v>
      </c>
      <c r="R22" s="113">
        <v>0.499552</v>
      </c>
      <c r="S22" s="113">
        <v>1.9732890000000001</v>
      </c>
      <c r="T22" s="113">
        <v>7.2107090000000005</v>
      </c>
      <c r="U22" s="113">
        <v>14.768342999999998</v>
      </c>
      <c r="V22" s="113">
        <v>1.153937</v>
      </c>
      <c r="W22" s="113">
        <v>10.751092</v>
      </c>
      <c r="X22" s="113">
        <v>3.1998949999999997</v>
      </c>
      <c r="Y22" s="113">
        <v>1.832295</v>
      </c>
      <c r="Z22" s="113">
        <v>7.7759770000000001</v>
      </c>
      <c r="AA22" s="113">
        <v>3.3988969999999998</v>
      </c>
      <c r="AB22" s="113">
        <v>0</v>
      </c>
    </row>
    <row r="23" spans="3:28">
      <c r="C23" s="84" t="s">
        <v>81</v>
      </c>
      <c r="D23" s="113">
        <v>0.77561699999999989</v>
      </c>
      <c r="E23" s="113">
        <v>1.6484380000000001</v>
      </c>
      <c r="F23" s="113">
        <v>4.291779</v>
      </c>
      <c r="G23" s="113">
        <v>2.315283</v>
      </c>
      <c r="H23" s="113">
        <v>6.8799900000000003</v>
      </c>
      <c r="I23" s="113">
        <v>1.102282</v>
      </c>
      <c r="J23" s="113">
        <v>12.756762999999999</v>
      </c>
      <c r="K23" s="113">
        <v>1.63348</v>
      </c>
      <c r="L23" s="113">
        <v>4.2300779999999998</v>
      </c>
      <c r="M23" s="113">
        <v>2.9897290000000001</v>
      </c>
      <c r="N23" s="113">
        <v>1.678401</v>
      </c>
      <c r="O23" s="113">
        <v>0.477163</v>
      </c>
      <c r="P23" s="113">
        <v>2.5523210000000001</v>
      </c>
      <c r="Q23" s="113">
        <v>2.0969410000000002</v>
      </c>
      <c r="R23" s="113">
        <v>0.94128299999999998</v>
      </c>
      <c r="S23" s="113">
        <v>20.751004999999999</v>
      </c>
      <c r="T23" s="113">
        <v>9.0408010000000001</v>
      </c>
      <c r="U23" s="113">
        <v>3.2947359999999994</v>
      </c>
      <c r="V23" s="113">
        <v>0.48170000000000002</v>
      </c>
      <c r="W23" s="113">
        <v>1.5934919999999999</v>
      </c>
      <c r="X23" s="113">
        <v>2.3877319999999997</v>
      </c>
      <c r="Y23" s="113">
        <v>1.8888069999999999</v>
      </c>
      <c r="Z23" s="113">
        <v>2.7928839999999999</v>
      </c>
      <c r="AA23" s="113">
        <v>4.0994770000000003</v>
      </c>
      <c r="AB23" s="113">
        <v>0</v>
      </c>
    </row>
    <row r="24" spans="3:28">
      <c r="C24" s="84" t="s">
        <v>66</v>
      </c>
      <c r="D24" s="113">
        <v>0.43873200000000001</v>
      </c>
      <c r="E24" s="113">
        <v>0.85321400000000003</v>
      </c>
      <c r="F24" s="113">
        <v>1.8794659999999999</v>
      </c>
      <c r="G24" s="113">
        <v>0.86712800000000001</v>
      </c>
      <c r="H24" s="113">
        <v>1.459468</v>
      </c>
      <c r="I24" s="113">
        <v>2.1861220000000001</v>
      </c>
      <c r="J24" s="113">
        <v>4.4680980000000003</v>
      </c>
      <c r="K24" s="113">
        <v>5.8301790000000002</v>
      </c>
      <c r="L24" s="113">
        <v>1.460431</v>
      </c>
      <c r="M24" s="113">
        <v>1.314214</v>
      </c>
      <c r="N24" s="113">
        <v>1.8239999999999999E-2</v>
      </c>
      <c r="O24" s="113">
        <v>0.36559700000000001</v>
      </c>
      <c r="P24" s="113">
        <v>0.47309000000000001</v>
      </c>
      <c r="Q24" s="113">
        <v>2.5272990000000002</v>
      </c>
      <c r="R24" s="113">
        <v>0.34234900000000001</v>
      </c>
      <c r="S24" s="113">
        <v>0.81849000000000005</v>
      </c>
      <c r="T24" s="113">
        <v>13.573447</v>
      </c>
      <c r="U24" s="113">
        <v>18.550736999999998</v>
      </c>
      <c r="V24" s="113">
        <v>0.28645599999999999</v>
      </c>
      <c r="W24" s="113">
        <v>1.9727700000000001</v>
      </c>
      <c r="X24" s="113">
        <v>3.8292449999999998</v>
      </c>
      <c r="Y24" s="113">
        <v>7.5537159999999997</v>
      </c>
      <c r="Z24" s="113">
        <v>14.861910999999999</v>
      </c>
      <c r="AA24" s="113">
        <v>1.4388830000000001</v>
      </c>
      <c r="AB24" s="113">
        <v>0</v>
      </c>
    </row>
    <row r="25" spans="3:28">
      <c r="C25" s="84" t="s">
        <v>58</v>
      </c>
      <c r="D25" s="113">
        <v>0.93760900000000003</v>
      </c>
      <c r="E25" s="113">
        <v>1.0409109999999999</v>
      </c>
      <c r="F25" s="113">
        <v>4.0021519999999997</v>
      </c>
      <c r="G25" s="113">
        <v>3.2262119999999999</v>
      </c>
      <c r="H25" s="113">
        <v>3.3403200000000002</v>
      </c>
      <c r="I25" s="113">
        <v>3.096365</v>
      </c>
      <c r="J25" s="113">
        <v>15.219972</v>
      </c>
      <c r="K25" s="113">
        <v>6.37582</v>
      </c>
      <c r="L25" s="113">
        <v>10.323372000000001</v>
      </c>
      <c r="M25" s="113">
        <v>6.3180649999999998</v>
      </c>
      <c r="N25" s="113">
        <v>3.6236549999999998</v>
      </c>
      <c r="O25" s="113">
        <v>0.582866</v>
      </c>
      <c r="P25" s="113">
        <v>2.5201920000000002</v>
      </c>
      <c r="Q25" s="113">
        <v>2.0607380000000002</v>
      </c>
      <c r="R25" s="113">
        <v>1.1842280000000001</v>
      </c>
      <c r="S25" s="113">
        <v>13.198038</v>
      </c>
      <c r="T25" s="113">
        <v>10.417842</v>
      </c>
      <c r="U25" s="113">
        <v>3.7511290000000002</v>
      </c>
      <c r="V25" s="113">
        <v>0.31469000000000003</v>
      </c>
      <c r="W25" s="113">
        <v>2.825717</v>
      </c>
      <c r="X25" s="113">
        <v>2.4948320000000002</v>
      </c>
      <c r="Y25" s="113">
        <v>2.7880289999999999</v>
      </c>
      <c r="Z25" s="113">
        <v>5.8427500000000006</v>
      </c>
      <c r="AA25" s="113">
        <v>1.51319</v>
      </c>
      <c r="AB25" s="113">
        <v>0</v>
      </c>
    </row>
    <row r="26" spans="3:28">
      <c r="C26" s="84" t="s">
        <v>56</v>
      </c>
      <c r="D26" s="113">
        <v>9.7960419999999999</v>
      </c>
      <c r="E26" s="113">
        <v>23.628402000000001</v>
      </c>
      <c r="F26" s="113">
        <v>33.230134000000007</v>
      </c>
      <c r="G26" s="113">
        <v>6.2970949999999997</v>
      </c>
      <c r="H26" s="113">
        <v>6.2406649999999999</v>
      </c>
      <c r="I26" s="113">
        <v>16.220303000000001</v>
      </c>
      <c r="J26" s="113">
        <v>9.6821219999999997</v>
      </c>
      <c r="K26" s="113">
        <v>41.189028999999998</v>
      </c>
      <c r="L26" s="113">
        <v>15.605226999999999</v>
      </c>
      <c r="M26" s="113">
        <v>14.298107</v>
      </c>
      <c r="N26" s="113">
        <v>3.779579</v>
      </c>
      <c r="O26" s="113">
        <v>1.2603519999999999</v>
      </c>
      <c r="P26" s="113">
        <v>0</v>
      </c>
      <c r="Q26" s="113">
        <v>7.4608819999999998</v>
      </c>
      <c r="R26" s="113">
        <v>0.67984599999999995</v>
      </c>
      <c r="S26" s="113">
        <v>0.88287800000000005</v>
      </c>
      <c r="T26" s="113">
        <v>25.991797000000002</v>
      </c>
      <c r="U26" s="113">
        <v>13.373201</v>
      </c>
      <c r="V26" s="113">
        <v>3.1813880000000001</v>
      </c>
      <c r="W26" s="113">
        <v>2.6614819999999999</v>
      </c>
      <c r="X26" s="113">
        <v>17.713805999999998</v>
      </c>
      <c r="Y26" s="113">
        <v>4.2449219999999999</v>
      </c>
      <c r="Z26" s="113">
        <v>16.900852999999998</v>
      </c>
      <c r="AA26" s="113">
        <v>0.52983500000000006</v>
      </c>
      <c r="AB26" s="113">
        <v>0</v>
      </c>
    </row>
    <row r="27" spans="3:28">
      <c r="C27" s="84" t="s">
        <v>68</v>
      </c>
      <c r="D27" s="113">
        <v>0.89200200000000007</v>
      </c>
      <c r="E27" s="113">
        <v>0.144903</v>
      </c>
      <c r="F27" s="113">
        <v>2.7545989999999998</v>
      </c>
      <c r="G27" s="113">
        <v>1.6545909999999999</v>
      </c>
      <c r="H27" s="113">
        <v>1.7660899999999999</v>
      </c>
      <c r="I27" s="113">
        <v>1.2318800000000001</v>
      </c>
      <c r="J27" s="113">
        <v>5.2506440000000003</v>
      </c>
      <c r="K27" s="113">
        <v>3.7319749999999998</v>
      </c>
      <c r="L27" s="113">
        <v>2.8340399999999999</v>
      </c>
      <c r="M27" s="113">
        <v>3.0607669999999998</v>
      </c>
      <c r="N27" s="113">
        <v>3.5082990000000001</v>
      </c>
      <c r="O27" s="113">
        <v>0.21102000000000001</v>
      </c>
      <c r="P27" s="113">
        <v>1.556211</v>
      </c>
      <c r="Q27" s="113">
        <v>0.86327699999999996</v>
      </c>
      <c r="R27" s="113">
        <v>0.38005500000000003</v>
      </c>
      <c r="S27" s="113">
        <v>12.001111</v>
      </c>
      <c r="T27" s="113">
        <v>3.8352720000000002</v>
      </c>
      <c r="U27" s="113">
        <v>2.4443229999999998</v>
      </c>
      <c r="V27" s="113">
        <v>5.2843000000000001E-2</v>
      </c>
      <c r="W27" s="113">
        <v>1.5127090000000001</v>
      </c>
      <c r="X27" s="113">
        <v>0.80394900000000002</v>
      </c>
      <c r="Y27" s="113">
        <v>0.90782099999999999</v>
      </c>
      <c r="Z27" s="113">
        <v>3.3255149999999998</v>
      </c>
      <c r="AA27" s="113">
        <v>2.320989</v>
      </c>
      <c r="AB27" s="113">
        <v>0</v>
      </c>
    </row>
    <row r="28" spans="3:28">
      <c r="C28" s="84" t="s">
        <v>84</v>
      </c>
      <c r="D28" s="113">
        <v>0.59800500000000001</v>
      </c>
      <c r="E28" s="113">
        <v>0.212283</v>
      </c>
      <c r="F28" s="113">
        <v>1.7068529999999997</v>
      </c>
      <c r="G28" s="113">
        <v>1.792446</v>
      </c>
      <c r="H28" s="113">
        <v>0.82523500000000005</v>
      </c>
      <c r="I28" s="113">
        <v>1.5262230000000001</v>
      </c>
      <c r="J28" s="113">
        <v>4.8845739999999997</v>
      </c>
      <c r="K28" s="113">
        <v>2.0406689999999998</v>
      </c>
      <c r="L28" s="113">
        <v>3.411921</v>
      </c>
      <c r="M28" s="113">
        <v>2.337189</v>
      </c>
      <c r="N28" s="113">
        <v>0.88237900000000002</v>
      </c>
      <c r="O28" s="113">
        <v>0.13340199999999999</v>
      </c>
      <c r="P28" s="113">
        <v>0.50019000000000002</v>
      </c>
      <c r="Q28" s="113">
        <v>0.53573300000000001</v>
      </c>
      <c r="R28" s="113">
        <v>0.244093</v>
      </c>
      <c r="S28" s="113">
        <v>1.1905110000000001</v>
      </c>
      <c r="T28" s="113">
        <v>4.8481529999999999</v>
      </c>
      <c r="U28" s="113">
        <v>2.1139749999999999</v>
      </c>
      <c r="V28" s="113">
        <v>0.16189200000000001</v>
      </c>
      <c r="W28" s="113">
        <v>1.0472540000000001</v>
      </c>
      <c r="X28" s="113">
        <v>0.433915</v>
      </c>
      <c r="Y28" s="113">
        <v>0.87503299999999995</v>
      </c>
      <c r="Z28" s="113">
        <v>2.5496339999999997</v>
      </c>
      <c r="AA28" s="113">
        <v>1.3127530000000001</v>
      </c>
      <c r="AB28" s="113">
        <v>0</v>
      </c>
    </row>
    <row r="29" spans="3:28">
      <c r="C29" s="84" t="s">
        <v>54</v>
      </c>
      <c r="D29" s="113">
        <v>0.46121700000000004</v>
      </c>
      <c r="E29" s="113">
        <v>11.737275</v>
      </c>
      <c r="F29" s="113">
        <v>2.5987749999999998</v>
      </c>
      <c r="G29" s="113">
        <v>0.89742</v>
      </c>
      <c r="H29" s="113">
        <v>0.52364999999999995</v>
      </c>
      <c r="I29" s="113">
        <v>15.627293</v>
      </c>
      <c r="J29" s="113">
        <v>2.9635410000000002</v>
      </c>
      <c r="K29" s="113">
        <v>3.9104719999999999</v>
      </c>
      <c r="L29" s="113">
        <v>2.0113460000000001</v>
      </c>
      <c r="M29" s="113">
        <v>4.5707599999999999</v>
      </c>
      <c r="N29" s="113">
        <v>0.63102499999999995</v>
      </c>
      <c r="O29" s="113">
        <v>5.0122650000000002</v>
      </c>
      <c r="P29" s="113">
        <v>0</v>
      </c>
      <c r="Q29" s="113">
        <v>1.868601</v>
      </c>
      <c r="R29" s="113">
        <v>1.137472</v>
      </c>
      <c r="S29" s="113">
        <v>1.7148399999999999</v>
      </c>
      <c r="T29" s="113">
        <v>5.1825960000000002</v>
      </c>
      <c r="U29" s="113">
        <v>2.9681039999999999</v>
      </c>
      <c r="V29" s="113">
        <v>0.29929499999999998</v>
      </c>
      <c r="W29" s="113">
        <v>1.48027</v>
      </c>
      <c r="X29" s="113">
        <v>2.43669</v>
      </c>
      <c r="Y29" s="113">
        <v>1.125489</v>
      </c>
      <c r="Z29" s="113">
        <v>3.8761919999999996</v>
      </c>
      <c r="AA29" s="113">
        <v>3.0221710000000002</v>
      </c>
      <c r="AB29" s="113">
        <v>0</v>
      </c>
    </row>
    <row r="30" spans="3:28">
      <c r="C30" s="84" t="s">
        <v>87</v>
      </c>
      <c r="D30" s="113">
        <v>0.94873499999999999</v>
      </c>
      <c r="E30" s="113">
        <v>2.4311560000000001</v>
      </c>
      <c r="F30" s="113">
        <v>6.1414080000000011</v>
      </c>
      <c r="G30" s="113">
        <v>2.2681550000000001</v>
      </c>
      <c r="H30" s="113">
        <v>3.6295139999999999</v>
      </c>
      <c r="I30" s="113">
        <v>7.8712220000000004</v>
      </c>
      <c r="J30" s="113">
        <v>5.2724849999999996</v>
      </c>
      <c r="K30" s="113">
        <v>0.600136</v>
      </c>
      <c r="L30" s="113">
        <v>4.4993259999999999</v>
      </c>
      <c r="M30" s="113">
        <v>6.0007060000000001</v>
      </c>
      <c r="N30" s="113">
        <v>1.942388</v>
      </c>
      <c r="O30" s="113">
        <v>0.79847999999999997</v>
      </c>
      <c r="P30" s="113">
        <v>0</v>
      </c>
      <c r="Q30" s="113">
        <v>3.2421009999999999</v>
      </c>
      <c r="R30" s="113">
        <v>0.46163799999999999</v>
      </c>
      <c r="S30" s="113">
        <v>0.27101700000000001</v>
      </c>
      <c r="T30" s="113">
        <v>12.793879</v>
      </c>
      <c r="U30" s="113">
        <v>11.008553000000001</v>
      </c>
      <c r="V30" s="113">
        <v>0.45126500000000003</v>
      </c>
      <c r="W30" s="113">
        <v>0.93546799999999997</v>
      </c>
      <c r="X30" s="113">
        <v>2.2262930000000001</v>
      </c>
      <c r="Y30" s="113">
        <v>1.8906369999999999</v>
      </c>
      <c r="Z30" s="113">
        <v>2.5916279999999996</v>
      </c>
      <c r="AA30" s="113">
        <v>1.8743719999999999</v>
      </c>
      <c r="AB30" s="113">
        <v>0</v>
      </c>
    </row>
    <row r="31" spans="3:28">
      <c r="C31" s="84" t="s">
        <v>125</v>
      </c>
      <c r="D31" s="113">
        <v>0.11614899999999999</v>
      </c>
      <c r="E31" s="113">
        <v>3.5531E-2</v>
      </c>
      <c r="F31" s="113">
        <v>1.248923</v>
      </c>
      <c r="G31" s="113">
        <v>9.8972000000000004E-2</v>
      </c>
      <c r="H31" s="113">
        <v>5.2662E-2</v>
      </c>
      <c r="I31" s="113">
        <v>5.3160000000000004E-3</v>
      </c>
      <c r="J31" s="113">
        <v>0.29796</v>
      </c>
      <c r="K31" s="113">
        <v>2.6855169999999999</v>
      </c>
      <c r="L31" s="113">
        <v>0.19325400000000001</v>
      </c>
      <c r="M31" s="113">
        <v>0.73043499999999995</v>
      </c>
      <c r="N31" s="113">
        <v>5.9901999999999997E-2</v>
      </c>
      <c r="O31" s="113">
        <v>3.1310999999999999E-2</v>
      </c>
      <c r="P31" s="113">
        <v>0.167823</v>
      </c>
      <c r="Q31" s="113">
        <v>0.16897999999999999</v>
      </c>
      <c r="R31" s="113">
        <v>2.3559999999999998E-2</v>
      </c>
      <c r="S31" s="113">
        <v>6.3843999999999998E-2</v>
      </c>
      <c r="T31" s="113">
        <v>1.298907</v>
      </c>
      <c r="U31" s="113">
        <v>0.32186200000000004</v>
      </c>
      <c r="V31" s="113">
        <v>2.5690000000000001E-3</v>
      </c>
      <c r="W31" s="113">
        <v>6.0593440000000003</v>
      </c>
      <c r="X31" s="113">
        <v>1.1047149999999999</v>
      </c>
      <c r="Y31" s="113">
        <v>1.8577589999999999</v>
      </c>
      <c r="Z31" s="113">
        <v>0.65612399999999993</v>
      </c>
      <c r="AA31" s="113">
        <v>0.219667</v>
      </c>
      <c r="AB31" s="113">
        <v>0</v>
      </c>
    </row>
    <row r="32" spans="3:28">
      <c r="C32" s="84" t="s">
        <v>70</v>
      </c>
      <c r="D32" s="113">
        <v>1.1787940000000001</v>
      </c>
      <c r="E32" s="113">
        <v>1.3667530000000001</v>
      </c>
      <c r="F32" s="113">
        <v>5.3136259999999993</v>
      </c>
      <c r="G32" s="113">
        <v>0.53253399999999995</v>
      </c>
      <c r="H32" s="113">
        <v>0.35718800000000001</v>
      </c>
      <c r="I32" s="113">
        <v>3.4635850000000001</v>
      </c>
      <c r="J32" s="113">
        <v>1.269722</v>
      </c>
      <c r="K32" s="113">
        <v>0.26357799999999998</v>
      </c>
      <c r="L32" s="113">
        <v>0.83765800000000001</v>
      </c>
      <c r="M32" s="113">
        <v>1.110528</v>
      </c>
      <c r="N32" s="113">
        <v>0.54534700000000003</v>
      </c>
      <c r="O32" s="113">
        <v>0.31567600000000001</v>
      </c>
      <c r="P32" s="113">
        <v>0</v>
      </c>
      <c r="Q32" s="113">
        <v>0.72649300000000006</v>
      </c>
      <c r="R32" s="113">
        <v>9.5399999999999999E-3</v>
      </c>
      <c r="S32" s="113">
        <v>0.36399900000000002</v>
      </c>
      <c r="T32" s="113">
        <v>5.3628450000000001</v>
      </c>
      <c r="U32" s="113">
        <v>1.758677</v>
      </c>
      <c r="V32" s="113">
        <v>0.17177999999999999</v>
      </c>
      <c r="W32" s="113">
        <v>2.3725049999999999</v>
      </c>
      <c r="X32" s="113">
        <v>1.743066</v>
      </c>
      <c r="Y32" s="113">
        <v>7.7121999999999996E-2</v>
      </c>
      <c r="Z32" s="113">
        <v>1.842333</v>
      </c>
      <c r="AA32" s="113">
        <v>1.3983000000000001E-2</v>
      </c>
      <c r="AB32" s="113">
        <v>0</v>
      </c>
    </row>
    <row r="33" spans="3:28">
      <c r="C33" s="84" t="s">
        <v>52</v>
      </c>
      <c r="D33" s="113">
        <v>0.379882</v>
      </c>
      <c r="E33" s="113">
        <v>1.337102</v>
      </c>
      <c r="F33" s="113">
        <v>0.52878099999999995</v>
      </c>
      <c r="G33" s="113">
        <v>0.236646</v>
      </c>
      <c r="H33" s="113">
        <v>0.47528999999999999</v>
      </c>
      <c r="I33" s="113">
        <v>0.378772</v>
      </c>
      <c r="J33" s="113">
        <v>1.4118390000000001</v>
      </c>
      <c r="K33" s="113">
        <v>0.30232500000000001</v>
      </c>
      <c r="L33" s="113">
        <v>2.7176740000000001</v>
      </c>
      <c r="M33" s="113">
        <v>0.43772499999999998</v>
      </c>
      <c r="N33" s="113">
        <v>0.10458000000000001</v>
      </c>
      <c r="O33" s="113">
        <v>0.10661</v>
      </c>
      <c r="P33" s="113">
        <v>0.55683899999999997</v>
      </c>
      <c r="Q33" s="113">
        <v>0.78290899999999997</v>
      </c>
      <c r="R33" s="113">
        <v>0.161998</v>
      </c>
      <c r="S33" s="113">
        <v>2.2001949999999999</v>
      </c>
      <c r="T33" s="113">
        <v>3.7281200000000001</v>
      </c>
      <c r="U33" s="113">
        <v>1.4804649999999999</v>
      </c>
      <c r="V33" s="113">
        <v>3.0380999999999998E-2</v>
      </c>
      <c r="W33" s="113">
        <v>1.8157580000000002</v>
      </c>
      <c r="X33" s="113">
        <v>1.6800599999999999</v>
      </c>
      <c r="Y33" s="113">
        <v>1.150298</v>
      </c>
      <c r="Z33" s="113">
        <v>1.2757020000000001</v>
      </c>
      <c r="AA33" s="113">
        <v>0.39561799999999997</v>
      </c>
      <c r="AB33" s="113">
        <v>0</v>
      </c>
    </row>
    <row r="34" spans="3:28">
      <c r="C34" s="84" t="s">
        <v>126</v>
      </c>
      <c r="D34" s="113">
        <v>0.46313899999999997</v>
      </c>
      <c r="E34" s="113">
        <v>0.54013900000000004</v>
      </c>
      <c r="F34" s="113">
        <v>1.6316030000000001</v>
      </c>
      <c r="G34" s="113">
        <v>7.4469999999999995E-2</v>
      </c>
      <c r="H34" s="113">
        <v>0.408327</v>
      </c>
      <c r="I34" s="113">
        <v>0.70444799999999996</v>
      </c>
      <c r="J34" s="113">
        <v>0.45017099999999999</v>
      </c>
      <c r="K34" s="113">
        <v>0.26954899999999998</v>
      </c>
      <c r="L34" s="113">
        <v>0.369286</v>
      </c>
      <c r="M34" s="113">
        <v>0.35895700000000003</v>
      </c>
      <c r="N34" s="113">
        <v>9.6854999999999997E-2</v>
      </c>
      <c r="O34" s="113">
        <v>4.5698999999999997E-2</v>
      </c>
      <c r="P34" s="113">
        <v>0</v>
      </c>
      <c r="Q34" s="113">
        <v>0.23383100000000001</v>
      </c>
      <c r="R34" s="113">
        <v>1.7520000000000001E-2</v>
      </c>
      <c r="S34" s="113">
        <v>9.1382890000000003</v>
      </c>
      <c r="T34" s="113">
        <v>1.897813</v>
      </c>
      <c r="U34" s="113">
        <v>0.90287899999999999</v>
      </c>
      <c r="V34" s="113">
        <v>6.9833000000000006E-2</v>
      </c>
      <c r="W34" s="113">
        <v>0.406113</v>
      </c>
      <c r="X34" s="113">
        <v>0.79084500000000002</v>
      </c>
      <c r="Y34" s="113">
        <v>3.6881999999999998E-2</v>
      </c>
      <c r="Z34" s="113">
        <v>0.49526800000000004</v>
      </c>
      <c r="AA34" s="113">
        <v>5.6034E-2</v>
      </c>
      <c r="AB34" s="113">
        <v>0</v>
      </c>
    </row>
    <row r="35" spans="3:28">
      <c r="C35" s="84" t="s">
        <v>53</v>
      </c>
      <c r="D35" s="113">
        <v>1.9624529999999998</v>
      </c>
      <c r="E35" s="113">
        <v>4.7108040000000004</v>
      </c>
      <c r="F35" s="113">
        <v>3.3003930000000001</v>
      </c>
      <c r="G35" s="113">
        <v>0.21764</v>
      </c>
      <c r="H35" s="113">
        <v>0.21762200000000001</v>
      </c>
      <c r="I35" s="113">
        <v>3.5864669999999998</v>
      </c>
      <c r="J35" s="113">
        <v>0.42141200000000001</v>
      </c>
      <c r="K35" s="113">
        <v>4.2120999999999999E-2</v>
      </c>
      <c r="L35" s="113">
        <v>0.18835499999999999</v>
      </c>
      <c r="M35" s="113">
        <v>0.69740199999999997</v>
      </c>
      <c r="N35" s="113">
        <v>0.13003700000000001</v>
      </c>
      <c r="O35" s="113">
        <v>0.105701</v>
      </c>
      <c r="P35" s="113">
        <v>0</v>
      </c>
      <c r="Q35" s="113">
        <v>0.37341600000000003</v>
      </c>
      <c r="R35" s="113">
        <v>0.39737600000000001</v>
      </c>
      <c r="S35" s="113">
        <v>0.41736000000000001</v>
      </c>
      <c r="T35" s="113">
        <v>2.9472550000000002</v>
      </c>
      <c r="U35" s="113">
        <v>1.7188110000000001</v>
      </c>
      <c r="V35" s="113">
        <v>0.11703</v>
      </c>
      <c r="W35" s="113">
        <v>0.40301100000000001</v>
      </c>
      <c r="X35" s="113">
        <v>1.04461</v>
      </c>
      <c r="Y35" s="113">
        <v>0.38866099999999998</v>
      </c>
      <c r="Z35" s="113">
        <v>2.104177</v>
      </c>
      <c r="AA35" s="113">
        <v>1.6564200000000002</v>
      </c>
      <c r="AB35" s="113">
        <v>0</v>
      </c>
    </row>
    <row r="36" spans="3:28">
      <c r="C36" s="84" t="s">
        <v>71</v>
      </c>
      <c r="D36" s="113">
        <v>-5.0961809999999996</v>
      </c>
      <c r="E36" s="113">
        <v>0.17582600000000001</v>
      </c>
      <c r="F36" s="113">
        <v>5.8235330000000003</v>
      </c>
      <c r="G36" s="113">
        <v>0.37113600000000002</v>
      </c>
      <c r="H36" s="113">
        <v>0.19306300000000001</v>
      </c>
      <c r="I36" s="113">
        <v>0.299877</v>
      </c>
      <c r="J36" s="113">
        <v>0.58444300000000005</v>
      </c>
      <c r="K36" s="113">
        <v>1.14913</v>
      </c>
      <c r="L36" s="113">
        <v>0.16022700000000001</v>
      </c>
      <c r="M36" s="113">
        <v>0.39067400000000002</v>
      </c>
      <c r="N36" s="113">
        <v>6.6517000000000007E-2</v>
      </c>
      <c r="O36" s="113">
        <v>1.4100000000000001E-4</v>
      </c>
      <c r="P36" s="113">
        <v>6.5712000000000007E-2</v>
      </c>
      <c r="Q36" s="113">
        <v>0.30963499999999999</v>
      </c>
      <c r="R36" s="113">
        <v>9.9625000000000005E-2</v>
      </c>
      <c r="S36" s="113">
        <v>0.114346</v>
      </c>
      <c r="T36" s="113">
        <v>1.4867590000000002</v>
      </c>
      <c r="U36" s="113">
        <v>0.75795400000000002</v>
      </c>
      <c r="V36" s="113">
        <v>7.1855000000000002E-2</v>
      </c>
      <c r="W36" s="113">
        <v>3.4348419999999997</v>
      </c>
      <c r="X36" s="113">
        <v>2.7795530000000004</v>
      </c>
      <c r="Y36" s="113">
        <v>0.22611300000000001</v>
      </c>
      <c r="Z36" s="113">
        <v>1.7899250000000002</v>
      </c>
      <c r="AA36" s="113">
        <v>3.9650430000000001</v>
      </c>
      <c r="AB36" s="113">
        <v>0</v>
      </c>
    </row>
    <row r="37" spans="3:28">
      <c r="C37" s="84" t="s">
        <v>74</v>
      </c>
      <c r="D37" s="113">
        <v>0.26152599999999998</v>
      </c>
      <c r="E37" s="113">
        <v>0.10094</v>
      </c>
      <c r="F37" s="113">
        <v>4.8994859999999996</v>
      </c>
      <c r="G37" s="113">
        <v>0.64524999999999999</v>
      </c>
      <c r="H37" s="113">
        <v>0.467839</v>
      </c>
      <c r="I37" s="113">
        <v>2.9694959999999999</v>
      </c>
      <c r="J37" s="113">
        <v>2.019504</v>
      </c>
      <c r="K37" s="113">
        <v>8.0717300000000005</v>
      </c>
      <c r="L37" s="113">
        <v>1.9904250000000001</v>
      </c>
      <c r="M37" s="113">
        <v>1.8013669999999999</v>
      </c>
      <c r="N37" s="113">
        <v>1.0521290000000001</v>
      </c>
      <c r="O37" s="113">
        <v>0.66194200000000003</v>
      </c>
      <c r="P37" s="113">
        <v>0</v>
      </c>
      <c r="Q37" s="113">
        <v>0.84553500000000004</v>
      </c>
      <c r="R37" s="113">
        <v>0.33204699999999998</v>
      </c>
      <c r="S37" s="113">
        <v>6.6229999999999997E-2</v>
      </c>
      <c r="T37" s="113">
        <v>3.7017530000000001</v>
      </c>
      <c r="U37" s="113">
        <v>1.414471</v>
      </c>
      <c r="V37" s="113">
        <v>0.41348200000000002</v>
      </c>
      <c r="W37" s="113">
        <v>0.72790500000000002</v>
      </c>
      <c r="X37" s="113">
        <v>1.2078249999999999</v>
      </c>
      <c r="Y37" s="113">
        <v>0.69524600000000003</v>
      </c>
      <c r="Z37" s="113">
        <v>2.8976329999999999</v>
      </c>
      <c r="AA37" s="113">
        <v>0.99392599999999987</v>
      </c>
      <c r="AB37" s="113">
        <v>0</v>
      </c>
    </row>
    <row r="38" spans="3:28">
      <c r="C38" s="84" t="s">
        <v>75</v>
      </c>
      <c r="D38" s="113">
        <v>0.26203099999999996</v>
      </c>
      <c r="E38" s="113">
        <v>0.25361299999999998</v>
      </c>
      <c r="F38" s="113">
        <v>1.978718</v>
      </c>
      <c r="G38" s="113">
        <v>0.35786899999999999</v>
      </c>
      <c r="H38" s="113">
        <v>0.194636</v>
      </c>
      <c r="I38" s="113">
        <v>4.1494000000000003E-2</v>
      </c>
      <c r="J38" s="113">
        <v>1.2159040000000001</v>
      </c>
      <c r="K38" s="113">
        <v>0.42646800000000001</v>
      </c>
      <c r="L38" s="113">
        <v>0.41184999999999999</v>
      </c>
      <c r="M38" s="113">
        <v>0.43331700000000001</v>
      </c>
      <c r="N38" s="113">
        <v>4.4678000000000002E-2</v>
      </c>
      <c r="O38" s="113">
        <v>0.14837900000000001</v>
      </c>
      <c r="P38" s="113">
        <v>0.116467</v>
      </c>
      <c r="Q38" s="113">
        <v>0.11747100000000001</v>
      </c>
      <c r="R38" s="113">
        <v>9.3892000000000003E-2</v>
      </c>
      <c r="S38" s="113">
        <v>0.16502600000000001</v>
      </c>
      <c r="T38" s="113">
        <v>1.400163</v>
      </c>
      <c r="U38" s="113">
        <v>1.0793090000000001</v>
      </c>
      <c r="V38" s="113">
        <v>1.3792E-2</v>
      </c>
      <c r="W38" s="113">
        <v>0.108319</v>
      </c>
      <c r="X38" s="113">
        <v>6.8065000000000001E-2</v>
      </c>
      <c r="Y38" s="113">
        <v>0.174094</v>
      </c>
      <c r="Z38" s="113">
        <v>0.28569899999999998</v>
      </c>
      <c r="AA38" s="113">
        <v>0.19845199999999999</v>
      </c>
      <c r="AB38" s="113">
        <v>0</v>
      </c>
    </row>
    <row r="39" spans="3:28">
      <c r="C39" s="84" t="s">
        <v>127</v>
      </c>
      <c r="D39" s="113">
        <v>6.2088999999999998E-2</v>
      </c>
      <c r="E39" s="113">
        <v>0.53176999999999996</v>
      </c>
      <c r="F39" s="113">
        <v>0.66609800000000008</v>
      </c>
      <c r="G39" s="113">
        <v>6.1372999999999997E-2</v>
      </c>
      <c r="H39" s="113">
        <v>0.20496800000000001</v>
      </c>
      <c r="I39" s="113">
        <v>0.24785299999999999</v>
      </c>
      <c r="J39" s="113">
        <v>0.31442999999999999</v>
      </c>
      <c r="K39" s="113">
        <v>7.4729000000000004E-2</v>
      </c>
      <c r="L39" s="113">
        <v>5.9124000000000003E-2</v>
      </c>
      <c r="M39" s="113">
        <v>8.4540000000000004E-2</v>
      </c>
      <c r="N39" s="113">
        <v>7.2550000000000002E-3</v>
      </c>
      <c r="O39" s="113">
        <v>7.9139999999999992E-3</v>
      </c>
      <c r="P39" s="113">
        <v>3.8032999999999997E-2</v>
      </c>
      <c r="Q39" s="113">
        <v>0.12703600000000001</v>
      </c>
      <c r="R39" s="113">
        <v>7.1152000000000007E-2</v>
      </c>
      <c r="S39" s="113">
        <v>0.189716</v>
      </c>
      <c r="T39" s="113">
        <v>1.0706249999999999</v>
      </c>
      <c r="U39" s="113">
        <v>0.44932000000000005</v>
      </c>
      <c r="V39" s="113">
        <v>4.7397000000000002E-2</v>
      </c>
      <c r="W39" s="113">
        <v>0.12992700000000001</v>
      </c>
      <c r="X39" s="113">
        <v>0.36563000000000001</v>
      </c>
      <c r="Y39" s="113">
        <v>0.40531299999999998</v>
      </c>
      <c r="Z39" s="113">
        <v>0.39607900000000001</v>
      </c>
      <c r="AA39" s="113">
        <v>9.1526999999999997E-2</v>
      </c>
      <c r="AB39" s="113">
        <v>0</v>
      </c>
    </row>
    <row r="40" spans="3:28">
      <c r="C40" s="84" t="s">
        <v>128</v>
      </c>
      <c r="D40" s="113">
        <v>-1.0137999999999999E-2</v>
      </c>
      <c r="E40" s="113">
        <v>0.32081300000000001</v>
      </c>
      <c r="F40" s="113">
        <v>5.5419000000000003E-2</v>
      </c>
      <c r="G40" s="113">
        <v>4.8640000000000003E-2</v>
      </c>
      <c r="H40" s="113">
        <v>4.3179999999999998E-3</v>
      </c>
      <c r="I40" s="113">
        <v>2.6516999999999999E-2</v>
      </c>
      <c r="J40" s="113">
        <v>1.2272999999999999E-2</v>
      </c>
      <c r="K40" s="113">
        <v>2.8159999999999999E-3</v>
      </c>
      <c r="L40" s="113">
        <v>1.1036000000000001E-2</v>
      </c>
      <c r="M40" s="113">
        <v>1.2367E-2</v>
      </c>
      <c r="N40" s="113">
        <v>4.5231E-2</v>
      </c>
      <c r="O40" s="113">
        <v>2.7590000000000002E-3</v>
      </c>
      <c r="P40" s="113">
        <v>0</v>
      </c>
      <c r="Q40" s="113">
        <v>2.7112000000000001E-2</v>
      </c>
      <c r="R40" s="113">
        <v>1.9081999999999998E-2</v>
      </c>
      <c r="S40" s="113">
        <v>2.5669000000000001E-2</v>
      </c>
      <c r="T40" s="113">
        <v>0.611564</v>
      </c>
      <c r="U40" s="113">
        <v>4.508216</v>
      </c>
      <c r="V40" s="113">
        <v>8.1899999999999994E-3</v>
      </c>
      <c r="W40" s="113">
        <v>0.102869</v>
      </c>
      <c r="X40" s="113">
        <v>0.24410999999999999</v>
      </c>
      <c r="Y40" s="113">
        <v>9.8403000000000004E-2</v>
      </c>
      <c r="Z40" s="113">
        <v>0.20688799999999999</v>
      </c>
      <c r="AA40" s="113">
        <v>0.24525999999999998</v>
      </c>
      <c r="AB40" s="113">
        <v>0</v>
      </c>
    </row>
    <row r="41" spans="3:28">
      <c r="C41" s="84" t="s">
        <v>49</v>
      </c>
      <c r="D41" s="113">
        <v>0.240175</v>
      </c>
      <c r="E41" s="113">
        <v>6.2818930000000002</v>
      </c>
      <c r="F41" s="113">
        <v>0.626753</v>
      </c>
      <c r="G41" s="113">
        <v>0.11673</v>
      </c>
      <c r="H41" s="113">
        <v>9.0260999999999994E-2</v>
      </c>
      <c r="I41" s="113">
        <v>1.0100229999999999</v>
      </c>
      <c r="J41" s="113">
        <v>0.46915699999999999</v>
      </c>
      <c r="K41" s="113">
        <v>0.61110500000000001</v>
      </c>
      <c r="L41" s="113">
        <v>0.173009</v>
      </c>
      <c r="M41" s="113">
        <v>0.49391600000000002</v>
      </c>
      <c r="N41" s="113">
        <v>3.2375000000000001E-2</v>
      </c>
      <c r="O41" s="113">
        <v>0.133629</v>
      </c>
      <c r="P41" s="113">
        <v>0</v>
      </c>
      <c r="Q41" s="113">
        <v>0.52922000000000002</v>
      </c>
      <c r="R41" s="113">
        <v>0.149585</v>
      </c>
      <c r="S41" s="113">
        <v>0.54755299999999996</v>
      </c>
      <c r="T41" s="113">
        <v>2.5725860000000003</v>
      </c>
      <c r="U41" s="113">
        <v>1.7174160000000001</v>
      </c>
      <c r="V41" s="113">
        <v>0.22418299999999999</v>
      </c>
      <c r="W41" s="113">
        <v>0.64023000000000008</v>
      </c>
      <c r="X41" s="113">
        <v>1.262961</v>
      </c>
      <c r="Y41" s="113">
        <v>0.80181199999999997</v>
      </c>
      <c r="Z41" s="113">
        <v>1.5347980000000001</v>
      </c>
      <c r="AA41" s="113">
        <v>0.96176600000000001</v>
      </c>
      <c r="AB41" s="113">
        <v>0</v>
      </c>
    </row>
    <row r="42" spans="3:28">
      <c r="C42" s="84" t="s">
        <v>85</v>
      </c>
      <c r="D42" s="113">
        <v>0.28236700000000003</v>
      </c>
      <c r="E42" s="113">
        <v>8.2452999999999999E-2</v>
      </c>
      <c r="F42" s="113">
        <v>0.6872879999999999</v>
      </c>
      <c r="G42" s="113">
        <v>0.414045</v>
      </c>
      <c r="H42" s="113">
        <v>0.32660099999999997</v>
      </c>
      <c r="I42" s="113">
        <v>0.62712999999999997</v>
      </c>
      <c r="J42" s="113">
        <v>1.7910950000000001</v>
      </c>
      <c r="K42" s="113">
        <v>0.20702999999999999</v>
      </c>
      <c r="L42" s="113">
        <v>0.82289100000000004</v>
      </c>
      <c r="M42" s="113">
        <v>0.71312299999999995</v>
      </c>
      <c r="N42" s="113">
        <v>0.21799299999999999</v>
      </c>
      <c r="O42" s="113">
        <v>0.13794200000000001</v>
      </c>
      <c r="P42" s="113">
        <v>0.51687399999999994</v>
      </c>
      <c r="Q42" s="113">
        <v>0.263936</v>
      </c>
      <c r="R42" s="113">
        <v>7.7839000000000005E-2</v>
      </c>
      <c r="S42" s="113">
        <v>1.910582</v>
      </c>
      <c r="T42" s="113">
        <v>1.069428</v>
      </c>
      <c r="U42" s="113">
        <v>0.66034699999999991</v>
      </c>
      <c r="V42" s="113">
        <v>6.0338000000000003E-2</v>
      </c>
      <c r="W42" s="113">
        <v>0.219421</v>
      </c>
      <c r="X42" s="113">
        <v>0.21364</v>
      </c>
      <c r="Y42" s="113">
        <v>0.13333100000000001</v>
      </c>
      <c r="Z42" s="113">
        <v>0.93489599999999995</v>
      </c>
      <c r="AA42" s="113">
        <v>0.36993500000000001</v>
      </c>
      <c r="AB42" s="113">
        <v>0</v>
      </c>
    </row>
    <row r="43" spans="3:28">
      <c r="C43" s="84" t="s">
        <v>62</v>
      </c>
      <c r="D43" s="113">
        <v>0.19144099999999997</v>
      </c>
      <c r="E43" s="113">
        <v>5.3351000000000003E-2</v>
      </c>
      <c r="F43" s="113">
        <v>0.50331900000000007</v>
      </c>
      <c r="G43" s="113">
        <v>3.1815999999999997E-2</v>
      </c>
      <c r="H43" s="113">
        <v>6.9716E-2</v>
      </c>
      <c r="I43" s="113">
        <v>1.2958000000000001E-2</v>
      </c>
      <c r="J43" s="113">
        <v>0.32075100000000001</v>
      </c>
      <c r="K43" s="113">
        <v>0.106696</v>
      </c>
      <c r="L43" s="113">
        <v>0.18593699999999999</v>
      </c>
      <c r="M43" s="113">
        <v>6.8970000000000004E-2</v>
      </c>
      <c r="N43" s="113">
        <v>1.3868999999999999E-2</v>
      </c>
      <c r="O43" s="113">
        <v>4.0969999999999999E-3</v>
      </c>
      <c r="P43" s="113">
        <v>0.12756700000000001</v>
      </c>
      <c r="Q43" s="113">
        <v>0.11266900000000001</v>
      </c>
      <c r="R43" s="113">
        <v>8.1584000000000004E-2</v>
      </c>
      <c r="S43" s="113">
        <v>0.85304599999999997</v>
      </c>
      <c r="T43" s="113">
        <v>0.42953199999999997</v>
      </c>
      <c r="U43" s="113">
        <v>0.44749699999999998</v>
      </c>
      <c r="V43" s="113">
        <v>7.1409999999999998E-3</v>
      </c>
      <c r="W43" s="113">
        <v>0.129665</v>
      </c>
      <c r="X43" s="113">
        <v>7.7925000000000008E-2</v>
      </c>
      <c r="Y43" s="113">
        <v>0.14131099999999999</v>
      </c>
      <c r="Z43" s="113">
        <v>0.20527999999999999</v>
      </c>
      <c r="AA43" s="113">
        <v>0.13156799999999999</v>
      </c>
      <c r="AB43" s="113">
        <v>0</v>
      </c>
    </row>
    <row r="44" spans="3:28">
      <c r="C44" s="84" t="s">
        <v>67</v>
      </c>
      <c r="D44" s="113">
        <v>6.2482000000000003E-2</v>
      </c>
      <c r="E44" s="113">
        <v>1.2344000000000001E-2</v>
      </c>
      <c r="F44" s="113">
        <v>0.23490099999999997</v>
      </c>
      <c r="G44" s="113">
        <v>4.2548000000000002E-2</v>
      </c>
      <c r="H44" s="113">
        <v>9.5199000000000006E-2</v>
      </c>
      <c r="I44" s="113">
        <v>4.1634999999999998E-2</v>
      </c>
      <c r="J44" s="113">
        <v>0.239761</v>
      </c>
      <c r="K44" s="113">
        <v>1.2482E-2</v>
      </c>
      <c r="L44" s="113">
        <v>5.2947000000000001E-2</v>
      </c>
      <c r="M44" s="113">
        <v>5.1508999999999999E-2</v>
      </c>
      <c r="N44" s="113">
        <v>6.0039999999999998E-3</v>
      </c>
      <c r="O44" s="113">
        <v>3.5300000000000002E-3</v>
      </c>
      <c r="P44" s="113">
        <v>1.6147000000000002E-2</v>
      </c>
      <c r="Q44" s="113">
        <v>4.6865999999999998E-2</v>
      </c>
      <c r="R44" s="113">
        <v>5.704E-2</v>
      </c>
      <c r="S44" s="113">
        <v>0.119148</v>
      </c>
      <c r="T44" s="113">
        <v>0.36089099999999996</v>
      </c>
      <c r="U44" s="113">
        <v>0.14488699999999999</v>
      </c>
      <c r="V44" s="113">
        <v>2.2106000000000001E-2</v>
      </c>
      <c r="W44" s="113">
        <v>8.0008999999999997E-2</v>
      </c>
      <c r="X44" s="113">
        <v>0.12476600000000002</v>
      </c>
      <c r="Y44" s="113">
        <v>4.8695000000000002E-2</v>
      </c>
      <c r="Z44" s="113">
        <v>0.29202400000000006</v>
      </c>
      <c r="AA44" s="113">
        <v>4.8506000000000001E-2</v>
      </c>
      <c r="AB44" s="113">
        <v>0</v>
      </c>
    </row>
    <row r="45" spans="3:28">
      <c r="C45" s="84" t="s">
        <v>83</v>
      </c>
      <c r="D45" s="113">
        <v>0.38349100000000003</v>
      </c>
      <c r="E45" s="113">
        <v>44.042335999999999</v>
      </c>
      <c r="F45" s="113">
        <v>14.799083999999997</v>
      </c>
      <c r="G45" s="113">
        <v>0.49458600000000003</v>
      </c>
      <c r="H45" s="113">
        <v>0.44648700000000002</v>
      </c>
      <c r="I45" s="113">
        <v>20.236359</v>
      </c>
      <c r="J45" s="113">
        <v>0</v>
      </c>
      <c r="K45" s="113">
        <v>0.92886299999999999</v>
      </c>
      <c r="L45" s="113">
        <v>0</v>
      </c>
      <c r="M45" s="113">
        <v>1.3524389999999999</v>
      </c>
      <c r="N45" s="113">
        <v>0.60520399999999996</v>
      </c>
      <c r="O45" s="113">
        <v>0</v>
      </c>
      <c r="P45" s="113">
        <v>0</v>
      </c>
      <c r="Q45" s="113">
        <v>5.128927</v>
      </c>
      <c r="R45" s="113">
        <v>0</v>
      </c>
      <c r="S45" s="113">
        <v>0.76456100000000005</v>
      </c>
      <c r="T45" s="113">
        <v>27.714168000000001</v>
      </c>
      <c r="U45" s="113">
        <v>14.386583</v>
      </c>
      <c r="V45" s="113">
        <v>0.21607000000000001</v>
      </c>
      <c r="W45" s="113">
        <v>1.5113780000000001</v>
      </c>
      <c r="X45" s="113">
        <v>2.3171080000000002</v>
      </c>
      <c r="Y45" s="113">
        <v>1.9391069999999999</v>
      </c>
      <c r="Z45" s="113">
        <v>0</v>
      </c>
      <c r="AA45" s="113">
        <v>6.3808150000000001</v>
      </c>
      <c r="AB45" s="113">
        <v>0</v>
      </c>
    </row>
  </sheetData>
  <conditionalFormatting sqref="D6:AB45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8740157499999996" bottom="0.78740157499999996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D2CE0-B373-4CE6-9D1E-13DA1DFDF256}">
  <dimension ref="E6:J8"/>
  <sheetViews>
    <sheetView topLeftCell="D1" workbookViewId="0">
      <selection activeCell="F7" sqref="F7"/>
    </sheetView>
  </sheetViews>
  <sheetFormatPr baseColWidth="10" defaultRowHeight="15"/>
  <sheetData>
    <row r="6" spans="5:10">
      <c r="F6" t="s">
        <v>694</v>
      </c>
      <c r="G6" t="s">
        <v>385</v>
      </c>
      <c r="H6" t="s">
        <v>2</v>
      </c>
      <c r="I6" t="s">
        <v>164</v>
      </c>
    </row>
    <row r="7" spans="5:10">
      <c r="E7" t="s">
        <v>687</v>
      </c>
      <c r="F7" s="108">
        <v>1070.9000000000001</v>
      </c>
      <c r="G7" s="108">
        <v>478.92768990000013</v>
      </c>
      <c r="H7" s="108">
        <v>551.18165409999983</v>
      </c>
      <c r="I7" s="108">
        <v>224.50547720000009</v>
      </c>
      <c r="J7" s="108"/>
    </row>
    <row r="8" spans="5:10">
      <c r="E8" t="s">
        <v>688</v>
      </c>
      <c r="F8" s="108">
        <v>138.79999999999993</v>
      </c>
      <c r="G8" s="108">
        <v>58.458321400000024</v>
      </c>
      <c r="H8" s="108">
        <v>66.81720109999992</v>
      </c>
      <c r="I8" s="108">
        <v>32.709812099999994</v>
      </c>
      <c r="J8" s="108"/>
    </row>
  </sheetData>
  <pageMargins left="0.7" right="0.7" top="0.78740157499999996" bottom="0.78740157499999996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9B96A-37CE-4DC1-9D00-9455A8D3DE56}">
  <sheetPr>
    <tabColor theme="5" tint="0.59999389629810485"/>
  </sheetPr>
  <dimension ref="F31:AA65"/>
  <sheetViews>
    <sheetView showGridLines="0" zoomScale="70" zoomScaleNormal="70" workbookViewId="0">
      <selection activeCell="I32" sqref="I32"/>
    </sheetView>
  </sheetViews>
  <sheetFormatPr baseColWidth="10" defaultRowHeight="15"/>
  <cols>
    <col min="5" max="5" width="15.42578125" customWidth="1"/>
    <col min="6" max="8" width="12.140625" bestFit="1" customWidth="1"/>
    <col min="9" max="16" width="12.28515625" bestFit="1" customWidth="1"/>
    <col min="17" max="17" width="12.42578125" bestFit="1" customWidth="1"/>
    <col min="18" max="20" width="12.28515625" bestFit="1" customWidth="1"/>
    <col min="21" max="22" width="12.140625" bestFit="1" customWidth="1"/>
    <col min="23" max="27" width="12.28515625" bestFit="1" customWidth="1"/>
    <col min="28" max="29" width="12.140625" bestFit="1" customWidth="1"/>
    <col min="30" max="30" width="12" bestFit="1" customWidth="1"/>
    <col min="31" max="32" width="12.140625" bestFit="1" customWidth="1"/>
    <col min="33" max="33" width="12" bestFit="1" customWidth="1"/>
    <col min="34" max="35" width="12.140625" bestFit="1" customWidth="1"/>
  </cols>
  <sheetData>
    <row r="31" spans="6:27" ht="45">
      <c r="H31" s="99" t="s">
        <v>695</v>
      </c>
      <c r="I31" t="s">
        <v>696</v>
      </c>
      <c r="N31" t="s">
        <v>47</v>
      </c>
      <c r="O31" t="s">
        <v>386</v>
      </c>
      <c r="P31" t="s">
        <v>387</v>
      </c>
    </row>
    <row r="32" spans="6:27" ht="15.75">
      <c r="F32">
        <v>1</v>
      </c>
      <c r="G32" s="61">
        <v>2028</v>
      </c>
      <c r="H32" s="62">
        <f>N32+O32</f>
        <v>553.17759999999998</v>
      </c>
      <c r="I32" s="63">
        <f>P32</f>
        <v>0</v>
      </c>
      <c r="J32" s="63">
        <f>SUM(H32:I32)</f>
        <v>553.17759999999998</v>
      </c>
      <c r="N32" s="62">
        <v>238.85320000000002</v>
      </c>
      <c r="O32">
        <v>314.32439999999997</v>
      </c>
      <c r="P32" s="63">
        <v>0</v>
      </c>
      <c r="Q32" s="61"/>
      <c r="AA32" s="66"/>
    </row>
    <row r="33" spans="6:27" ht="15.75">
      <c r="F33">
        <v>1</v>
      </c>
      <c r="G33" s="67">
        <v>2029</v>
      </c>
      <c r="H33" s="62">
        <f t="shared" ref="H33:H61" si="0">N33+O33</f>
        <v>887.19979999999998</v>
      </c>
      <c r="I33" s="63">
        <f t="shared" ref="I33:I61" si="1">P33</f>
        <v>0</v>
      </c>
      <c r="J33" s="63">
        <f t="shared" ref="J33:J61" si="2">SUM(H33:I33)</f>
        <v>887.19979999999998</v>
      </c>
      <c r="N33" s="68">
        <v>277.72484999999995</v>
      </c>
      <c r="O33">
        <v>609.47495000000004</v>
      </c>
      <c r="P33" s="63">
        <v>0</v>
      </c>
      <c r="Q33" s="67"/>
      <c r="AA33" s="66"/>
    </row>
    <row r="34" spans="6:27" ht="15.75">
      <c r="F34">
        <v>1</v>
      </c>
      <c r="G34" s="67">
        <v>2030</v>
      </c>
      <c r="H34" s="62">
        <f t="shared" si="0"/>
        <v>1484.2885999999999</v>
      </c>
      <c r="I34" s="63">
        <f t="shared" si="1"/>
        <v>0</v>
      </c>
      <c r="J34" s="63">
        <f t="shared" si="2"/>
        <v>1484.2885999999999</v>
      </c>
      <c r="N34" s="68">
        <v>361.49144999999999</v>
      </c>
      <c r="O34">
        <v>1122.7971499999999</v>
      </c>
      <c r="P34" s="63">
        <v>0</v>
      </c>
      <c r="Q34" s="67"/>
      <c r="AA34" s="66"/>
    </row>
    <row r="35" spans="6:27" ht="15.75">
      <c r="F35">
        <v>2</v>
      </c>
      <c r="G35" s="67">
        <v>2031</v>
      </c>
      <c r="H35" s="62">
        <f t="shared" si="0"/>
        <v>1650.9405999999999</v>
      </c>
      <c r="I35" s="63">
        <f t="shared" si="1"/>
        <v>0</v>
      </c>
      <c r="J35" s="63">
        <f t="shared" si="2"/>
        <v>1650.9405999999999</v>
      </c>
      <c r="N35" s="68">
        <v>391.36545000000001</v>
      </c>
      <c r="O35">
        <v>1259.5751499999999</v>
      </c>
      <c r="P35" s="63">
        <v>0</v>
      </c>
      <c r="Q35" s="67"/>
      <c r="AA35" s="66"/>
    </row>
    <row r="36" spans="6:27" ht="15.75">
      <c r="F36">
        <v>2</v>
      </c>
      <c r="G36" s="67">
        <v>2032</v>
      </c>
      <c r="H36" s="62">
        <f t="shared" si="0"/>
        <v>1870.9202732229719</v>
      </c>
      <c r="I36" s="63">
        <f t="shared" si="1"/>
        <v>0</v>
      </c>
      <c r="J36" s="63">
        <f t="shared" si="2"/>
        <v>1870.9202732229719</v>
      </c>
      <c r="N36" s="68">
        <v>467.76020491722886</v>
      </c>
      <c r="O36">
        <v>1403.1600683057432</v>
      </c>
      <c r="P36" s="63">
        <v>0</v>
      </c>
      <c r="Q36" s="67"/>
      <c r="AA36" s="66"/>
    </row>
    <row r="37" spans="6:27" ht="15.75">
      <c r="F37">
        <v>2</v>
      </c>
      <c r="G37" s="67">
        <v>2033</v>
      </c>
      <c r="H37" s="62">
        <f t="shared" si="0"/>
        <v>1940.5780813588576</v>
      </c>
      <c r="I37" s="63">
        <f t="shared" si="1"/>
        <v>0</v>
      </c>
      <c r="J37" s="63">
        <f t="shared" si="2"/>
        <v>1940.5780813588576</v>
      </c>
      <c r="N37" s="68">
        <v>509.25356101914321</v>
      </c>
      <c r="O37">
        <v>1431.3245203397144</v>
      </c>
      <c r="P37" s="63">
        <v>0</v>
      </c>
      <c r="Q37" s="67"/>
      <c r="AA37" s="66"/>
    </row>
    <row r="38" spans="6:27" ht="15.75">
      <c r="F38">
        <v>2</v>
      </c>
      <c r="G38" s="69">
        <v>2034</v>
      </c>
      <c r="H38" s="62">
        <f t="shared" si="0"/>
        <v>2100.5780813588576</v>
      </c>
      <c r="I38" s="63">
        <f t="shared" si="1"/>
        <v>0</v>
      </c>
      <c r="J38" s="63">
        <f t="shared" si="2"/>
        <v>2100.5780813588576</v>
      </c>
      <c r="N38" s="68">
        <v>623.25356101914326</v>
      </c>
      <c r="O38">
        <v>1477.3245203397144</v>
      </c>
      <c r="P38" s="63">
        <v>0</v>
      </c>
      <c r="Q38" s="69"/>
      <c r="AA38" s="66"/>
    </row>
    <row r="39" spans="6:27" ht="15.75">
      <c r="F39">
        <v>2</v>
      </c>
      <c r="G39" s="69">
        <v>2035</v>
      </c>
      <c r="H39" s="62">
        <f>N39+O39</f>
        <v>2362.5780813588576</v>
      </c>
      <c r="I39" s="63">
        <f t="shared" si="1"/>
        <v>0</v>
      </c>
      <c r="J39" s="63">
        <f t="shared" si="2"/>
        <v>2362.5780813588576</v>
      </c>
      <c r="N39" s="68">
        <v>736.21356101914319</v>
      </c>
      <c r="O39">
        <v>1626.3645203397145</v>
      </c>
      <c r="P39" s="63">
        <v>0</v>
      </c>
      <c r="Q39" s="69"/>
      <c r="AA39" s="66"/>
    </row>
    <row r="40" spans="6:27" ht="15.75">
      <c r="F40">
        <v>2</v>
      </c>
      <c r="G40" s="69">
        <v>2036</v>
      </c>
      <c r="H40" s="62">
        <f t="shared" si="0"/>
        <v>2472.5780813588576</v>
      </c>
      <c r="I40" s="63">
        <f t="shared" si="1"/>
        <v>0</v>
      </c>
      <c r="J40" s="63">
        <f t="shared" si="2"/>
        <v>2472.5780813588576</v>
      </c>
      <c r="N40" s="68">
        <v>745.01356101914325</v>
      </c>
      <c r="O40">
        <v>1727.5645203397144</v>
      </c>
      <c r="P40" s="63">
        <v>0</v>
      </c>
      <c r="Q40" s="69"/>
      <c r="AA40" s="66"/>
    </row>
    <row r="41" spans="6:27" ht="15.75">
      <c r="F41">
        <v>2</v>
      </c>
      <c r="G41" s="69">
        <v>2037</v>
      </c>
      <c r="H41" s="62">
        <f t="shared" si="0"/>
        <v>2542.5780813588576</v>
      </c>
      <c r="I41" s="63">
        <f t="shared" si="1"/>
        <v>0</v>
      </c>
      <c r="J41" s="63">
        <f t="shared" si="2"/>
        <v>2542.5780813588576</v>
      </c>
      <c r="N41" s="68">
        <v>757.41356101914323</v>
      </c>
      <c r="O41">
        <v>1785.1645203397143</v>
      </c>
      <c r="P41" s="63">
        <v>0</v>
      </c>
      <c r="Q41" s="69"/>
      <c r="AA41" s="66"/>
    </row>
    <row r="42" spans="6:27" ht="15.75">
      <c r="F42">
        <v>2</v>
      </c>
      <c r="G42" s="69">
        <v>2038</v>
      </c>
      <c r="H42" s="62">
        <f t="shared" si="0"/>
        <v>2636.2860000000001</v>
      </c>
      <c r="I42" s="63">
        <f t="shared" si="1"/>
        <v>0</v>
      </c>
      <c r="J42" s="63">
        <f t="shared" si="2"/>
        <v>2636.2860000000001</v>
      </c>
      <c r="N42" s="68">
        <v>787.69449999999995</v>
      </c>
      <c r="O42">
        <v>1848.5915</v>
      </c>
      <c r="P42" s="63">
        <v>0</v>
      </c>
      <c r="Q42" s="69"/>
      <c r="AA42" s="66"/>
    </row>
    <row r="43" spans="6:27" ht="15.75">
      <c r="F43">
        <v>2</v>
      </c>
      <c r="G43" s="69">
        <v>2039</v>
      </c>
      <c r="H43" s="62">
        <f t="shared" si="0"/>
        <v>3352.21</v>
      </c>
      <c r="I43" s="63">
        <f t="shared" si="1"/>
        <v>0</v>
      </c>
      <c r="J43" s="63">
        <f t="shared" si="2"/>
        <v>3352.21</v>
      </c>
      <c r="N43" s="68">
        <v>847.74749999999995</v>
      </c>
      <c r="O43">
        <v>2504.4625000000001</v>
      </c>
      <c r="P43" s="63">
        <v>0</v>
      </c>
      <c r="Q43" s="69"/>
      <c r="AA43" s="66"/>
    </row>
    <row r="44" spans="6:27" ht="15.75">
      <c r="F44">
        <v>2</v>
      </c>
      <c r="G44" s="69">
        <v>2040</v>
      </c>
      <c r="H44" s="62">
        <f t="shared" si="0"/>
        <v>4101.1625999999997</v>
      </c>
      <c r="I44" s="63">
        <f t="shared" si="1"/>
        <v>0</v>
      </c>
      <c r="J44" s="63">
        <f t="shared" si="2"/>
        <v>4101.1625999999997</v>
      </c>
      <c r="N44" s="68">
        <v>1023.2819500000001</v>
      </c>
      <c r="O44">
        <v>3077.8806499999996</v>
      </c>
      <c r="P44" s="63">
        <v>0</v>
      </c>
      <c r="Q44" s="69"/>
      <c r="AA44" s="66"/>
    </row>
    <row r="45" spans="6:27" ht="15.75">
      <c r="F45">
        <v>3</v>
      </c>
      <c r="G45" s="70">
        <v>2041</v>
      </c>
      <c r="H45" s="62">
        <f t="shared" si="0"/>
        <v>2953.8841200000002</v>
      </c>
      <c r="I45" s="63">
        <f t="shared" si="1"/>
        <v>2416.8142800000001</v>
      </c>
      <c r="J45" s="63">
        <f t="shared" si="2"/>
        <v>5370.6984000000002</v>
      </c>
      <c r="N45" s="68">
        <v>1400.9238</v>
      </c>
      <c r="O45">
        <v>1552.9603200000001</v>
      </c>
      <c r="P45" s="63">
        <v>2416.8142800000001</v>
      </c>
      <c r="Q45" s="70"/>
      <c r="AA45" s="66"/>
    </row>
    <row r="46" spans="6:27" ht="15.75">
      <c r="F46">
        <v>3</v>
      </c>
      <c r="G46" s="70">
        <v>2042</v>
      </c>
      <c r="H46" s="62">
        <f t="shared" si="0"/>
        <v>3275.0841200000004</v>
      </c>
      <c r="I46" s="63">
        <f t="shared" si="1"/>
        <v>2679.6142799999998</v>
      </c>
      <c r="J46" s="63">
        <f t="shared" si="2"/>
        <v>5954.6984000000002</v>
      </c>
      <c r="N46" s="68">
        <v>1450.0438000000001</v>
      </c>
      <c r="O46">
        <v>1825.0403200000003</v>
      </c>
      <c r="P46" s="63">
        <v>2679.6142799999998</v>
      </c>
      <c r="Q46" s="70"/>
      <c r="AA46" s="66"/>
    </row>
    <row r="47" spans="6:27" ht="15.75">
      <c r="F47">
        <v>3</v>
      </c>
      <c r="G47" s="70">
        <v>2043</v>
      </c>
      <c r="H47" s="62">
        <f t="shared" si="0"/>
        <v>3441.3877300000004</v>
      </c>
      <c r="I47" s="63">
        <f t="shared" si="1"/>
        <v>2815.6808700000001</v>
      </c>
      <c r="J47" s="63">
        <f t="shared" si="2"/>
        <v>6257.0686000000005</v>
      </c>
      <c r="N47" s="68">
        <v>1466.4414500000003</v>
      </c>
      <c r="O47">
        <v>1974.9462800000001</v>
      </c>
      <c r="P47" s="63">
        <v>2815.6808700000001</v>
      </c>
      <c r="Q47" s="70"/>
      <c r="AA47" s="66"/>
    </row>
    <row r="48" spans="6:27" ht="15.75">
      <c r="F48">
        <v>3</v>
      </c>
      <c r="G48" s="70">
        <v>2044</v>
      </c>
      <c r="H48" s="62">
        <f t="shared" si="0"/>
        <v>3717.6913400000003</v>
      </c>
      <c r="I48" s="63">
        <f t="shared" si="1"/>
        <v>3041.7474599999996</v>
      </c>
      <c r="J48" s="63">
        <f t="shared" si="2"/>
        <v>6759.4387999999999</v>
      </c>
      <c r="N48" s="68">
        <v>1498.8391000000001</v>
      </c>
      <c r="O48">
        <v>2218.8522400000002</v>
      </c>
      <c r="P48" s="63">
        <v>3041.7474599999996</v>
      </c>
      <c r="Q48" s="70"/>
      <c r="AA48" s="66"/>
    </row>
    <row r="49" spans="6:27" ht="15.75">
      <c r="F49">
        <v>3</v>
      </c>
      <c r="G49" s="70">
        <v>2045</v>
      </c>
      <c r="H49" s="62">
        <f t="shared" si="0"/>
        <v>3916.9949500000002</v>
      </c>
      <c r="I49" s="63">
        <f t="shared" si="1"/>
        <v>3204.81405</v>
      </c>
      <c r="J49" s="63">
        <f t="shared" si="2"/>
        <v>7121.8090000000002</v>
      </c>
      <c r="N49" s="68">
        <v>1520.03675</v>
      </c>
      <c r="O49">
        <v>2396.9582</v>
      </c>
      <c r="P49" s="63">
        <v>3204.81405</v>
      </c>
      <c r="Q49" s="70"/>
      <c r="AA49" s="66"/>
    </row>
    <row r="50" spans="6:27" ht="15.75">
      <c r="F50">
        <v>4</v>
      </c>
      <c r="G50" s="70">
        <v>2046</v>
      </c>
      <c r="H50" s="62">
        <f t="shared" si="0"/>
        <v>4188.5862021707535</v>
      </c>
      <c r="I50" s="63">
        <f t="shared" si="1"/>
        <v>3427.0250745033427</v>
      </c>
      <c r="J50" s="63">
        <f t="shared" si="2"/>
        <v>7615.6112766740962</v>
      </c>
      <c r="N50" s="68">
        <v>1552.7084575055724</v>
      </c>
      <c r="O50">
        <v>2635.8777446651811</v>
      </c>
      <c r="P50" s="63">
        <v>3427.0250745033427</v>
      </c>
      <c r="Q50" s="70"/>
      <c r="AA50" s="66"/>
    </row>
    <row r="51" spans="6:27" ht="15.75">
      <c r="F51">
        <v>4</v>
      </c>
      <c r="G51" s="70">
        <v>2047</v>
      </c>
      <c r="H51" s="62">
        <f t="shared" si="0"/>
        <v>4575.7862021707542</v>
      </c>
      <c r="I51" s="63">
        <f t="shared" si="1"/>
        <v>3743.8250745033429</v>
      </c>
      <c r="J51" s="63">
        <f t="shared" si="2"/>
        <v>8319.6112766740971</v>
      </c>
      <c r="N51" s="68">
        <v>1609.0284575055721</v>
      </c>
      <c r="O51">
        <v>2966.7577446651821</v>
      </c>
      <c r="P51" s="63">
        <v>3743.8250745033429</v>
      </c>
      <c r="Q51" s="70"/>
      <c r="AA51" s="66"/>
    </row>
    <row r="52" spans="6:27" ht="15.75">
      <c r="F52">
        <v>4</v>
      </c>
      <c r="G52" s="70">
        <v>2048</v>
      </c>
      <c r="H52" s="62">
        <f t="shared" si="0"/>
        <v>4795.7862021707542</v>
      </c>
      <c r="I52" s="63">
        <f t="shared" si="1"/>
        <v>3923.8250745033429</v>
      </c>
      <c r="J52" s="63">
        <f t="shared" si="2"/>
        <v>8719.6112766740971</v>
      </c>
      <c r="N52" s="68">
        <v>1641.0284575055721</v>
      </c>
      <c r="O52">
        <v>3154.7577446651821</v>
      </c>
      <c r="P52" s="63">
        <v>3923.8250745033429</v>
      </c>
      <c r="Q52" s="70"/>
      <c r="AA52" s="66"/>
    </row>
    <row r="53" spans="6:27" ht="15.75">
      <c r="F53">
        <v>4</v>
      </c>
      <c r="G53" s="70">
        <v>2049</v>
      </c>
      <c r="H53" s="62">
        <f t="shared" si="0"/>
        <v>4960.7862021707542</v>
      </c>
      <c r="I53" s="63">
        <f t="shared" si="1"/>
        <v>4058.8250745033429</v>
      </c>
      <c r="J53" s="63">
        <f t="shared" si="2"/>
        <v>9019.6112766740971</v>
      </c>
      <c r="N53" s="68">
        <v>1665.0284575055721</v>
      </c>
      <c r="O53">
        <v>3295.7577446651821</v>
      </c>
      <c r="P53" s="63">
        <v>4058.8250745033429</v>
      </c>
      <c r="Q53" s="70"/>
      <c r="AA53" s="66"/>
    </row>
    <row r="54" spans="6:27" ht="15.75">
      <c r="F54">
        <v>4</v>
      </c>
      <c r="G54" s="70">
        <v>2050</v>
      </c>
      <c r="H54" s="62">
        <f t="shared" si="0"/>
        <v>5181.8862021707537</v>
      </c>
      <c r="I54" s="63">
        <f t="shared" si="1"/>
        <v>4239.7250745033434</v>
      </c>
      <c r="J54" s="63">
        <f t="shared" si="2"/>
        <v>9421.6112766740971</v>
      </c>
      <c r="N54" s="68">
        <v>1697.1884575055724</v>
      </c>
      <c r="O54">
        <v>3484.6977446651813</v>
      </c>
      <c r="P54" s="63">
        <v>4239.7250745033434</v>
      </c>
      <c r="Q54" s="70"/>
      <c r="AA54" s="66"/>
    </row>
    <row r="55" spans="6:27" ht="15.75">
      <c r="F55">
        <v>5</v>
      </c>
      <c r="G55" s="70">
        <v>2051</v>
      </c>
      <c r="H55" s="62">
        <f t="shared" si="0"/>
        <v>5625.1862021707539</v>
      </c>
      <c r="I55" s="63">
        <f t="shared" si="1"/>
        <v>4602.4250745033441</v>
      </c>
      <c r="J55" s="63">
        <f t="shared" si="2"/>
        <v>10227.611276674099</v>
      </c>
      <c r="N55" s="68">
        <v>1761.6684575055724</v>
      </c>
      <c r="O55">
        <v>3863.5177446651815</v>
      </c>
      <c r="P55" s="63">
        <v>4602.4250745033441</v>
      </c>
      <c r="Q55" s="70"/>
      <c r="AA55" s="66"/>
    </row>
    <row r="56" spans="6:27" ht="15.75">
      <c r="F56">
        <v>5</v>
      </c>
      <c r="G56" s="70">
        <v>2052</v>
      </c>
      <c r="H56" s="62">
        <f t="shared" si="0"/>
        <v>5845.1862021707539</v>
      </c>
      <c r="I56" s="63">
        <f t="shared" si="1"/>
        <v>4782.4250745033441</v>
      </c>
      <c r="J56" s="63">
        <f t="shared" si="2"/>
        <v>10627.611276674099</v>
      </c>
      <c r="N56" s="68">
        <v>1793.6684575055724</v>
      </c>
      <c r="O56">
        <v>4051.5177446651815</v>
      </c>
      <c r="P56" s="63">
        <v>4782.4250745033441</v>
      </c>
      <c r="Q56" s="70"/>
      <c r="AA56" s="66"/>
    </row>
    <row r="57" spans="6:27" ht="15.75">
      <c r="F57">
        <v>5</v>
      </c>
      <c r="G57" s="70">
        <v>2053</v>
      </c>
      <c r="H57" s="62">
        <f t="shared" si="0"/>
        <v>6145.6182021707536</v>
      </c>
      <c r="I57" s="63">
        <f t="shared" si="1"/>
        <v>5028.2330745033432</v>
      </c>
      <c r="J57" s="63">
        <f t="shared" si="2"/>
        <v>11173.851276674097</v>
      </c>
      <c r="N57" s="68">
        <v>1837.3676575055724</v>
      </c>
      <c r="O57">
        <v>4308.2505446651812</v>
      </c>
      <c r="P57" s="63">
        <v>5028.2330745033432</v>
      </c>
      <c r="Q57" s="70"/>
      <c r="AA57" s="66"/>
    </row>
    <row r="58" spans="6:27" ht="15.75">
      <c r="F58">
        <v>5</v>
      </c>
      <c r="G58" s="70">
        <v>2054</v>
      </c>
      <c r="H58" s="62">
        <f t="shared" si="0"/>
        <v>6123.6182021707536</v>
      </c>
      <c r="I58" s="63">
        <f t="shared" si="1"/>
        <v>5010.2330745033432</v>
      </c>
      <c r="J58" s="63">
        <f t="shared" si="2"/>
        <v>11133.851276674097</v>
      </c>
      <c r="N58" s="68">
        <v>1827.3676575055722</v>
      </c>
      <c r="O58">
        <v>4296.2505446651812</v>
      </c>
      <c r="P58" s="63">
        <v>5010.2330745033432</v>
      </c>
      <c r="Q58" s="70"/>
      <c r="AA58" s="66"/>
    </row>
    <row r="59" spans="6:27" ht="15.75">
      <c r="F59">
        <v>5</v>
      </c>
      <c r="G59" s="70">
        <v>2055</v>
      </c>
      <c r="H59" s="62">
        <f t="shared" si="0"/>
        <v>5962.9549020156992</v>
      </c>
      <c r="I59" s="63">
        <f t="shared" si="1"/>
        <v>4878.7812834673905</v>
      </c>
      <c r="J59" s="63">
        <f t="shared" si="2"/>
        <v>10841.736185483089</v>
      </c>
      <c r="N59" s="68">
        <v>1756.9513391123171</v>
      </c>
      <c r="O59">
        <v>4206.0035629033819</v>
      </c>
      <c r="P59" s="63">
        <v>4878.7812834673905</v>
      </c>
      <c r="Q59" s="70"/>
      <c r="AA59" s="66"/>
    </row>
    <row r="60" spans="6:27" ht="15.75">
      <c r="F60">
        <v>6</v>
      </c>
      <c r="G60" s="71">
        <v>2056</v>
      </c>
      <c r="H60" s="62">
        <f t="shared" si="0"/>
        <v>5680.0017013954857</v>
      </c>
      <c r="I60" s="63">
        <f t="shared" si="1"/>
        <v>4647.2741193235761</v>
      </c>
      <c r="J60" s="63">
        <f t="shared" si="2"/>
        <v>10327.275820719062</v>
      </c>
      <c r="N60" s="68">
        <v>1390.0060655392967</v>
      </c>
      <c r="O60">
        <v>4289.9956358561885</v>
      </c>
      <c r="P60" s="63">
        <v>4647.2741193235761</v>
      </c>
      <c r="Q60" s="71"/>
      <c r="AA60" s="66"/>
    </row>
    <row r="61" spans="6:27" ht="16.5" thickBot="1">
      <c r="F61">
        <v>6</v>
      </c>
      <c r="G61" s="72">
        <v>2057</v>
      </c>
      <c r="H61" s="62">
        <f t="shared" si="0"/>
        <v>5432.5017013954848</v>
      </c>
      <c r="I61" s="63">
        <f t="shared" si="1"/>
        <v>4444.7741193235779</v>
      </c>
      <c r="J61" s="63">
        <f t="shared" si="2"/>
        <v>9877.2758207190636</v>
      </c>
      <c r="N61" s="73">
        <v>1225.6060655392964</v>
      </c>
      <c r="O61">
        <v>4206.8956358561882</v>
      </c>
      <c r="P61" s="63">
        <v>4444.7741193235779</v>
      </c>
      <c r="Q61" s="72"/>
      <c r="AA61" s="66"/>
    </row>
    <row r="65" spans="21:21">
      <c r="U65">
        <f>7100*0.55</f>
        <v>3905.0000000000005</v>
      </c>
    </row>
  </sheetData>
  <pageMargins left="0.7" right="0.7" top="0.78740157499999996" bottom="0.78740157499999996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23442F-A992-467C-89FC-7609528A56DF}">
  <dimension ref="A4:AN14"/>
  <sheetViews>
    <sheetView zoomScale="80" zoomScaleNormal="80" workbookViewId="0">
      <selection activeCell="L54" sqref="L54"/>
    </sheetView>
  </sheetViews>
  <sheetFormatPr baseColWidth="10" defaultRowHeight="15"/>
  <sheetData>
    <row r="4" spans="1:40" ht="15.75" thickBot="1">
      <c r="A4" s="187" t="s">
        <v>367</v>
      </c>
      <c r="AN4" s="121"/>
    </row>
    <row r="5" spans="1:40">
      <c r="A5" s="188"/>
      <c r="B5" s="189" t="s">
        <v>29</v>
      </c>
      <c r="C5" s="190">
        <v>2021</v>
      </c>
      <c r="D5" s="190">
        <v>2022</v>
      </c>
      <c r="E5" s="190">
        <v>2023</v>
      </c>
      <c r="F5" s="190">
        <v>2024</v>
      </c>
      <c r="G5" s="190">
        <v>2025</v>
      </c>
      <c r="H5" s="190">
        <v>2026</v>
      </c>
      <c r="I5" s="190">
        <v>2027</v>
      </c>
      <c r="J5" s="190">
        <v>2028</v>
      </c>
      <c r="K5" s="190">
        <v>2029</v>
      </c>
      <c r="L5" s="190">
        <v>2030</v>
      </c>
      <c r="M5" s="190">
        <v>2031</v>
      </c>
      <c r="N5" s="190">
        <v>2032</v>
      </c>
      <c r="O5" s="190">
        <v>2033</v>
      </c>
      <c r="P5" s="190">
        <v>2034</v>
      </c>
      <c r="Q5" s="190">
        <v>2035</v>
      </c>
      <c r="R5" s="190">
        <v>2036</v>
      </c>
      <c r="S5" s="190">
        <v>2037</v>
      </c>
      <c r="T5" s="190">
        <v>2038</v>
      </c>
      <c r="U5" s="190">
        <v>2039</v>
      </c>
      <c r="V5" s="190">
        <v>2040</v>
      </c>
      <c r="W5" s="190">
        <v>2041</v>
      </c>
      <c r="X5" s="190">
        <v>2042</v>
      </c>
      <c r="Y5" s="190">
        <v>2043</v>
      </c>
      <c r="Z5" s="190">
        <v>2044</v>
      </c>
      <c r="AA5" s="190">
        <v>2045</v>
      </c>
      <c r="AB5" s="190">
        <v>2046</v>
      </c>
      <c r="AC5" s="190">
        <v>2047</v>
      </c>
      <c r="AD5" s="190">
        <v>2048</v>
      </c>
      <c r="AE5" s="190">
        <v>2049</v>
      </c>
      <c r="AF5" s="190">
        <v>2050</v>
      </c>
      <c r="AG5" s="190">
        <v>2051</v>
      </c>
      <c r="AH5" s="190">
        <v>2052</v>
      </c>
      <c r="AI5" s="190">
        <v>2053</v>
      </c>
      <c r="AJ5" s="190">
        <v>2054</v>
      </c>
      <c r="AK5" s="190">
        <v>2055</v>
      </c>
      <c r="AL5" s="190">
        <v>2056</v>
      </c>
      <c r="AM5" s="190">
        <v>2057</v>
      </c>
      <c r="AN5" s="121" t="s">
        <v>663</v>
      </c>
    </row>
    <row r="6" spans="1:40">
      <c r="A6" s="191" t="s">
        <v>362</v>
      </c>
      <c r="B6" s="192">
        <v>9650000</v>
      </c>
      <c r="C6" s="193">
        <v>150000</v>
      </c>
      <c r="D6" s="193">
        <v>150000</v>
      </c>
      <c r="E6" s="193">
        <v>200000</v>
      </c>
      <c r="F6" s="193">
        <v>200000</v>
      </c>
      <c r="G6" s="193">
        <v>200000</v>
      </c>
      <c r="H6" s="193">
        <v>200000</v>
      </c>
      <c r="I6" s="193">
        <v>200000</v>
      </c>
      <c r="J6" s="193">
        <v>250000</v>
      </c>
      <c r="K6" s="193">
        <v>250000</v>
      </c>
      <c r="L6" s="193">
        <v>250000</v>
      </c>
      <c r="M6" s="193">
        <v>250000</v>
      </c>
      <c r="N6" s="193">
        <v>250000</v>
      </c>
      <c r="O6" s="193">
        <v>250000</v>
      </c>
      <c r="P6" s="193">
        <v>250000</v>
      </c>
      <c r="Q6" s="193">
        <v>250000</v>
      </c>
      <c r="R6" s="193">
        <v>250000</v>
      </c>
      <c r="S6" s="193">
        <v>250000</v>
      </c>
      <c r="T6" s="193">
        <v>250000</v>
      </c>
      <c r="U6" s="193">
        <v>260000</v>
      </c>
      <c r="V6" s="193">
        <v>270000</v>
      </c>
      <c r="W6" s="193">
        <v>280000</v>
      </c>
      <c r="X6" s="193">
        <v>290000</v>
      </c>
      <c r="Y6" s="193">
        <v>300000</v>
      </c>
      <c r="Z6" s="193">
        <v>300000</v>
      </c>
      <c r="AA6" s="193">
        <v>300000</v>
      </c>
      <c r="AB6" s="193">
        <v>300000</v>
      </c>
      <c r="AC6" s="193">
        <v>300000</v>
      </c>
      <c r="AD6" s="193">
        <v>300000</v>
      </c>
      <c r="AE6" s="193">
        <v>300000</v>
      </c>
      <c r="AF6" s="193">
        <v>300000</v>
      </c>
      <c r="AG6" s="193">
        <v>300000</v>
      </c>
      <c r="AH6" s="193">
        <v>300000</v>
      </c>
      <c r="AI6" s="193">
        <v>300000</v>
      </c>
      <c r="AJ6" s="193">
        <v>300000</v>
      </c>
      <c r="AK6" s="193">
        <v>300000</v>
      </c>
      <c r="AL6" s="193">
        <v>300000</v>
      </c>
      <c r="AM6" s="193">
        <v>300000</v>
      </c>
      <c r="AN6" s="382">
        <f>B6-SUM(C6:AM6)</f>
        <v>0</v>
      </c>
    </row>
    <row r="7" spans="1:40">
      <c r="A7" s="191" t="s">
        <v>363</v>
      </c>
      <c r="B7" s="192">
        <v>5475000</v>
      </c>
      <c r="C7" s="193">
        <v>150000</v>
      </c>
      <c r="D7" s="193">
        <v>150000</v>
      </c>
      <c r="E7" s="193">
        <v>150000</v>
      </c>
      <c r="F7" s="193">
        <v>150000</v>
      </c>
      <c r="G7" s="193">
        <v>150000</v>
      </c>
      <c r="H7" s="193">
        <v>150000</v>
      </c>
      <c r="I7" s="193">
        <v>150000</v>
      </c>
      <c r="J7" s="193">
        <v>150000</v>
      </c>
      <c r="K7" s="193">
        <v>150000</v>
      </c>
      <c r="L7" s="193">
        <v>150000</v>
      </c>
      <c r="M7" s="193">
        <v>150000</v>
      </c>
      <c r="N7" s="193">
        <v>150000</v>
      </c>
      <c r="O7" s="193">
        <v>150000</v>
      </c>
      <c r="P7" s="193">
        <v>150000</v>
      </c>
      <c r="Q7" s="193">
        <v>150000</v>
      </c>
      <c r="R7" s="193">
        <v>150000</v>
      </c>
      <c r="S7" s="193">
        <v>150000</v>
      </c>
      <c r="T7" s="193">
        <v>150000</v>
      </c>
      <c r="U7" s="193">
        <v>150000</v>
      </c>
      <c r="V7" s="193">
        <v>150000</v>
      </c>
      <c r="W7" s="193">
        <v>180000</v>
      </c>
      <c r="X7" s="193">
        <v>180000</v>
      </c>
      <c r="Y7" s="193">
        <v>150000</v>
      </c>
      <c r="Z7" s="193">
        <v>145000</v>
      </c>
      <c r="AA7" s="193">
        <v>140000</v>
      </c>
      <c r="AB7" s="193">
        <v>140000</v>
      </c>
      <c r="AC7" s="193">
        <v>140000</v>
      </c>
      <c r="AD7" s="193">
        <v>140000</v>
      </c>
      <c r="AE7" s="193">
        <v>140000</v>
      </c>
      <c r="AF7" s="193">
        <v>140000</v>
      </c>
      <c r="AG7" s="193">
        <v>140000</v>
      </c>
      <c r="AH7" s="193">
        <v>140000</v>
      </c>
      <c r="AI7" s="193">
        <v>140000</v>
      </c>
      <c r="AJ7" s="193">
        <v>140000</v>
      </c>
      <c r="AK7" s="193">
        <v>140000</v>
      </c>
      <c r="AL7" s="193">
        <v>140000</v>
      </c>
      <c r="AM7" s="193">
        <v>140000</v>
      </c>
      <c r="AN7" s="382">
        <f t="shared" ref="AN7:AN9" si="0">B7-SUM(C7:AM7)</f>
        <v>0</v>
      </c>
    </row>
    <row r="8" spans="1:40">
      <c r="A8" s="191" t="s">
        <v>364</v>
      </c>
      <c r="B8" s="192">
        <v>75000</v>
      </c>
      <c r="C8" s="193">
        <v>0</v>
      </c>
      <c r="D8" s="193">
        <v>0</v>
      </c>
      <c r="E8" s="193">
        <v>0</v>
      </c>
      <c r="F8" s="193">
        <v>0</v>
      </c>
      <c r="G8" s="193">
        <v>0</v>
      </c>
      <c r="H8" s="193">
        <v>0</v>
      </c>
      <c r="I8" s="193">
        <v>0</v>
      </c>
      <c r="J8" s="193">
        <v>0</v>
      </c>
      <c r="K8" s="193">
        <v>0</v>
      </c>
      <c r="L8" s="193">
        <v>0</v>
      </c>
      <c r="M8" s="193">
        <v>0</v>
      </c>
      <c r="N8" s="193">
        <v>0</v>
      </c>
      <c r="O8" s="193">
        <v>0</v>
      </c>
      <c r="P8" s="193">
        <v>0</v>
      </c>
      <c r="Q8" s="193">
        <v>0</v>
      </c>
      <c r="R8" s="193">
        <v>0</v>
      </c>
      <c r="S8" s="193">
        <v>0</v>
      </c>
      <c r="T8" s="193">
        <v>0</v>
      </c>
      <c r="U8" s="193">
        <v>0</v>
      </c>
      <c r="V8" s="193">
        <v>0</v>
      </c>
      <c r="W8" s="193">
        <v>0</v>
      </c>
      <c r="X8" s="193">
        <v>0</v>
      </c>
      <c r="Y8" s="193">
        <v>0</v>
      </c>
      <c r="Z8" s="193">
        <v>25000</v>
      </c>
      <c r="AA8" s="193">
        <v>0</v>
      </c>
      <c r="AB8" s="193">
        <v>0</v>
      </c>
      <c r="AC8" s="193">
        <v>0</v>
      </c>
      <c r="AD8" s="193">
        <v>0</v>
      </c>
      <c r="AE8" s="193">
        <v>0</v>
      </c>
      <c r="AF8" s="193">
        <v>25000</v>
      </c>
      <c r="AG8" s="193">
        <v>0</v>
      </c>
      <c r="AH8" s="193">
        <v>0</v>
      </c>
      <c r="AI8" s="193">
        <v>0</v>
      </c>
      <c r="AJ8" s="193">
        <v>0</v>
      </c>
      <c r="AK8" s="193">
        <v>0</v>
      </c>
      <c r="AL8" s="193">
        <v>0</v>
      </c>
      <c r="AM8" s="193">
        <v>25000</v>
      </c>
      <c r="AN8" s="382">
        <f t="shared" si="0"/>
        <v>0</v>
      </c>
    </row>
    <row r="9" spans="1:40" ht="15.75" thickBot="1">
      <c r="A9" s="194" t="s">
        <v>365</v>
      </c>
      <c r="B9" s="195">
        <v>4250000</v>
      </c>
      <c r="C9" s="196">
        <v>0</v>
      </c>
      <c r="D9" s="196">
        <v>0</v>
      </c>
      <c r="E9" s="196">
        <v>50000</v>
      </c>
      <c r="F9" s="196">
        <v>50000</v>
      </c>
      <c r="G9" s="196">
        <v>50000</v>
      </c>
      <c r="H9" s="196">
        <v>50000</v>
      </c>
      <c r="I9" s="196">
        <v>50000</v>
      </c>
      <c r="J9" s="196">
        <v>100000</v>
      </c>
      <c r="K9" s="196">
        <v>100000</v>
      </c>
      <c r="L9" s="196">
        <v>100000</v>
      </c>
      <c r="M9" s="196">
        <v>100000</v>
      </c>
      <c r="N9" s="196">
        <v>100000</v>
      </c>
      <c r="O9" s="196">
        <v>100000</v>
      </c>
      <c r="P9" s="196">
        <v>100000</v>
      </c>
      <c r="Q9" s="196">
        <v>100000</v>
      </c>
      <c r="R9" s="196">
        <v>100000</v>
      </c>
      <c r="S9" s="196">
        <v>100000</v>
      </c>
      <c r="T9" s="196">
        <v>100000</v>
      </c>
      <c r="U9" s="196">
        <v>110000</v>
      </c>
      <c r="V9" s="196">
        <v>120000</v>
      </c>
      <c r="W9" s="196">
        <v>100000</v>
      </c>
      <c r="X9" s="196">
        <v>110000</v>
      </c>
      <c r="Y9" s="196">
        <v>150000</v>
      </c>
      <c r="Z9" s="196">
        <v>180000</v>
      </c>
      <c r="AA9" s="196">
        <v>160000</v>
      </c>
      <c r="AB9" s="196">
        <v>160000</v>
      </c>
      <c r="AC9" s="196">
        <v>160000</v>
      </c>
      <c r="AD9" s="196">
        <v>160000</v>
      </c>
      <c r="AE9" s="196">
        <v>160000</v>
      </c>
      <c r="AF9" s="196">
        <v>185000</v>
      </c>
      <c r="AG9" s="196">
        <v>160000</v>
      </c>
      <c r="AH9" s="196">
        <v>160000</v>
      </c>
      <c r="AI9" s="196">
        <v>160000</v>
      </c>
      <c r="AJ9" s="196">
        <v>160000</v>
      </c>
      <c r="AK9" s="196">
        <v>160000</v>
      </c>
      <c r="AL9" s="196">
        <v>160000</v>
      </c>
      <c r="AM9" s="196">
        <v>185000</v>
      </c>
      <c r="AN9" s="382">
        <f t="shared" si="0"/>
        <v>0</v>
      </c>
    </row>
    <row r="10" spans="1:40" s="121" customFormat="1">
      <c r="A10" s="436" t="s">
        <v>643</v>
      </c>
      <c r="B10" s="437">
        <f>B9-(B6-B7+B8)</f>
        <v>0</v>
      </c>
      <c r="C10" s="437">
        <f t="shared" ref="C10:AM10" si="1">C9-(C6-C7+C8)</f>
        <v>0</v>
      </c>
      <c r="D10" s="437">
        <f t="shared" si="1"/>
        <v>0</v>
      </c>
      <c r="E10" s="437">
        <f t="shared" si="1"/>
        <v>0</v>
      </c>
      <c r="F10" s="437">
        <f t="shared" si="1"/>
        <v>0</v>
      </c>
      <c r="G10" s="437">
        <f t="shared" si="1"/>
        <v>0</v>
      </c>
      <c r="H10" s="437">
        <f t="shared" si="1"/>
        <v>0</v>
      </c>
      <c r="I10" s="437">
        <f t="shared" si="1"/>
        <v>0</v>
      </c>
      <c r="J10" s="437">
        <f t="shared" si="1"/>
        <v>0</v>
      </c>
      <c r="K10" s="437">
        <f t="shared" si="1"/>
        <v>0</v>
      </c>
      <c r="L10" s="437">
        <f t="shared" si="1"/>
        <v>0</v>
      </c>
      <c r="M10" s="437">
        <f t="shared" si="1"/>
        <v>0</v>
      </c>
      <c r="N10" s="437">
        <f t="shared" si="1"/>
        <v>0</v>
      </c>
      <c r="O10" s="437">
        <f t="shared" si="1"/>
        <v>0</v>
      </c>
      <c r="P10" s="437">
        <f t="shared" si="1"/>
        <v>0</v>
      </c>
      <c r="Q10" s="437">
        <f t="shared" si="1"/>
        <v>0</v>
      </c>
      <c r="R10" s="437">
        <f t="shared" si="1"/>
        <v>0</v>
      </c>
      <c r="S10" s="437">
        <f t="shared" si="1"/>
        <v>0</v>
      </c>
      <c r="T10" s="437">
        <f t="shared" si="1"/>
        <v>0</v>
      </c>
      <c r="U10" s="437">
        <f t="shared" si="1"/>
        <v>0</v>
      </c>
      <c r="V10" s="437">
        <f t="shared" si="1"/>
        <v>0</v>
      </c>
      <c r="W10" s="437">
        <f t="shared" si="1"/>
        <v>0</v>
      </c>
      <c r="X10" s="437">
        <f t="shared" si="1"/>
        <v>0</v>
      </c>
      <c r="Y10" s="437">
        <f t="shared" si="1"/>
        <v>0</v>
      </c>
      <c r="Z10" s="437">
        <f t="shared" si="1"/>
        <v>0</v>
      </c>
      <c r="AA10" s="437">
        <f t="shared" si="1"/>
        <v>0</v>
      </c>
      <c r="AB10" s="437">
        <f t="shared" si="1"/>
        <v>0</v>
      </c>
      <c r="AC10" s="437">
        <f t="shared" si="1"/>
        <v>0</v>
      </c>
      <c r="AD10" s="437">
        <f t="shared" si="1"/>
        <v>0</v>
      </c>
      <c r="AE10" s="437">
        <f t="shared" si="1"/>
        <v>0</v>
      </c>
      <c r="AF10" s="437">
        <f t="shared" si="1"/>
        <v>0</v>
      </c>
      <c r="AG10" s="437">
        <f t="shared" si="1"/>
        <v>0</v>
      </c>
      <c r="AH10" s="437">
        <f t="shared" si="1"/>
        <v>0</v>
      </c>
      <c r="AI10" s="437">
        <f t="shared" si="1"/>
        <v>0</v>
      </c>
      <c r="AJ10" s="437">
        <f t="shared" si="1"/>
        <v>0</v>
      </c>
      <c r="AK10" s="437">
        <f t="shared" si="1"/>
        <v>0</v>
      </c>
      <c r="AL10" s="437">
        <f t="shared" si="1"/>
        <v>0</v>
      </c>
      <c r="AM10" s="437">
        <f t="shared" si="1"/>
        <v>0</v>
      </c>
      <c r="AN10" s="382"/>
    </row>
    <row r="11" spans="1:40">
      <c r="A11" s="197" t="s">
        <v>366</v>
      </c>
      <c r="B11" s="197" t="s">
        <v>368</v>
      </c>
      <c r="AN11" s="121"/>
    </row>
    <row r="12" spans="1:40">
      <c r="AN12" s="121"/>
    </row>
    <row r="14" spans="1:40">
      <c r="K14" t="s">
        <v>369</v>
      </c>
    </row>
  </sheetData>
  <pageMargins left="0.7" right="0.7" top="0.78740157499999996" bottom="0.78740157499999996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BCA39-17A6-4AE7-B387-F83C55F955FB}">
  <dimension ref="B7:N44"/>
  <sheetViews>
    <sheetView zoomScale="60" zoomScaleNormal="60" workbookViewId="0">
      <selection activeCell="L78" sqref="L78"/>
    </sheetView>
  </sheetViews>
  <sheetFormatPr baseColWidth="10" defaultRowHeight="15"/>
  <cols>
    <col min="11" max="11" width="9.42578125" customWidth="1"/>
    <col min="12" max="12" width="52.85546875" bestFit="1" customWidth="1"/>
    <col min="14" max="14" width="52.140625" bestFit="1" customWidth="1"/>
  </cols>
  <sheetData>
    <row r="7" spans="2:14">
      <c r="B7" s="515" t="s">
        <v>582</v>
      </c>
      <c r="C7" s="515"/>
      <c r="D7" s="214"/>
      <c r="E7" s="548" t="s">
        <v>581</v>
      </c>
      <c r="F7" s="548"/>
      <c r="G7" s="241"/>
      <c r="H7" s="95"/>
      <c r="I7" s="241"/>
      <c r="J7" s="95"/>
      <c r="K7" s="241" t="s">
        <v>409</v>
      </c>
      <c r="L7" s="95" t="s">
        <v>410</v>
      </c>
      <c r="M7" s="241" t="s">
        <v>409</v>
      </c>
      <c r="N7" s="95" t="s">
        <v>410</v>
      </c>
    </row>
    <row r="8" spans="2:14">
      <c r="B8" s="242" t="s">
        <v>50</v>
      </c>
      <c r="C8" t="s">
        <v>178</v>
      </c>
      <c r="E8" s="242" t="s">
        <v>49</v>
      </c>
      <c r="F8" t="s">
        <v>197</v>
      </c>
      <c r="K8" s="242" t="s">
        <v>414</v>
      </c>
      <c r="L8" t="s">
        <v>415</v>
      </c>
      <c r="M8" s="242" t="s">
        <v>416</v>
      </c>
      <c r="N8" t="s">
        <v>417</v>
      </c>
    </row>
    <row r="9" spans="2:14">
      <c r="B9" s="242" t="s">
        <v>51</v>
      </c>
      <c r="C9" t="s">
        <v>175</v>
      </c>
      <c r="E9" s="242" t="s">
        <v>53</v>
      </c>
      <c r="F9" t="s">
        <v>193</v>
      </c>
      <c r="K9" s="242" t="s">
        <v>419</v>
      </c>
      <c r="L9" t="s">
        <v>418</v>
      </c>
      <c r="M9" s="242" t="s">
        <v>420</v>
      </c>
      <c r="N9" t="s">
        <v>421</v>
      </c>
    </row>
    <row r="10" spans="2:14">
      <c r="B10" s="242" t="s">
        <v>52</v>
      </c>
      <c r="C10" t="s">
        <v>192</v>
      </c>
      <c r="E10" s="242" t="s">
        <v>54</v>
      </c>
      <c r="F10" t="s">
        <v>189</v>
      </c>
      <c r="K10" s="242" t="s">
        <v>423</v>
      </c>
      <c r="L10" t="s">
        <v>422</v>
      </c>
      <c r="M10" s="242" t="s">
        <v>424</v>
      </c>
      <c r="N10" t="s">
        <v>425</v>
      </c>
    </row>
    <row r="11" spans="2:14">
      <c r="B11" s="242" t="s">
        <v>57</v>
      </c>
      <c r="C11" t="s">
        <v>382</v>
      </c>
      <c r="E11" s="242" t="s">
        <v>55</v>
      </c>
      <c r="F11" t="s">
        <v>173</v>
      </c>
      <c r="K11" s="242" t="s">
        <v>427</v>
      </c>
      <c r="L11" t="s">
        <v>426</v>
      </c>
      <c r="M11" s="242" t="s">
        <v>428</v>
      </c>
      <c r="N11" t="s">
        <v>429</v>
      </c>
    </row>
    <row r="12" spans="2:14">
      <c r="B12" s="242" t="s">
        <v>58</v>
      </c>
      <c r="C12" t="s">
        <v>185</v>
      </c>
      <c r="E12" s="242" t="s">
        <v>56</v>
      </c>
      <c r="F12" t="s">
        <v>449</v>
      </c>
      <c r="K12" s="242" t="s">
        <v>431</v>
      </c>
      <c r="L12" t="s">
        <v>430</v>
      </c>
      <c r="M12" s="242" t="s">
        <v>432</v>
      </c>
      <c r="N12" t="s">
        <v>433</v>
      </c>
    </row>
    <row r="13" spans="2:14">
      <c r="B13" s="242" t="s">
        <v>59</v>
      </c>
      <c r="C13" t="s">
        <v>179</v>
      </c>
      <c r="E13" s="242" t="s">
        <v>69</v>
      </c>
      <c r="F13" t="s">
        <v>434</v>
      </c>
      <c r="K13" s="242" t="s">
        <v>437</v>
      </c>
      <c r="L13" t="s">
        <v>436</v>
      </c>
      <c r="M13" s="242" t="s">
        <v>438</v>
      </c>
      <c r="N13" t="s">
        <v>439</v>
      </c>
    </row>
    <row r="14" spans="2:14">
      <c r="B14" s="242" t="s">
        <v>60</v>
      </c>
      <c r="C14" t="s">
        <v>167</v>
      </c>
      <c r="E14" s="242" t="s">
        <v>70</v>
      </c>
      <c r="F14" t="s">
        <v>191</v>
      </c>
      <c r="K14" s="242" t="s">
        <v>442</v>
      </c>
      <c r="L14" t="s">
        <v>441</v>
      </c>
      <c r="M14" s="242" t="s">
        <v>443</v>
      </c>
      <c r="N14" t="s">
        <v>444</v>
      </c>
    </row>
    <row r="15" spans="2:14">
      <c r="B15" s="242" t="s">
        <v>61</v>
      </c>
      <c r="C15" t="s">
        <v>171</v>
      </c>
      <c r="E15" s="242" t="s">
        <v>73</v>
      </c>
      <c r="F15" t="s">
        <v>180</v>
      </c>
      <c r="K15" s="242" t="s">
        <v>446</v>
      </c>
      <c r="L15" t="s">
        <v>445</v>
      </c>
      <c r="M15" s="242" t="s">
        <v>447</v>
      </c>
      <c r="N15" t="s">
        <v>448</v>
      </c>
    </row>
    <row r="16" spans="2:14">
      <c r="B16" s="242" t="s">
        <v>62</v>
      </c>
      <c r="C16" t="s">
        <v>199</v>
      </c>
      <c r="E16" s="242" t="s">
        <v>74</v>
      </c>
      <c r="F16" t="s">
        <v>458</v>
      </c>
      <c r="K16" s="242" t="s">
        <v>451</v>
      </c>
      <c r="L16" t="s">
        <v>450</v>
      </c>
      <c r="M16" s="242" t="s">
        <v>452</v>
      </c>
      <c r="N16" t="s">
        <v>453</v>
      </c>
    </row>
    <row r="17" spans="2:14">
      <c r="B17" s="242" t="s">
        <v>63</v>
      </c>
      <c r="C17" t="s">
        <v>181</v>
      </c>
      <c r="E17" s="242" t="s">
        <v>122</v>
      </c>
      <c r="F17" t="s">
        <v>477</v>
      </c>
      <c r="K17" s="242" t="s">
        <v>455</v>
      </c>
      <c r="L17" t="s">
        <v>454</v>
      </c>
      <c r="M17" s="242" t="s">
        <v>456</v>
      </c>
      <c r="N17" t="s">
        <v>457</v>
      </c>
    </row>
    <row r="18" spans="2:14">
      <c r="B18" s="242" t="s">
        <v>64</v>
      </c>
      <c r="C18" t="s">
        <v>169</v>
      </c>
      <c r="E18" s="242" t="s">
        <v>79</v>
      </c>
      <c r="F18" t="s">
        <v>177</v>
      </c>
      <c r="K18" s="242" t="s">
        <v>131</v>
      </c>
      <c r="L18" t="s">
        <v>460</v>
      </c>
      <c r="M18" s="242" t="s">
        <v>461</v>
      </c>
      <c r="N18" t="s">
        <v>462</v>
      </c>
    </row>
    <row r="19" spans="2:14">
      <c r="B19" s="242" t="s">
        <v>65</v>
      </c>
      <c r="C19" t="s">
        <v>168</v>
      </c>
      <c r="E19" s="242" t="s">
        <v>83</v>
      </c>
      <c r="F19" t="s">
        <v>435</v>
      </c>
      <c r="I19" s="242"/>
      <c r="K19" s="242" t="s">
        <v>464</v>
      </c>
      <c r="L19" t="s">
        <v>463</v>
      </c>
      <c r="M19" s="242" t="s">
        <v>465</v>
      </c>
      <c r="N19" t="s">
        <v>466</v>
      </c>
    </row>
    <row r="20" spans="2:14">
      <c r="B20" s="242" t="s">
        <v>66</v>
      </c>
      <c r="C20" t="s">
        <v>184</v>
      </c>
      <c r="E20" s="242" t="s">
        <v>87</v>
      </c>
      <c r="F20" t="s">
        <v>190</v>
      </c>
      <c r="I20" s="242"/>
      <c r="K20" s="242" t="s">
        <v>469</v>
      </c>
      <c r="L20" t="s">
        <v>468</v>
      </c>
      <c r="M20" s="242" t="s">
        <v>470</v>
      </c>
      <c r="N20" t="s">
        <v>471</v>
      </c>
    </row>
    <row r="21" spans="2:14">
      <c r="B21" s="242" t="s">
        <v>67</v>
      </c>
      <c r="C21" t="s">
        <v>200</v>
      </c>
      <c r="E21" s="242" t="s">
        <v>403</v>
      </c>
      <c r="F21" t="s">
        <v>459</v>
      </c>
      <c r="I21" s="242"/>
      <c r="K21" s="242" t="s">
        <v>474</v>
      </c>
      <c r="L21" t="s">
        <v>473</v>
      </c>
      <c r="M21" s="242" t="s">
        <v>475</v>
      </c>
      <c r="N21" t="s">
        <v>476</v>
      </c>
    </row>
    <row r="22" spans="2:14">
      <c r="B22" s="242" t="s">
        <v>68</v>
      </c>
      <c r="C22" t="s">
        <v>187</v>
      </c>
      <c r="E22" s="242" t="s">
        <v>88</v>
      </c>
      <c r="F22" t="s">
        <v>88</v>
      </c>
      <c r="I22" s="242"/>
      <c r="K22" s="242" t="s">
        <v>479</v>
      </c>
      <c r="L22" t="s">
        <v>478</v>
      </c>
      <c r="M22" s="242" t="s">
        <v>480</v>
      </c>
      <c r="N22" t="s">
        <v>481</v>
      </c>
    </row>
    <row r="23" spans="2:14">
      <c r="B23" s="242" t="s">
        <v>71</v>
      </c>
      <c r="C23" t="s">
        <v>194</v>
      </c>
      <c r="I23" s="242"/>
      <c r="K23" s="242" t="s">
        <v>484</v>
      </c>
      <c r="L23" t="s">
        <v>485</v>
      </c>
      <c r="M23" s="242" t="s">
        <v>486</v>
      </c>
      <c r="N23" t="s">
        <v>487</v>
      </c>
    </row>
    <row r="24" spans="2:14">
      <c r="B24" s="242" t="s">
        <v>72</v>
      </c>
      <c r="C24" t="s">
        <v>170</v>
      </c>
      <c r="K24" s="242" t="s">
        <v>132</v>
      </c>
      <c r="L24" t="s">
        <v>207</v>
      </c>
      <c r="M24" s="242" t="s">
        <v>143</v>
      </c>
      <c r="N24" t="s">
        <v>488</v>
      </c>
    </row>
    <row r="25" spans="2:14">
      <c r="B25" s="242" t="s">
        <v>75</v>
      </c>
      <c r="C25" t="s">
        <v>196</v>
      </c>
      <c r="K25" s="242" t="s">
        <v>133</v>
      </c>
      <c r="L25" t="s">
        <v>208</v>
      </c>
      <c r="M25" s="242" t="s">
        <v>489</v>
      </c>
      <c r="N25" t="s">
        <v>490</v>
      </c>
    </row>
    <row r="26" spans="2:14">
      <c r="B26" s="242" t="s">
        <v>76</v>
      </c>
      <c r="C26" t="s">
        <v>467</v>
      </c>
      <c r="K26" s="242" t="s">
        <v>134</v>
      </c>
      <c r="L26" t="s">
        <v>209</v>
      </c>
      <c r="M26" s="242" t="s">
        <v>491</v>
      </c>
      <c r="N26" t="s">
        <v>492</v>
      </c>
    </row>
    <row r="27" spans="2:14">
      <c r="B27" s="242" t="s">
        <v>77</v>
      </c>
      <c r="C27" t="s">
        <v>472</v>
      </c>
      <c r="K27" s="242" t="s">
        <v>135</v>
      </c>
      <c r="L27" t="s">
        <v>210</v>
      </c>
      <c r="M27" s="242" t="s">
        <v>494</v>
      </c>
      <c r="N27" t="s">
        <v>495</v>
      </c>
    </row>
    <row r="28" spans="2:14">
      <c r="B28" s="242" t="s">
        <v>123</v>
      </c>
      <c r="C28" t="s">
        <v>482</v>
      </c>
      <c r="K28" s="242" t="s">
        <v>136</v>
      </c>
      <c r="L28" t="s">
        <v>211</v>
      </c>
      <c r="M28" s="242" t="s">
        <v>496</v>
      </c>
      <c r="N28" t="s">
        <v>497</v>
      </c>
    </row>
    <row r="29" spans="2:14">
      <c r="B29" s="242" t="s">
        <v>78</v>
      </c>
      <c r="C29" t="s">
        <v>172</v>
      </c>
      <c r="K29" s="242" t="s">
        <v>137</v>
      </c>
      <c r="L29" t="s">
        <v>212</v>
      </c>
      <c r="M29" s="242" t="s">
        <v>498</v>
      </c>
      <c r="N29" t="s">
        <v>499</v>
      </c>
    </row>
    <row r="30" spans="2:14">
      <c r="K30" s="242" t="s">
        <v>138</v>
      </c>
      <c r="L30" t="s">
        <v>213</v>
      </c>
      <c r="M30" s="242" t="s">
        <v>500</v>
      </c>
      <c r="N30" t="s">
        <v>501</v>
      </c>
    </row>
    <row r="31" spans="2:14">
      <c r="K31" s="242" t="s">
        <v>139</v>
      </c>
      <c r="L31" t="s">
        <v>234</v>
      </c>
      <c r="M31" s="242" t="s">
        <v>503</v>
      </c>
      <c r="N31" t="s">
        <v>504</v>
      </c>
    </row>
    <row r="32" spans="2:14">
      <c r="K32" s="242" t="s">
        <v>140</v>
      </c>
      <c r="L32" t="s">
        <v>214</v>
      </c>
      <c r="M32" s="242" t="s">
        <v>505</v>
      </c>
      <c r="N32" t="s">
        <v>506</v>
      </c>
    </row>
    <row r="33" spans="11:14">
      <c r="K33" s="242" t="s">
        <v>508</v>
      </c>
      <c r="L33" t="s">
        <v>507</v>
      </c>
      <c r="M33" s="242" t="s">
        <v>509</v>
      </c>
      <c r="N33" t="s">
        <v>510</v>
      </c>
    </row>
    <row r="34" spans="11:14">
      <c r="K34" s="242" t="s">
        <v>512</v>
      </c>
      <c r="L34" t="s">
        <v>511</v>
      </c>
      <c r="M34" s="242" t="s">
        <v>513</v>
      </c>
      <c r="N34" t="s">
        <v>514</v>
      </c>
    </row>
    <row r="35" spans="11:14">
      <c r="K35" s="242" t="s">
        <v>141</v>
      </c>
      <c r="L35" t="s">
        <v>215</v>
      </c>
      <c r="M35" s="242" t="s">
        <v>515</v>
      </c>
      <c r="N35" t="s">
        <v>516</v>
      </c>
    </row>
    <row r="36" spans="11:14">
      <c r="K36" s="242" t="s">
        <v>518</v>
      </c>
      <c r="L36" t="s">
        <v>517</v>
      </c>
      <c r="M36" s="242" t="s">
        <v>519</v>
      </c>
      <c r="N36" t="s">
        <v>520</v>
      </c>
    </row>
    <row r="37" spans="11:14">
      <c r="K37" s="242" t="s">
        <v>522</v>
      </c>
      <c r="L37" t="s">
        <v>521</v>
      </c>
      <c r="M37" s="242" t="s">
        <v>523</v>
      </c>
      <c r="N37" t="s">
        <v>524</v>
      </c>
    </row>
    <row r="38" spans="11:14">
      <c r="K38" s="242" t="s">
        <v>526</v>
      </c>
      <c r="L38" t="s">
        <v>525</v>
      </c>
      <c r="M38" s="242" t="s">
        <v>527</v>
      </c>
      <c r="N38" t="s">
        <v>528</v>
      </c>
    </row>
    <row r="39" spans="11:14">
      <c r="K39" s="242" t="s">
        <v>142</v>
      </c>
      <c r="L39" t="s">
        <v>529</v>
      </c>
      <c r="M39" s="242" t="s">
        <v>530</v>
      </c>
      <c r="N39" t="s">
        <v>531</v>
      </c>
    </row>
    <row r="40" spans="11:14">
      <c r="K40" s="242" t="s">
        <v>532</v>
      </c>
      <c r="L40" t="s">
        <v>304</v>
      </c>
      <c r="M40" s="242" t="s">
        <v>533</v>
      </c>
      <c r="N40" t="s">
        <v>534</v>
      </c>
    </row>
    <row r="41" spans="11:14">
      <c r="K41" s="242" t="s">
        <v>536</v>
      </c>
      <c r="L41" t="s">
        <v>535</v>
      </c>
      <c r="M41" s="242" t="s">
        <v>537</v>
      </c>
      <c r="N41" t="s">
        <v>538</v>
      </c>
    </row>
    <row r="42" spans="11:14">
      <c r="K42" s="242" t="s">
        <v>540</v>
      </c>
      <c r="L42" t="s">
        <v>541</v>
      </c>
      <c r="M42" s="242" t="s">
        <v>542</v>
      </c>
      <c r="N42" t="s">
        <v>543</v>
      </c>
    </row>
    <row r="43" spans="11:14">
      <c r="K43" s="242" t="s">
        <v>545</v>
      </c>
      <c r="L43" t="s">
        <v>546</v>
      </c>
      <c r="M43" s="241" t="s">
        <v>547</v>
      </c>
      <c r="N43" t="s">
        <v>548</v>
      </c>
    </row>
    <row r="44" spans="11:14">
      <c r="K44" s="242" t="s">
        <v>550</v>
      </c>
      <c r="L44" t="s">
        <v>551</v>
      </c>
    </row>
  </sheetData>
  <mergeCells count="2">
    <mergeCell ref="B7:C7"/>
    <mergeCell ref="E7:F7"/>
  </mergeCells>
  <pageMargins left="0.7" right="0.7" top="0.78740157499999996" bottom="0.78740157499999996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20769-169D-4A9A-98D5-4D76AB784027}">
  <dimension ref="A4:N78"/>
  <sheetViews>
    <sheetView zoomScale="60" zoomScaleNormal="60" workbookViewId="0">
      <selection activeCell="K42" sqref="K4:N42"/>
    </sheetView>
  </sheetViews>
  <sheetFormatPr baseColWidth="10" defaultRowHeight="15"/>
  <cols>
    <col min="3" max="3" width="7.5703125" customWidth="1"/>
    <col min="4" max="4" width="22.140625" customWidth="1"/>
    <col min="5" max="5" width="7.5703125" customWidth="1"/>
    <col min="6" max="6" width="22.140625" customWidth="1"/>
    <col min="7" max="7" width="7.5703125" customWidth="1"/>
    <col min="8" max="8" width="22.140625" customWidth="1"/>
    <col min="10" max="10" width="55.5703125" customWidth="1"/>
    <col min="11" max="11" width="7.28515625" customWidth="1"/>
    <col min="12" max="12" width="51.28515625" bestFit="1" customWidth="1"/>
    <col min="14" max="14" width="50.7109375" bestFit="1" customWidth="1"/>
  </cols>
  <sheetData>
    <row r="4" spans="3:14">
      <c r="K4" t="s">
        <v>409</v>
      </c>
      <c r="L4" t="s">
        <v>410</v>
      </c>
      <c r="M4" t="s">
        <v>409</v>
      </c>
      <c r="N4" t="s">
        <v>410</v>
      </c>
    </row>
    <row r="5" spans="3:14">
      <c r="C5" t="s">
        <v>411</v>
      </c>
      <c r="D5" t="s">
        <v>412</v>
      </c>
      <c r="E5" t="s">
        <v>411</v>
      </c>
      <c r="F5" t="s">
        <v>412</v>
      </c>
      <c r="G5" t="s">
        <v>411</v>
      </c>
      <c r="H5" t="s">
        <v>412</v>
      </c>
      <c r="J5" t="s">
        <v>413</v>
      </c>
      <c r="K5" t="s">
        <v>414</v>
      </c>
      <c r="L5" t="s">
        <v>415</v>
      </c>
      <c r="M5" t="s">
        <v>416</v>
      </c>
      <c r="N5" t="s">
        <v>417</v>
      </c>
    </row>
    <row r="6" spans="3:14" ht="16.149999999999999" customHeight="1">
      <c r="C6" t="s">
        <v>49</v>
      </c>
      <c r="D6" t="s">
        <v>197</v>
      </c>
      <c r="E6" t="s">
        <v>65</v>
      </c>
      <c r="F6" t="s">
        <v>168</v>
      </c>
      <c r="G6" t="s">
        <v>79</v>
      </c>
      <c r="H6" t="s">
        <v>177</v>
      </c>
      <c r="J6" t="s">
        <v>418</v>
      </c>
      <c r="K6" t="s">
        <v>419</v>
      </c>
      <c r="L6" t="s">
        <v>418</v>
      </c>
      <c r="M6" t="s">
        <v>420</v>
      </c>
      <c r="N6" t="s">
        <v>421</v>
      </c>
    </row>
    <row r="7" spans="3:14">
      <c r="C7" t="s">
        <v>50</v>
      </c>
      <c r="D7" t="s">
        <v>178</v>
      </c>
      <c r="E7" t="s">
        <v>66</v>
      </c>
      <c r="F7" t="s">
        <v>184</v>
      </c>
      <c r="G7" t="s">
        <v>80</v>
      </c>
      <c r="H7" t="s">
        <v>174</v>
      </c>
      <c r="J7" t="s">
        <v>422</v>
      </c>
      <c r="K7" t="s">
        <v>423</v>
      </c>
      <c r="L7" t="s">
        <v>422</v>
      </c>
      <c r="M7" t="s">
        <v>424</v>
      </c>
      <c r="N7" t="s">
        <v>425</v>
      </c>
    </row>
    <row r="8" spans="3:14">
      <c r="C8" t="s">
        <v>51</v>
      </c>
      <c r="D8" t="s">
        <v>175</v>
      </c>
      <c r="E8" t="s">
        <v>67</v>
      </c>
      <c r="F8" t="s">
        <v>200</v>
      </c>
      <c r="G8" t="s">
        <v>81</v>
      </c>
      <c r="H8" t="s">
        <v>183</v>
      </c>
      <c r="J8" t="s">
        <v>426</v>
      </c>
      <c r="K8" t="s">
        <v>427</v>
      </c>
      <c r="L8" t="s">
        <v>426</v>
      </c>
      <c r="M8" t="s">
        <v>428</v>
      </c>
      <c r="N8" t="s">
        <v>429</v>
      </c>
    </row>
    <row r="9" spans="3:14">
      <c r="C9" t="s">
        <v>52</v>
      </c>
      <c r="D9" t="s">
        <v>192</v>
      </c>
      <c r="E9" t="s">
        <v>68</v>
      </c>
      <c r="F9" t="s">
        <v>187</v>
      </c>
      <c r="G9" t="s">
        <v>82</v>
      </c>
      <c r="H9" t="s">
        <v>182</v>
      </c>
      <c r="J9" t="s">
        <v>430</v>
      </c>
      <c r="K9" t="s">
        <v>431</v>
      </c>
      <c r="L9" t="s">
        <v>430</v>
      </c>
      <c r="M9" t="s">
        <v>432</v>
      </c>
      <c r="N9" t="s">
        <v>433</v>
      </c>
    </row>
    <row r="10" spans="3:14">
      <c r="C10" t="s">
        <v>53</v>
      </c>
      <c r="D10" t="s">
        <v>193</v>
      </c>
      <c r="E10" t="s">
        <v>69</v>
      </c>
      <c r="F10" t="s">
        <v>434</v>
      </c>
      <c r="G10" t="s">
        <v>83</v>
      </c>
      <c r="H10" t="s">
        <v>435</v>
      </c>
      <c r="J10" t="s">
        <v>436</v>
      </c>
      <c r="K10" t="s">
        <v>437</v>
      </c>
      <c r="L10" t="s">
        <v>436</v>
      </c>
      <c r="M10" t="s">
        <v>438</v>
      </c>
      <c r="N10" t="s">
        <v>439</v>
      </c>
    </row>
    <row r="11" spans="3:14">
      <c r="C11" t="s">
        <v>54</v>
      </c>
      <c r="D11" t="s">
        <v>189</v>
      </c>
      <c r="E11" t="s">
        <v>70</v>
      </c>
      <c r="F11" t="s">
        <v>191</v>
      </c>
      <c r="G11" t="s">
        <v>84</v>
      </c>
      <c r="H11" t="s">
        <v>440</v>
      </c>
      <c r="J11" t="s">
        <v>441</v>
      </c>
      <c r="K11" t="s">
        <v>442</v>
      </c>
      <c r="L11" t="s">
        <v>441</v>
      </c>
      <c r="M11" t="s">
        <v>443</v>
      </c>
      <c r="N11" t="s">
        <v>444</v>
      </c>
    </row>
    <row r="12" spans="3:14">
      <c r="C12" t="s">
        <v>55</v>
      </c>
      <c r="D12" t="s">
        <v>173</v>
      </c>
      <c r="E12" t="s">
        <v>71</v>
      </c>
      <c r="F12" t="s">
        <v>194</v>
      </c>
      <c r="G12" t="s">
        <v>85</v>
      </c>
      <c r="H12" t="s">
        <v>198</v>
      </c>
      <c r="J12" t="s">
        <v>445</v>
      </c>
      <c r="K12" t="s">
        <v>446</v>
      </c>
      <c r="L12" t="s">
        <v>445</v>
      </c>
      <c r="M12" t="s">
        <v>447</v>
      </c>
      <c r="N12" t="s">
        <v>448</v>
      </c>
    </row>
    <row r="13" spans="3:14">
      <c r="C13" t="s">
        <v>56</v>
      </c>
      <c r="D13" t="s">
        <v>449</v>
      </c>
      <c r="E13" t="s">
        <v>72</v>
      </c>
      <c r="F13" t="s">
        <v>170</v>
      </c>
      <c r="G13" t="s">
        <v>86</v>
      </c>
      <c r="H13" t="s">
        <v>176</v>
      </c>
      <c r="J13" t="s">
        <v>450</v>
      </c>
      <c r="K13" t="s">
        <v>451</v>
      </c>
      <c r="L13" t="s">
        <v>450</v>
      </c>
      <c r="M13" t="s">
        <v>452</v>
      </c>
      <c r="N13" t="s">
        <v>453</v>
      </c>
    </row>
    <row r="14" spans="3:14">
      <c r="C14" t="s">
        <v>57</v>
      </c>
      <c r="D14" t="s">
        <v>382</v>
      </c>
      <c r="E14" t="s">
        <v>73</v>
      </c>
      <c r="F14" t="s">
        <v>180</v>
      </c>
      <c r="G14" t="s">
        <v>87</v>
      </c>
      <c r="H14" t="s">
        <v>190</v>
      </c>
      <c r="J14" t="s">
        <v>454</v>
      </c>
      <c r="K14" t="s">
        <v>455</v>
      </c>
      <c r="L14" t="s">
        <v>454</v>
      </c>
      <c r="M14" t="s">
        <v>456</v>
      </c>
      <c r="N14" t="s">
        <v>457</v>
      </c>
    </row>
    <row r="15" spans="3:14">
      <c r="C15" t="s">
        <v>58</v>
      </c>
      <c r="D15" t="s">
        <v>185</v>
      </c>
      <c r="E15" t="s">
        <v>74</v>
      </c>
      <c r="F15" t="s">
        <v>458</v>
      </c>
      <c r="G15" t="s">
        <v>403</v>
      </c>
      <c r="H15" t="s">
        <v>459</v>
      </c>
      <c r="J15" t="s">
        <v>294</v>
      </c>
      <c r="K15" t="s">
        <v>131</v>
      </c>
      <c r="L15" t="s">
        <v>460</v>
      </c>
      <c r="M15" t="s">
        <v>461</v>
      </c>
      <c r="N15" t="s">
        <v>462</v>
      </c>
    </row>
    <row r="16" spans="3:14">
      <c r="C16" t="s">
        <v>59</v>
      </c>
      <c r="D16" t="s">
        <v>179</v>
      </c>
      <c r="E16" t="s">
        <v>75</v>
      </c>
      <c r="F16" t="s">
        <v>196</v>
      </c>
      <c r="G16" t="s">
        <v>88</v>
      </c>
      <c r="H16" t="s">
        <v>88</v>
      </c>
      <c r="J16" t="s">
        <v>463</v>
      </c>
      <c r="K16" t="s">
        <v>464</v>
      </c>
      <c r="L16" t="s">
        <v>463</v>
      </c>
      <c r="M16" t="s">
        <v>465</v>
      </c>
      <c r="N16" t="s">
        <v>466</v>
      </c>
    </row>
    <row r="17" spans="1:14">
      <c r="C17" t="s">
        <v>60</v>
      </c>
      <c r="D17" t="s">
        <v>167</v>
      </c>
      <c r="E17" t="s">
        <v>76</v>
      </c>
      <c r="F17" t="s">
        <v>467</v>
      </c>
      <c r="G17" t="s">
        <v>124</v>
      </c>
      <c r="H17" t="s">
        <v>202</v>
      </c>
      <c r="J17" t="s">
        <v>468</v>
      </c>
      <c r="K17" t="s">
        <v>469</v>
      </c>
      <c r="L17" t="s">
        <v>468</v>
      </c>
      <c r="M17" t="s">
        <v>470</v>
      </c>
      <c r="N17" t="s">
        <v>471</v>
      </c>
    </row>
    <row r="18" spans="1:14">
      <c r="C18" t="s">
        <v>61</v>
      </c>
      <c r="D18" t="s">
        <v>171</v>
      </c>
      <c r="E18" t="s">
        <v>77</v>
      </c>
      <c r="F18" t="s">
        <v>472</v>
      </c>
      <c r="G18" t="s">
        <v>125</v>
      </c>
      <c r="H18" t="s">
        <v>159</v>
      </c>
      <c r="J18" t="s">
        <v>473</v>
      </c>
      <c r="K18" t="s">
        <v>474</v>
      </c>
      <c r="L18" t="s">
        <v>473</v>
      </c>
      <c r="M18" t="s">
        <v>475</v>
      </c>
      <c r="N18" t="s">
        <v>476</v>
      </c>
    </row>
    <row r="19" spans="1:14">
      <c r="C19" t="s">
        <v>62</v>
      </c>
      <c r="D19" t="s">
        <v>199</v>
      </c>
      <c r="E19" t="s">
        <v>122</v>
      </c>
      <c r="F19" t="s">
        <v>477</v>
      </c>
      <c r="G19" t="s">
        <v>126</v>
      </c>
      <c r="H19" t="s">
        <v>160</v>
      </c>
      <c r="J19" t="s">
        <v>478</v>
      </c>
      <c r="K19" t="s">
        <v>479</v>
      </c>
      <c r="L19" t="s">
        <v>478</v>
      </c>
      <c r="M19" t="s">
        <v>480</v>
      </c>
      <c r="N19" t="s">
        <v>481</v>
      </c>
    </row>
    <row r="20" spans="1:14">
      <c r="C20" t="s">
        <v>63</v>
      </c>
      <c r="D20" t="s">
        <v>181</v>
      </c>
      <c r="E20" t="s">
        <v>123</v>
      </c>
      <c r="F20" t="s">
        <v>482</v>
      </c>
      <c r="G20" t="s">
        <v>127</v>
      </c>
      <c r="H20" t="s">
        <v>161</v>
      </c>
      <c r="J20" t="s">
        <v>483</v>
      </c>
      <c r="K20" t="s">
        <v>484</v>
      </c>
      <c r="L20" t="s">
        <v>485</v>
      </c>
      <c r="M20" t="s">
        <v>486</v>
      </c>
      <c r="N20" t="s">
        <v>487</v>
      </c>
    </row>
    <row r="21" spans="1:14">
      <c r="C21" t="s">
        <v>64</v>
      </c>
      <c r="D21" t="s">
        <v>169</v>
      </c>
      <c r="E21" t="s">
        <v>78</v>
      </c>
      <c r="F21" t="s">
        <v>172</v>
      </c>
      <c r="G21" t="s">
        <v>128</v>
      </c>
      <c r="H21" t="s">
        <v>162</v>
      </c>
      <c r="J21" t="s">
        <v>207</v>
      </c>
      <c r="K21" t="s">
        <v>132</v>
      </c>
      <c r="L21" t="s">
        <v>207</v>
      </c>
      <c r="M21" t="s">
        <v>143</v>
      </c>
      <c r="N21" t="s">
        <v>488</v>
      </c>
    </row>
    <row r="22" spans="1:14">
      <c r="J22" t="s">
        <v>208</v>
      </c>
      <c r="K22" t="s">
        <v>133</v>
      </c>
      <c r="L22" t="s">
        <v>208</v>
      </c>
      <c r="M22" t="s">
        <v>489</v>
      </c>
      <c r="N22" t="s">
        <v>490</v>
      </c>
    </row>
    <row r="23" spans="1:14">
      <c r="J23" t="s">
        <v>209</v>
      </c>
      <c r="K23" t="s">
        <v>134</v>
      </c>
      <c r="L23" t="s">
        <v>209</v>
      </c>
      <c r="M23" t="s">
        <v>491</v>
      </c>
      <c r="N23" t="s">
        <v>492</v>
      </c>
    </row>
    <row r="24" spans="1:14">
      <c r="A24" t="s">
        <v>65</v>
      </c>
      <c r="B24" s="242" t="s">
        <v>493</v>
      </c>
      <c r="C24" t="s">
        <v>65</v>
      </c>
      <c r="D24" t="s">
        <v>168</v>
      </c>
      <c r="E24" s="242" t="s">
        <v>493</v>
      </c>
      <c r="J24" t="s">
        <v>298</v>
      </c>
      <c r="K24" t="s">
        <v>135</v>
      </c>
      <c r="L24" t="s">
        <v>210</v>
      </c>
      <c r="M24" t="s">
        <v>494</v>
      </c>
      <c r="N24" t="s">
        <v>495</v>
      </c>
    </row>
    <row r="25" spans="1:14">
      <c r="A25" t="s">
        <v>55</v>
      </c>
      <c r="B25" s="242" t="s">
        <v>493</v>
      </c>
      <c r="C25" t="s">
        <v>55</v>
      </c>
      <c r="D25" t="s">
        <v>173</v>
      </c>
      <c r="E25" s="242" t="s">
        <v>493</v>
      </c>
      <c r="J25" t="s">
        <v>211</v>
      </c>
      <c r="K25" t="s">
        <v>136</v>
      </c>
      <c r="L25" t="s">
        <v>211</v>
      </c>
      <c r="M25" t="s">
        <v>496</v>
      </c>
      <c r="N25" t="s">
        <v>497</v>
      </c>
    </row>
    <row r="26" spans="1:14">
      <c r="A26" t="s">
        <v>66</v>
      </c>
      <c r="B26" s="242" t="s">
        <v>493</v>
      </c>
      <c r="C26" t="s">
        <v>66</v>
      </c>
      <c r="D26" t="s">
        <v>184</v>
      </c>
      <c r="E26" s="242" t="s">
        <v>493</v>
      </c>
      <c r="J26" t="s">
        <v>212</v>
      </c>
      <c r="K26" t="s">
        <v>137</v>
      </c>
      <c r="L26" t="s">
        <v>212</v>
      </c>
      <c r="M26" t="s">
        <v>498</v>
      </c>
      <c r="N26" t="s">
        <v>499</v>
      </c>
    </row>
    <row r="27" spans="1:14">
      <c r="A27" t="s">
        <v>67</v>
      </c>
      <c r="B27" s="242" t="s">
        <v>493</v>
      </c>
      <c r="C27" t="s">
        <v>67</v>
      </c>
      <c r="D27" t="s">
        <v>200</v>
      </c>
      <c r="E27" s="242" t="s">
        <v>493</v>
      </c>
      <c r="J27" t="s">
        <v>213</v>
      </c>
      <c r="K27" t="s">
        <v>138</v>
      </c>
      <c r="L27" t="s">
        <v>213</v>
      </c>
      <c r="M27" t="s">
        <v>500</v>
      </c>
      <c r="N27" t="s">
        <v>501</v>
      </c>
    </row>
    <row r="28" spans="1:14">
      <c r="A28" t="s">
        <v>68</v>
      </c>
      <c r="B28" s="242" t="s">
        <v>493</v>
      </c>
      <c r="C28" t="s">
        <v>68</v>
      </c>
      <c r="D28" t="s">
        <v>187</v>
      </c>
      <c r="E28" s="242" t="s">
        <v>493</v>
      </c>
      <c r="J28" t="s">
        <v>502</v>
      </c>
      <c r="K28" t="s">
        <v>139</v>
      </c>
      <c r="L28" t="s">
        <v>234</v>
      </c>
      <c r="M28" t="s">
        <v>503</v>
      </c>
      <c r="N28" t="s">
        <v>504</v>
      </c>
    </row>
    <row r="29" spans="1:14">
      <c r="A29" t="s">
        <v>69</v>
      </c>
      <c r="C29" t="s">
        <v>69</v>
      </c>
      <c r="D29" t="s">
        <v>434</v>
      </c>
      <c r="J29" t="s">
        <v>214</v>
      </c>
      <c r="K29" t="s">
        <v>140</v>
      </c>
      <c r="L29" t="s">
        <v>214</v>
      </c>
      <c r="M29" t="s">
        <v>505</v>
      </c>
      <c r="N29" t="s">
        <v>506</v>
      </c>
    </row>
    <row r="30" spans="1:14">
      <c r="A30" t="s">
        <v>70</v>
      </c>
      <c r="C30" t="s">
        <v>70</v>
      </c>
      <c r="D30" t="s">
        <v>191</v>
      </c>
      <c r="J30" t="s">
        <v>507</v>
      </c>
      <c r="K30" t="s">
        <v>508</v>
      </c>
      <c r="L30" t="s">
        <v>507</v>
      </c>
      <c r="M30" t="s">
        <v>509</v>
      </c>
      <c r="N30" t="s">
        <v>510</v>
      </c>
    </row>
    <row r="31" spans="1:14">
      <c r="A31" t="s">
        <v>71</v>
      </c>
      <c r="B31" s="242" t="s">
        <v>493</v>
      </c>
      <c r="C31" t="s">
        <v>71</v>
      </c>
      <c r="D31" t="s">
        <v>194</v>
      </c>
      <c r="E31" s="242" t="s">
        <v>493</v>
      </c>
      <c r="J31" t="s">
        <v>511</v>
      </c>
      <c r="K31" t="s">
        <v>512</v>
      </c>
      <c r="L31" t="s">
        <v>511</v>
      </c>
      <c r="M31" t="s">
        <v>513</v>
      </c>
      <c r="N31" t="s">
        <v>514</v>
      </c>
    </row>
    <row r="32" spans="1:14">
      <c r="A32" t="s">
        <v>72</v>
      </c>
      <c r="B32" s="242" t="s">
        <v>493</v>
      </c>
      <c r="C32" t="s">
        <v>72</v>
      </c>
      <c r="D32" t="s">
        <v>170</v>
      </c>
      <c r="E32" s="242" t="s">
        <v>493</v>
      </c>
      <c r="J32" t="s">
        <v>215</v>
      </c>
      <c r="K32" t="s">
        <v>141</v>
      </c>
      <c r="L32" t="s">
        <v>215</v>
      </c>
      <c r="M32" t="s">
        <v>515</v>
      </c>
      <c r="N32" t="s">
        <v>516</v>
      </c>
    </row>
    <row r="33" spans="1:14">
      <c r="A33" t="s">
        <v>73</v>
      </c>
      <c r="C33" t="s">
        <v>73</v>
      </c>
      <c r="D33" t="s">
        <v>180</v>
      </c>
      <c r="J33" t="s">
        <v>517</v>
      </c>
      <c r="K33" t="s">
        <v>518</v>
      </c>
      <c r="L33" t="s">
        <v>517</v>
      </c>
      <c r="M33" t="s">
        <v>519</v>
      </c>
      <c r="N33" t="s">
        <v>520</v>
      </c>
    </row>
    <row r="34" spans="1:14">
      <c r="A34" t="s">
        <v>74</v>
      </c>
      <c r="C34" t="s">
        <v>74</v>
      </c>
      <c r="D34" t="s">
        <v>458</v>
      </c>
      <c r="J34" t="s">
        <v>521</v>
      </c>
      <c r="K34" t="s">
        <v>522</v>
      </c>
      <c r="L34" t="s">
        <v>521</v>
      </c>
      <c r="M34" t="s">
        <v>523</v>
      </c>
      <c r="N34" t="s">
        <v>524</v>
      </c>
    </row>
    <row r="35" spans="1:14">
      <c r="A35" t="s">
        <v>75</v>
      </c>
      <c r="B35" s="242" t="s">
        <v>493</v>
      </c>
      <c r="C35" t="s">
        <v>75</v>
      </c>
      <c r="D35" t="s">
        <v>196</v>
      </c>
      <c r="E35" s="242" t="s">
        <v>493</v>
      </c>
      <c r="J35" t="s">
        <v>525</v>
      </c>
      <c r="K35" t="s">
        <v>526</v>
      </c>
      <c r="L35" t="s">
        <v>525</v>
      </c>
      <c r="M35" t="s">
        <v>527</v>
      </c>
      <c r="N35" t="s">
        <v>528</v>
      </c>
    </row>
    <row r="36" spans="1:14">
      <c r="A36" t="s">
        <v>76</v>
      </c>
      <c r="B36" s="242" t="s">
        <v>493</v>
      </c>
      <c r="C36" t="s">
        <v>76</v>
      </c>
      <c r="D36" t="s">
        <v>467</v>
      </c>
      <c r="E36" s="242" t="s">
        <v>493</v>
      </c>
      <c r="J36" t="s">
        <v>529</v>
      </c>
      <c r="K36" t="s">
        <v>142</v>
      </c>
      <c r="L36" t="s">
        <v>529</v>
      </c>
      <c r="M36" t="s">
        <v>530</v>
      </c>
      <c r="N36" t="s">
        <v>531</v>
      </c>
    </row>
    <row r="37" spans="1:14">
      <c r="A37" t="s">
        <v>77</v>
      </c>
      <c r="B37" s="242" t="s">
        <v>493</v>
      </c>
      <c r="C37" t="s">
        <v>77</v>
      </c>
      <c r="D37" t="s">
        <v>472</v>
      </c>
      <c r="E37" s="242" t="s">
        <v>493</v>
      </c>
      <c r="J37" t="s">
        <v>304</v>
      </c>
      <c r="K37" t="s">
        <v>532</v>
      </c>
      <c r="L37" t="s">
        <v>304</v>
      </c>
      <c r="M37" t="s">
        <v>533</v>
      </c>
      <c r="N37" t="s">
        <v>534</v>
      </c>
    </row>
    <row r="38" spans="1:14">
      <c r="A38" t="s">
        <v>122</v>
      </c>
      <c r="C38" t="s">
        <v>122</v>
      </c>
      <c r="D38" t="s">
        <v>477</v>
      </c>
      <c r="J38" t="s">
        <v>535</v>
      </c>
      <c r="K38" t="s">
        <v>536</v>
      </c>
      <c r="L38" t="s">
        <v>535</v>
      </c>
      <c r="M38" t="s">
        <v>537</v>
      </c>
      <c r="N38" t="s">
        <v>538</v>
      </c>
    </row>
    <row r="39" spans="1:14">
      <c r="A39" t="s">
        <v>123</v>
      </c>
      <c r="B39" s="242" t="s">
        <v>493</v>
      </c>
      <c r="C39" t="s">
        <v>123</v>
      </c>
      <c r="D39" t="s">
        <v>482</v>
      </c>
      <c r="E39" s="242" t="s">
        <v>493</v>
      </c>
      <c r="J39" t="s">
        <v>539</v>
      </c>
      <c r="K39" t="s">
        <v>540</v>
      </c>
      <c r="L39" t="s">
        <v>541</v>
      </c>
      <c r="M39" t="s">
        <v>542</v>
      </c>
      <c r="N39" t="s">
        <v>543</v>
      </c>
    </row>
    <row r="40" spans="1:14">
      <c r="A40" t="s">
        <v>78</v>
      </c>
      <c r="B40" s="242" t="s">
        <v>493</v>
      </c>
      <c r="C40" t="s">
        <v>78</v>
      </c>
      <c r="D40" t="s">
        <v>172</v>
      </c>
      <c r="E40" s="242" t="s">
        <v>493</v>
      </c>
      <c r="J40" t="s">
        <v>544</v>
      </c>
      <c r="K40" t="s">
        <v>545</v>
      </c>
      <c r="L40" t="s">
        <v>546</v>
      </c>
      <c r="M40" t="s">
        <v>547</v>
      </c>
      <c r="N40" t="s">
        <v>548</v>
      </c>
    </row>
    <row r="41" spans="1:14">
      <c r="A41" t="s">
        <v>79</v>
      </c>
      <c r="B41" s="242" t="s">
        <v>493</v>
      </c>
      <c r="C41" t="s">
        <v>79</v>
      </c>
      <c r="D41" t="s">
        <v>177</v>
      </c>
      <c r="E41" s="242" t="s">
        <v>493</v>
      </c>
      <c r="J41" t="s">
        <v>549</v>
      </c>
      <c r="K41" t="s">
        <v>550</v>
      </c>
      <c r="L41" t="s">
        <v>551</v>
      </c>
    </row>
    <row r="42" spans="1:14">
      <c r="A42" t="s">
        <v>80</v>
      </c>
      <c r="B42" s="242" t="s">
        <v>493</v>
      </c>
      <c r="C42" t="s">
        <v>80</v>
      </c>
      <c r="D42" t="s">
        <v>174</v>
      </c>
      <c r="E42" s="242" t="s">
        <v>493</v>
      </c>
      <c r="J42" t="s">
        <v>552</v>
      </c>
      <c r="K42" t="s">
        <v>553</v>
      </c>
      <c r="L42" t="s">
        <v>552</v>
      </c>
    </row>
    <row r="43" spans="1:14">
      <c r="A43" t="s">
        <v>81</v>
      </c>
      <c r="B43" s="242" t="s">
        <v>493</v>
      </c>
      <c r="C43" t="s">
        <v>81</v>
      </c>
      <c r="D43" t="s">
        <v>183</v>
      </c>
      <c r="E43" s="242" t="s">
        <v>493</v>
      </c>
      <c r="J43" t="s">
        <v>417</v>
      </c>
      <c r="K43" s="242" t="s">
        <v>416</v>
      </c>
      <c r="L43" t="s">
        <v>417</v>
      </c>
    </row>
    <row r="44" spans="1:14">
      <c r="A44" t="s">
        <v>82</v>
      </c>
      <c r="B44" s="242" t="s">
        <v>493</v>
      </c>
      <c r="C44" t="s">
        <v>82</v>
      </c>
      <c r="D44" t="s">
        <v>182</v>
      </c>
      <c r="E44" s="242" t="s">
        <v>493</v>
      </c>
      <c r="J44" t="s">
        <v>421</v>
      </c>
      <c r="K44" s="242" t="s">
        <v>420</v>
      </c>
      <c r="L44" t="s">
        <v>421</v>
      </c>
    </row>
    <row r="45" spans="1:14">
      <c r="A45" t="s">
        <v>83</v>
      </c>
      <c r="C45" t="s">
        <v>83</v>
      </c>
      <c r="D45" t="s">
        <v>435</v>
      </c>
      <c r="J45" t="s">
        <v>425</v>
      </c>
      <c r="K45" s="242" t="s">
        <v>424</v>
      </c>
      <c r="L45" t="s">
        <v>425</v>
      </c>
    </row>
    <row r="46" spans="1:14">
      <c r="A46" t="s">
        <v>84</v>
      </c>
      <c r="B46" s="242" t="s">
        <v>493</v>
      </c>
      <c r="C46" t="s">
        <v>84</v>
      </c>
      <c r="D46" t="s">
        <v>440</v>
      </c>
      <c r="E46" s="242" t="s">
        <v>493</v>
      </c>
      <c r="J46" t="s">
        <v>429</v>
      </c>
      <c r="K46" s="242" t="s">
        <v>428</v>
      </c>
      <c r="L46" t="s">
        <v>429</v>
      </c>
    </row>
    <row r="47" spans="1:14">
      <c r="A47" t="s">
        <v>85</v>
      </c>
      <c r="B47" s="242" t="s">
        <v>493</v>
      </c>
      <c r="C47" t="s">
        <v>85</v>
      </c>
      <c r="D47" t="s">
        <v>198</v>
      </c>
      <c r="E47" s="242" t="s">
        <v>493</v>
      </c>
      <c r="J47" t="s">
        <v>433</v>
      </c>
      <c r="K47" s="242" t="s">
        <v>432</v>
      </c>
      <c r="L47" t="s">
        <v>433</v>
      </c>
    </row>
    <row r="48" spans="1:14">
      <c r="A48" t="s">
        <v>86</v>
      </c>
      <c r="B48" s="242" t="s">
        <v>493</v>
      </c>
      <c r="C48" t="s">
        <v>86</v>
      </c>
      <c r="D48" t="s">
        <v>176</v>
      </c>
      <c r="E48" s="242" t="s">
        <v>493</v>
      </c>
      <c r="J48" t="s">
        <v>439</v>
      </c>
      <c r="K48" s="242" t="s">
        <v>438</v>
      </c>
      <c r="L48" t="s">
        <v>439</v>
      </c>
    </row>
    <row r="49" spans="1:12">
      <c r="A49" t="s">
        <v>87</v>
      </c>
      <c r="C49" t="s">
        <v>87</v>
      </c>
      <c r="D49" t="s">
        <v>190</v>
      </c>
      <c r="J49" t="s">
        <v>554</v>
      </c>
      <c r="K49" s="242" t="s">
        <v>443</v>
      </c>
      <c r="L49" t="s">
        <v>444</v>
      </c>
    </row>
    <row r="50" spans="1:12">
      <c r="A50" t="s">
        <v>403</v>
      </c>
      <c r="C50" t="s">
        <v>403</v>
      </c>
      <c r="D50" t="s">
        <v>459</v>
      </c>
      <c r="J50" t="s">
        <v>448</v>
      </c>
      <c r="K50" s="242" t="s">
        <v>447</v>
      </c>
      <c r="L50" t="s">
        <v>448</v>
      </c>
    </row>
    <row r="51" spans="1:12">
      <c r="A51" t="s">
        <v>88</v>
      </c>
      <c r="C51" t="s">
        <v>88</v>
      </c>
      <c r="D51" t="s">
        <v>88</v>
      </c>
      <c r="J51" t="s">
        <v>453</v>
      </c>
      <c r="K51" s="242" t="s">
        <v>452</v>
      </c>
      <c r="L51" t="s">
        <v>453</v>
      </c>
    </row>
    <row r="52" spans="1:12">
      <c r="A52" t="s">
        <v>124</v>
      </c>
      <c r="C52" t="s">
        <v>124</v>
      </c>
      <c r="D52" t="s">
        <v>202</v>
      </c>
      <c r="J52" t="s">
        <v>555</v>
      </c>
      <c r="K52" s="242" t="s">
        <v>456</v>
      </c>
      <c r="L52" t="s">
        <v>457</v>
      </c>
    </row>
    <row r="53" spans="1:12">
      <c r="A53" t="s">
        <v>125</v>
      </c>
      <c r="C53" t="s">
        <v>125</v>
      </c>
      <c r="D53" t="s">
        <v>159</v>
      </c>
      <c r="J53" t="s">
        <v>556</v>
      </c>
      <c r="K53" s="242" t="s">
        <v>461</v>
      </c>
      <c r="L53" t="s">
        <v>462</v>
      </c>
    </row>
    <row r="54" spans="1:12">
      <c r="A54" t="s">
        <v>126</v>
      </c>
      <c r="C54" t="s">
        <v>126</v>
      </c>
      <c r="D54" t="s">
        <v>160</v>
      </c>
      <c r="J54" t="s">
        <v>557</v>
      </c>
      <c r="K54" s="242" t="s">
        <v>465</v>
      </c>
      <c r="L54" t="s">
        <v>466</v>
      </c>
    </row>
    <row r="55" spans="1:12">
      <c r="A55" t="s">
        <v>127</v>
      </c>
      <c r="C55" t="s">
        <v>127</v>
      </c>
      <c r="D55" t="s">
        <v>161</v>
      </c>
      <c r="J55" t="s">
        <v>558</v>
      </c>
      <c r="K55" s="242" t="s">
        <v>470</v>
      </c>
      <c r="L55" t="s">
        <v>471</v>
      </c>
    </row>
    <row r="56" spans="1:12">
      <c r="A56" t="s">
        <v>128</v>
      </c>
      <c r="C56" t="s">
        <v>128</v>
      </c>
      <c r="D56" t="s">
        <v>162</v>
      </c>
      <c r="J56" t="s">
        <v>476</v>
      </c>
      <c r="K56" s="242" t="s">
        <v>475</v>
      </c>
      <c r="L56" t="s">
        <v>476</v>
      </c>
    </row>
    <row r="57" spans="1:12">
      <c r="A57" s="242" t="s">
        <v>49</v>
      </c>
      <c r="C57" s="242" t="s">
        <v>49</v>
      </c>
      <c r="D57" t="s">
        <v>197</v>
      </c>
      <c r="J57" t="s">
        <v>481</v>
      </c>
      <c r="K57" s="242" t="s">
        <v>480</v>
      </c>
      <c r="L57" t="s">
        <v>481</v>
      </c>
    </row>
    <row r="58" spans="1:12">
      <c r="A58" s="242" t="s">
        <v>50</v>
      </c>
      <c r="B58" s="242" t="s">
        <v>493</v>
      </c>
      <c r="C58" s="242" t="s">
        <v>50</v>
      </c>
      <c r="D58" t="s">
        <v>178</v>
      </c>
      <c r="E58" s="242" t="s">
        <v>493</v>
      </c>
      <c r="J58" t="s">
        <v>559</v>
      </c>
      <c r="K58" s="242" t="s">
        <v>486</v>
      </c>
      <c r="L58" t="s">
        <v>487</v>
      </c>
    </row>
    <row r="59" spans="1:12">
      <c r="A59" s="242" t="s">
        <v>51</v>
      </c>
      <c r="B59" s="242" t="s">
        <v>493</v>
      </c>
      <c r="C59" s="242" t="s">
        <v>51</v>
      </c>
      <c r="D59" t="s">
        <v>175</v>
      </c>
      <c r="E59" s="242" t="s">
        <v>493</v>
      </c>
      <c r="J59" t="s">
        <v>306</v>
      </c>
      <c r="K59" s="242" t="s">
        <v>143</v>
      </c>
      <c r="L59" t="s">
        <v>488</v>
      </c>
    </row>
    <row r="60" spans="1:12">
      <c r="A60" s="242" t="s">
        <v>52</v>
      </c>
      <c r="B60" s="242" t="s">
        <v>493</v>
      </c>
      <c r="C60" s="242" t="s">
        <v>52</v>
      </c>
      <c r="D60" t="s">
        <v>192</v>
      </c>
      <c r="E60" s="242" t="s">
        <v>493</v>
      </c>
      <c r="J60" t="s">
        <v>490</v>
      </c>
      <c r="K60" s="242" t="s">
        <v>489</v>
      </c>
      <c r="L60" t="s">
        <v>490</v>
      </c>
    </row>
    <row r="61" spans="1:12">
      <c r="A61" s="242" t="s">
        <v>53</v>
      </c>
      <c r="C61" s="242" t="s">
        <v>53</v>
      </c>
      <c r="D61" t="s">
        <v>193</v>
      </c>
      <c r="J61" t="s">
        <v>492</v>
      </c>
      <c r="K61" s="242" t="s">
        <v>491</v>
      </c>
      <c r="L61" t="s">
        <v>492</v>
      </c>
    </row>
    <row r="62" spans="1:12">
      <c r="A62" s="242" t="s">
        <v>54</v>
      </c>
      <c r="C62" s="242" t="s">
        <v>54</v>
      </c>
      <c r="D62" t="s">
        <v>189</v>
      </c>
      <c r="J62" t="s">
        <v>560</v>
      </c>
      <c r="K62" s="242" t="s">
        <v>494</v>
      </c>
      <c r="L62" t="s">
        <v>495</v>
      </c>
    </row>
    <row r="63" spans="1:12">
      <c r="A63" s="242" t="s">
        <v>55</v>
      </c>
      <c r="B63" s="242" t="s">
        <v>493</v>
      </c>
      <c r="C63" s="242" t="s">
        <v>55</v>
      </c>
      <c r="D63" t="s">
        <v>173</v>
      </c>
      <c r="E63" s="242" t="s">
        <v>493</v>
      </c>
      <c r="J63" t="s">
        <v>497</v>
      </c>
      <c r="K63" s="242" t="s">
        <v>496</v>
      </c>
      <c r="L63" t="s">
        <v>497</v>
      </c>
    </row>
    <row r="64" spans="1:12">
      <c r="A64" s="242" t="s">
        <v>56</v>
      </c>
      <c r="C64" s="242" t="s">
        <v>56</v>
      </c>
      <c r="D64" t="s">
        <v>449</v>
      </c>
      <c r="J64" t="s">
        <v>499</v>
      </c>
      <c r="K64" s="242" t="s">
        <v>498</v>
      </c>
      <c r="L64" t="s">
        <v>499</v>
      </c>
    </row>
    <row r="65" spans="1:12">
      <c r="A65" s="242" t="s">
        <v>57</v>
      </c>
      <c r="B65" s="242" t="s">
        <v>493</v>
      </c>
      <c r="C65" s="242" t="s">
        <v>57</v>
      </c>
      <c r="D65" t="s">
        <v>382</v>
      </c>
      <c r="E65" s="242" t="s">
        <v>493</v>
      </c>
      <c r="J65" t="s">
        <v>561</v>
      </c>
      <c r="K65" s="242" t="s">
        <v>500</v>
      </c>
      <c r="L65" t="s">
        <v>501</v>
      </c>
    </row>
    <row r="66" spans="1:12">
      <c r="A66" s="242" t="s">
        <v>58</v>
      </c>
      <c r="B66" s="242" t="s">
        <v>493</v>
      </c>
      <c r="C66" s="242" t="s">
        <v>58</v>
      </c>
      <c r="D66" t="s">
        <v>185</v>
      </c>
      <c r="E66" s="242" t="s">
        <v>493</v>
      </c>
      <c r="J66" t="s">
        <v>504</v>
      </c>
      <c r="K66" s="242" t="s">
        <v>503</v>
      </c>
      <c r="L66" t="s">
        <v>504</v>
      </c>
    </row>
    <row r="67" spans="1:12">
      <c r="A67" s="242" t="s">
        <v>59</v>
      </c>
      <c r="B67" s="242" t="s">
        <v>493</v>
      </c>
      <c r="C67" s="242" t="s">
        <v>59</v>
      </c>
      <c r="D67" t="s">
        <v>179</v>
      </c>
      <c r="E67" s="242" t="s">
        <v>493</v>
      </c>
      <c r="J67" t="s">
        <v>562</v>
      </c>
      <c r="K67" s="242" t="s">
        <v>505</v>
      </c>
      <c r="L67" t="s">
        <v>506</v>
      </c>
    </row>
    <row r="68" spans="1:12">
      <c r="A68" s="242" t="s">
        <v>60</v>
      </c>
      <c r="B68" s="242" t="s">
        <v>493</v>
      </c>
      <c r="C68" s="242" t="s">
        <v>60</v>
      </c>
      <c r="D68" t="s">
        <v>167</v>
      </c>
      <c r="E68" s="242" t="s">
        <v>493</v>
      </c>
      <c r="J68" t="s">
        <v>510</v>
      </c>
      <c r="K68" s="242" t="s">
        <v>509</v>
      </c>
      <c r="L68" t="s">
        <v>510</v>
      </c>
    </row>
    <row r="69" spans="1:12">
      <c r="A69" s="242" t="s">
        <v>61</v>
      </c>
      <c r="B69" s="242" t="s">
        <v>493</v>
      </c>
      <c r="C69" s="242" t="s">
        <v>61</v>
      </c>
      <c r="D69" t="s">
        <v>171</v>
      </c>
      <c r="E69" s="242" t="s">
        <v>493</v>
      </c>
      <c r="J69" t="s">
        <v>514</v>
      </c>
      <c r="K69" s="242" t="s">
        <v>513</v>
      </c>
      <c r="L69" t="s">
        <v>514</v>
      </c>
    </row>
    <row r="70" spans="1:12">
      <c r="A70" s="242" t="s">
        <v>62</v>
      </c>
      <c r="B70" s="242" t="s">
        <v>493</v>
      </c>
      <c r="C70" s="242" t="s">
        <v>62</v>
      </c>
      <c r="D70" t="s">
        <v>199</v>
      </c>
      <c r="E70" s="242" t="s">
        <v>493</v>
      </c>
      <c r="J70" t="s">
        <v>516</v>
      </c>
      <c r="K70" s="242" t="s">
        <v>515</v>
      </c>
      <c r="L70" t="s">
        <v>516</v>
      </c>
    </row>
    <row r="71" spans="1:12">
      <c r="A71" s="242" t="s">
        <v>63</v>
      </c>
      <c r="B71" s="242" t="s">
        <v>493</v>
      </c>
      <c r="C71" s="242" t="s">
        <v>63</v>
      </c>
      <c r="D71" t="s">
        <v>181</v>
      </c>
      <c r="E71" s="242" t="s">
        <v>493</v>
      </c>
      <c r="J71" t="s">
        <v>520</v>
      </c>
      <c r="K71" s="242" t="s">
        <v>519</v>
      </c>
      <c r="L71" t="s">
        <v>520</v>
      </c>
    </row>
    <row r="72" spans="1:12">
      <c r="A72" s="242" t="s">
        <v>64</v>
      </c>
      <c r="B72" s="242" t="s">
        <v>493</v>
      </c>
      <c r="C72" s="242" t="s">
        <v>64</v>
      </c>
      <c r="D72" t="s">
        <v>169</v>
      </c>
      <c r="E72" s="242" t="s">
        <v>493</v>
      </c>
      <c r="J72" t="s">
        <v>524</v>
      </c>
      <c r="K72" s="242" t="s">
        <v>523</v>
      </c>
      <c r="L72" t="s">
        <v>524</v>
      </c>
    </row>
    <row r="73" spans="1:12">
      <c r="J73" t="s">
        <v>528</v>
      </c>
      <c r="K73" s="242" t="s">
        <v>527</v>
      </c>
      <c r="L73" t="s">
        <v>528</v>
      </c>
    </row>
    <row r="74" spans="1:12">
      <c r="J74" t="s">
        <v>563</v>
      </c>
      <c r="K74" s="242" t="s">
        <v>530</v>
      </c>
      <c r="L74" t="s">
        <v>531</v>
      </c>
    </row>
    <row r="75" spans="1:12">
      <c r="J75" t="s">
        <v>534</v>
      </c>
      <c r="K75" s="242" t="s">
        <v>533</v>
      </c>
      <c r="L75" t="s">
        <v>534</v>
      </c>
    </row>
    <row r="76" spans="1:12">
      <c r="J76" t="s">
        <v>538</v>
      </c>
      <c r="K76" s="242" t="s">
        <v>537</v>
      </c>
      <c r="L76" t="s">
        <v>538</v>
      </c>
    </row>
    <row r="77" spans="1:12">
      <c r="J77" t="s">
        <v>543</v>
      </c>
      <c r="K77" s="242" t="s">
        <v>542</v>
      </c>
      <c r="L77" t="s">
        <v>543</v>
      </c>
    </row>
    <row r="78" spans="1:12">
      <c r="J78" s="95" t="s">
        <v>564</v>
      </c>
      <c r="K78" s="241" t="s">
        <v>547</v>
      </c>
      <c r="L78" t="s">
        <v>548</v>
      </c>
    </row>
  </sheetData>
  <pageMargins left="0.7" right="0.7" top="0.78740157499999996" bottom="0.78740157499999996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BE0E3-216B-4B87-8D1F-136F1CD63AE7}">
  <dimension ref="C6:T85"/>
  <sheetViews>
    <sheetView topLeftCell="A37" zoomScale="70" zoomScaleNormal="70" workbookViewId="0">
      <selection activeCell="H16" sqref="H16"/>
    </sheetView>
  </sheetViews>
  <sheetFormatPr baseColWidth="10" defaultRowHeight="15"/>
  <cols>
    <col min="6" max="6" width="21.28515625" bestFit="1" customWidth="1"/>
  </cols>
  <sheetData>
    <row r="6" spans="3:17" ht="15" customHeight="1">
      <c r="C6" s="481" t="s">
        <v>55</v>
      </c>
      <c r="E6" s="555" t="s">
        <v>586</v>
      </c>
      <c r="F6" s="482"/>
      <c r="G6" s="482"/>
      <c r="H6" s="509" t="s">
        <v>587</v>
      </c>
      <c r="I6" s="509"/>
      <c r="J6" s="509"/>
      <c r="K6" s="509"/>
      <c r="L6" s="509"/>
      <c r="M6" s="556" t="s">
        <v>588</v>
      </c>
      <c r="N6" s="556"/>
      <c r="O6" s="556"/>
      <c r="P6" s="556"/>
      <c r="Q6" s="556"/>
    </row>
    <row r="7" spans="3:17">
      <c r="E7" s="482"/>
      <c r="F7" s="482"/>
      <c r="G7" s="482"/>
      <c r="H7" s="510" t="s">
        <v>2</v>
      </c>
      <c r="I7" s="510"/>
      <c r="J7" s="510"/>
      <c r="K7" s="245" t="s">
        <v>589</v>
      </c>
      <c r="L7" s="243"/>
      <c r="M7" s="510" t="s">
        <v>2</v>
      </c>
      <c r="N7" s="510"/>
      <c r="O7" s="510"/>
      <c r="P7" s="245" t="s">
        <v>589</v>
      </c>
      <c r="Q7" s="243"/>
    </row>
    <row r="8" spans="3:17" ht="45">
      <c r="E8" s="246" t="s">
        <v>590</v>
      </c>
      <c r="F8" s="247" t="s">
        <v>591</v>
      </c>
      <c r="G8" s="100" t="s">
        <v>592</v>
      </c>
      <c r="H8" s="248" t="s">
        <v>385</v>
      </c>
      <c r="I8" s="248" t="s">
        <v>593</v>
      </c>
      <c r="J8" s="249" t="s">
        <v>603</v>
      </c>
      <c r="K8" s="250" t="s">
        <v>594</v>
      </c>
      <c r="L8" s="251" t="s">
        <v>604</v>
      </c>
      <c r="M8" s="248" t="s">
        <v>385</v>
      </c>
      <c r="N8" s="248" t="s">
        <v>593</v>
      </c>
      <c r="O8" s="249" t="s">
        <v>603</v>
      </c>
      <c r="P8" s="250" t="s">
        <v>594</v>
      </c>
      <c r="Q8" s="251" t="s">
        <v>604</v>
      </c>
    </row>
    <row r="9" spans="3:17">
      <c r="E9" s="549" t="s">
        <v>595</v>
      </c>
      <c r="F9" s="39" t="s">
        <v>596</v>
      </c>
      <c r="G9" s="1" t="s">
        <v>12</v>
      </c>
      <c r="H9" s="14">
        <v>194.325613</v>
      </c>
      <c r="I9" s="14">
        <v>189.20133199999978</v>
      </c>
      <c r="J9" s="15">
        <v>383.52694499999978</v>
      </c>
      <c r="K9" s="16">
        <v>68.607177000000263</v>
      </c>
      <c r="L9" s="17">
        <v>452.13412200000005</v>
      </c>
      <c r="M9" s="252">
        <v>1.5998430000000006</v>
      </c>
      <c r="N9" s="252">
        <v>1.5355180000000008</v>
      </c>
      <c r="O9" s="129">
        <v>3.1353610000000014</v>
      </c>
      <c r="P9" s="128">
        <v>0.50440299999999905</v>
      </c>
      <c r="Q9" s="253">
        <v>3.6397640000000004</v>
      </c>
    </row>
    <row r="10" spans="3:17">
      <c r="E10" s="550"/>
      <c r="F10" s="44" t="s">
        <v>597</v>
      </c>
      <c r="G10" s="8" t="s">
        <v>14</v>
      </c>
      <c r="H10" s="24">
        <v>15.566213999999997</v>
      </c>
      <c r="I10" s="24">
        <v>14.933649999999998</v>
      </c>
      <c r="J10" s="25">
        <v>30.499863999999995</v>
      </c>
      <c r="K10" s="26">
        <v>4.5730000000000075</v>
      </c>
      <c r="L10" s="27">
        <v>35.072864000000003</v>
      </c>
      <c r="M10" s="254">
        <v>0.10400499999999999</v>
      </c>
      <c r="N10" s="254">
        <v>0.11063400000000007</v>
      </c>
      <c r="O10" s="132">
        <v>0.21463900000000005</v>
      </c>
      <c r="P10" s="131">
        <v>3.4210999999999991E-2</v>
      </c>
      <c r="Q10" s="255">
        <v>0.24885000000000004</v>
      </c>
    </row>
    <row r="11" spans="3:17">
      <c r="E11" s="549" t="s">
        <v>357</v>
      </c>
      <c r="F11" s="39" t="s">
        <v>598</v>
      </c>
      <c r="G11" s="1" t="s">
        <v>20</v>
      </c>
      <c r="H11" s="28">
        <v>3825</v>
      </c>
      <c r="I11" s="28">
        <v>0</v>
      </c>
      <c r="J11" s="29">
        <v>3825</v>
      </c>
      <c r="K11" s="30">
        <v>0</v>
      </c>
      <c r="L11" s="31">
        <v>3825</v>
      </c>
      <c r="M11" s="256">
        <v>85</v>
      </c>
      <c r="N11" s="256">
        <v>0</v>
      </c>
      <c r="O11" s="29">
        <v>85</v>
      </c>
      <c r="P11" s="257">
        <v>0</v>
      </c>
      <c r="Q11" s="258">
        <v>85</v>
      </c>
    </row>
    <row r="12" spans="3:17">
      <c r="E12" s="551"/>
      <c r="F12" s="39" t="s">
        <v>599</v>
      </c>
      <c r="G12" s="1" t="s">
        <v>23</v>
      </c>
      <c r="H12" s="14">
        <v>27.945629999999994</v>
      </c>
      <c r="I12" s="14">
        <v>58.885694999999991</v>
      </c>
      <c r="J12" s="15">
        <v>86.831324999999993</v>
      </c>
      <c r="K12" s="16">
        <v>30.62581500000001</v>
      </c>
      <c r="L12" s="17">
        <v>117.45714000000001</v>
      </c>
      <c r="M12" s="252">
        <v>0.14074499999999998</v>
      </c>
      <c r="N12" s="252">
        <v>0.43624499999999999</v>
      </c>
      <c r="O12" s="129">
        <v>0.57699</v>
      </c>
      <c r="P12" s="128">
        <v>0.2136300000000006</v>
      </c>
      <c r="Q12" s="253">
        <v>0.79062000000000054</v>
      </c>
    </row>
    <row r="13" spans="3:17">
      <c r="E13" s="551"/>
      <c r="F13" s="39" t="s">
        <v>583</v>
      </c>
      <c r="G13" s="1" t="s">
        <v>25</v>
      </c>
      <c r="H13" s="14">
        <v>536.8907640000001</v>
      </c>
      <c r="I13" s="14">
        <v>230.67707999999959</v>
      </c>
      <c r="J13" s="15">
        <v>767.5678439999997</v>
      </c>
      <c r="K13" s="16">
        <v>905.47433400000011</v>
      </c>
      <c r="L13" s="17">
        <v>1673.0421779999997</v>
      </c>
      <c r="M13" s="252">
        <v>4.7400359999999981</v>
      </c>
      <c r="N13" s="252">
        <v>2.1672240000000023</v>
      </c>
      <c r="O13" s="129">
        <v>6.9072600000000008</v>
      </c>
      <c r="P13" s="128">
        <v>7.8647279999999995</v>
      </c>
      <c r="Q13" s="253">
        <v>14.771988</v>
      </c>
    </row>
    <row r="14" spans="3:17">
      <c r="E14" s="551"/>
      <c r="F14" s="39" t="s">
        <v>584</v>
      </c>
      <c r="G14" s="1" t="s">
        <v>25</v>
      </c>
      <c r="H14" s="14">
        <v>588.37344000000007</v>
      </c>
      <c r="I14" s="14">
        <v>252.79679999999954</v>
      </c>
      <c r="J14" s="15">
        <v>841.17023999999958</v>
      </c>
      <c r="K14" s="16">
        <v>992.30064000000004</v>
      </c>
      <c r="L14" s="17">
        <v>1833.4708799999996</v>
      </c>
      <c r="M14" s="252">
        <v>5.1945599999999974</v>
      </c>
      <c r="N14" s="252">
        <v>2.3750400000000025</v>
      </c>
      <c r="O14" s="129">
        <v>7.5695999999999994</v>
      </c>
      <c r="P14" s="128">
        <v>8.618879999999999</v>
      </c>
      <c r="Q14" s="253">
        <v>16.188479999999998</v>
      </c>
    </row>
    <row r="15" spans="3:17">
      <c r="E15" s="552"/>
      <c r="F15" s="44" t="s">
        <v>43</v>
      </c>
      <c r="G15" s="8" t="s">
        <v>28</v>
      </c>
      <c r="H15" s="24">
        <v>643.72982999999999</v>
      </c>
      <c r="I15" s="24">
        <v>723.96729000000016</v>
      </c>
      <c r="J15" s="25">
        <v>1367.6971200000003</v>
      </c>
      <c r="K15" s="26">
        <v>447.30722999999978</v>
      </c>
      <c r="L15" s="27">
        <v>1815.0043500000002</v>
      </c>
      <c r="M15" s="254">
        <v>10.315289999999996</v>
      </c>
      <c r="N15" s="254">
        <v>7.1354400000000071</v>
      </c>
      <c r="O15" s="132">
        <v>17.450730000000004</v>
      </c>
      <c r="P15" s="131">
        <v>2.5298100000000012</v>
      </c>
      <c r="Q15" s="255">
        <v>19.980540000000005</v>
      </c>
    </row>
    <row r="16" spans="3:17">
      <c r="E16" s="32"/>
      <c r="F16" s="554" t="s">
        <v>600</v>
      </c>
      <c r="G16" s="554"/>
      <c r="H16" s="259">
        <v>5831.8314910000008</v>
      </c>
      <c r="I16" s="259">
        <v>1470.4618469999991</v>
      </c>
      <c r="J16" s="260">
        <v>7302.2933379999995</v>
      </c>
      <c r="K16" s="261">
        <v>2448.8881960000003</v>
      </c>
      <c r="L16" s="262">
        <v>9751.1815339999994</v>
      </c>
      <c r="M16" s="263">
        <v>107.09447899999998</v>
      </c>
      <c r="N16" s="263">
        <v>13.760101000000013</v>
      </c>
      <c r="O16" s="264">
        <v>120.85458</v>
      </c>
      <c r="P16" s="265">
        <v>19.765661999999999</v>
      </c>
      <c r="Q16" s="266">
        <v>140.62024199999999</v>
      </c>
    </row>
    <row r="17" spans="3:17">
      <c r="M17" s="267"/>
      <c r="N17" s="267"/>
      <c r="O17" s="267"/>
      <c r="P17" s="267"/>
      <c r="Q17" s="267"/>
    </row>
    <row r="18" spans="3:17">
      <c r="M18" s="267"/>
      <c r="N18" s="267"/>
      <c r="O18" s="267"/>
      <c r="P18" s="267"/>
      <c r="Q18" s="267"/>
    </row>
    <row r="19" spans="3:17" ht="15" customHeight="1">
      <c r="C19" s="231" t="s">
        <v>64</v>
      </c>
      <c r="E19" s="555" t="s">
        <v>601</v>
      </c>
      <c r="F19" s="482"/>
      <c r="G19" s="482"/>
      <c r="H19" s="509" t="s">
        <v>587</v>
      </c>
      <c r="I19" s="509"/>
      <c r="J19" s="509"/>
      <c r="K19" s="509"/>
      <c r="L19" s="509"/>
      <c r="M19" s="556" t="s">
        <v>588</v>
      </c>
      <c r="N19" s="556"/>
      <c r="O19" s="556"/>
      <c r="P19" s="556"/>
      <c r="Q19" s="556"/>
    </row>
    <row r="20" spans="3:17">
      <c r="E20" s="482"/>
      <c r="F20" s="482"/>
      <c r="G20" s="482"/>
      <c r="H20" s="510" t="s">
        <v>2</v>
      </c>
      <c r="I20" s="510"/>
      <c r="J20" s="510"/>
      <c r="K20" s="245" t="s">
        <v>589</v>
      </c>
      <c r="L20" s="243"/>
      <c r="M20" s="510" t="s">
        <v>2</v>
      </c>
      <c r="N20" s="510"/>
      <c r="O20" s="510"/>
      <c r="P20" s="245" t="s">
        <v>589</v>
      </c>
      <c r="Q20" s="243"/>
    </row>
    <row r="21" spans="3:17" ht="45">
      <c r="E21" s="246" t="s">
        <v>590</v>
      </c>
      <c r="F21" s="247" t="s">
        <v>591</v>
      </c>
      <c r="G21" s="100" t="s">
        <v>592</v>
      </c>
      <c r="H21" s="248" t="s">
        <v>385</v>
      </c>
      <c r="I21" s="248" t="s">
        <v>593</v>
      </c>
      <c r="J21" s="249" t="s">
        <v>603</v>
      </c>
      <c r="K21" s="250" t="s">
        <v>594</v>
      </c>
      <c r="L21" s="251" t="s">
        <v>604</v>
      </c>
      <c r="M21" s="248" t="s">
        <v>385</v>
      </c>
      <c r="N21" s="248" t="s">
        <v>593</v>
      </c>
      <c r="O21" s="249" t="s">
        <v>603</v>
      </c>
      <c r="P21" s="250" t="s">
        <v>594</v>
      </c>
      <c r="Q21" s="251" t="s">
        <v>604</v>
      </c>
    </row>
    <row r="22" spans="3:17">
      <c r="E22" s="549" t="s">
        <v>595</v>
      </c>
      <c r="F22" s="39" t="s">
        <v>596</v>
      </c>
      <c r="G22" s="1" t="s">
        <v>12</v>
      </c>
      <c r="H22" s="14">
        <v>847.77809300000035</v>
      </c>
      <c r="I22" s="14">
        <v>670.84892299999933</v>
      </c>
      <c r="J22" s="15">
        <v>1518.6270159999997</v>
      </c>
      <c r="K22" s="16">
        <v>270.33802200000036</v>
      </c>
      <c r="L22" s="17">
        <v>1788.965038</v>
      </c>
      <c r="M22" s="252">
        <v>12.137438000000001</v>
      </c>
      <c r="N22" s="252">
        <v>7.8541640000000097</v>
      </c>
      <c r="O22" s="129">
        <v>19.991602000000011</v>
      </c>
      <c r="P22" s="128">
        <v>2.9333079999999896</v>
      </c>
      <c r="Q22" s="253">
        <v>22.924910000000001</v>
      </c>
    </row>
    <row r="23" spans="3:17">
      <c r="E23" s="550"/>
      <c r="F23" s="44" t="s">
        <v>597</v>
      </c>
      <c r="G23" s="8" t="s">
        <v>14</v>
      </c>
      <c r="H23" s="24">
        <v>35.378676999999996</v>
      </c>
      <c r="I23" s="24">
        <v>35.932854000000006</v>
      </c>
      <c r="J23" s="25">
        <v>71.311531000000002</v>
      </c>
      <c r="K23" s="26">
        <v>13.891327999999973</v>
      </c>
      <c r="L23" s="27">
        <v>85.202858999999975</v>
      </c>
      <c r="M23" s="254">
        <v>0.43765400000000004</v>
      </c>
      <c r="N23" s="254">
        <v>0.4103529999999998</v>
      </c>
      <c r="O23" s="132">
        <v>0.84800699999999984</v>
      </c>
      <c r="P23" s="131">
        <v>0.151308</v>
      </c>
      <c r="Q23" s="255">
        <v>0.99931499999999984</v>
      </c>
    </row>
    <row r="24" spans="3:17">
      <c r="E24" s="549" t="s">
        <v>357</v>
      </c>
      <c r="F24" s="39" t="s">
        <v>598</v>
      </c>
      <c r="G24" s="1" t="s">
        <v>20</v>
      </c>
      <c r="H24" s="28">
        <v>3825</v>
      </c>
      <c r="I24" s="28">
        <v>0</v>
      </c>
      <c r="J24" s="29">
        <v>3825</v>
      </c>
      <c r="K24" s="30">
        <v>0</v>
      </c>
      <c r="L24" s="31">
        <v>3825</v>
      </c>
      <c r="M24" s="256">
        <v>85</v>
      </c>
      <c r="N24" s="256">
        <v>0</v>
      </c>
      <c r="O24" s="29">
        <v>85</v>
      </c>
      <c r="P24" s="257">
        <v>0</v>
      </c>
      <c r="Q24" s="258">
        <v>85</v>
      </c>
    </row>
    <row r="25" spans="3:17">
      <c r="E25" s="551"/>
      <c r="F25" s="39" t="s">
        <v>599</v>
      </c>
      <c r="G25" s="1" t="s">
        <v>23</v>
      </c>
      <c r="H25" s="14">
        <v>116.08672500000003</v>
      </c>
      <c r="I25" s="14">
        <v>168.89063999999988</v>
      </c>
      <c r="J25" s="15">
        <v>284.97736499999991</v>
      </c>
      <c r="K25" s="16">
        <v>119.51235000000024</v>
      </c>
      <c r="L25" s="17">
        <v>404.48971500000016</v>
      </c>
      <c r="M25" s="252">
        <v>0.4751700000000002</v>
      </c>
      <c r="N25" s="252">
        <v>1.3444950000000002</v>
      </c>
      <c r="O25" s="129">
        <v>1.8196650000000005</v>
      </c>
      <c r="P25" s="128">
        <v>1.3381799999999997</v>
      </c>
      <c r="Q25" s="253">
        <v>3.157845</v>
      </c>
    </row>
    <row r="26" spans="3:17">
      <c r="E26" s="551"/>
      <c r="F26" s="39" t="s">
        <v>583</v>
      </c>
      <c r="G26" s="1" t="s">
        <v>25</v>
      </c>
      <c r="H26" s="14">
        <v>1444.4364</v>
      </c>
      <c r="I26" s="14">
        <v>695.33989199999996</v>
      </c>
      <c r="J26" s="15">
        <v>2139.776292</v>
      </c>
      <c r="K26" s="16">
        <v>2847.5917380000001</v>
      </c>
      <c r="L26" s="17">
        <v>4987.3680299999996</v>
      </c>
      <c r="M26" s="252">
        <v>15.514836000000003</v>
      </c>
      <c r="N26" s="252">
        <v>7.6255800000000011</v>
      </c>
      <c r="O26" s="129">
        <v>23.140416000000002</v>
      </c>
      <c r="P26" s="128">
        <v>31.341089999999991</v>
      </c>
      <c r="Q26" s="253">
        <v>54.481505999999996</v>
      </c>
    </row>
    <row r="27" spans="3:17">
      <c r="E27" s="551"/>
      <c r="F27" s="39" t="s">
        <v>584</v>
      </c>
      <c r="G27" s="1" t="s">
        <v>25</v>
      </c>
      <c r="H27" s="14">
        <v>1582.944</v>
      </c>
      <c r="I27" s="14">
        <v>762.01631999999995</v>
      </c>
      <c r="J27" s="15">
        <v>2344.9603200000001</v>
      </c>
      <c r="K27" s="16">
        <v>3120.6484799999998</v>
      </c>
      <c r="L27" s="17">
        <v>5465.6088</v>
      </c>
      <c r="M27" s="252">
        <v>17.002560000000003</v>
      </c>
      <c r="N27" s="252">
        <v>8.3568000000000016</v>
      </c>
      <c r="O27" s="129">
        <v>25.359360000000002</v>
      </c>
      <c r="P27" s="128">
        <v>34.346399999999988</v>
      </c>
      <c r="Q27" s="253">
        <v>59.705759999999991</v>
      </c>
    </row>
    <row r="28" spans="3:17">
      <c r="E28" s="552"/>
      <c r="F28" s="44" t="s">
        <v>43</v>
      </c>
      <c r="G28" s="8" t="s">
        <v>28</v>
      </c>
      <c r="H28" s="24">
        <v>835.95204000000012</v>
      </c>
      <c r="I28" s="24">
        <v>549.66917999999987</v>
      </c>
      <c r="J28" s="25">
        <v>1385.62122</v>
      </c>
      <c r="K28" s="26">
        <v>903.16710000000069</v>
      </c>
      <c r="L28" s="27">
        <v>2288.7883200000006</v>
      </c>
      <c r="M28" s="254">
        <v>13.677480000000001</v>
      </c>
      <c r="N28" s="254">
        <v>6.517199999999991</v>
      </c>
      <c r="O28" s="132">
        <v>20.194679999999991</v>
      </c>
      <c r="P28" s="131">
        <v>9.5769000000000037</v>
      </c>
      <c r="Q28" s="255">
        <v>29.771579999999993</v>
      </c>
    </row>
    <row r="29" spans="3:17">
      <c r="E29" s="32"/>
      <c r="F29" s="554" t="s">
        <v>600</v>
      </c>
      <c r="G29" s="554"/>
      <c r="H29" s="259">
        <v>8687.5759350000008</v>
      </c>
      <c r="I29" s="259">
        <v>2882.6978089999993</v>
      </c>
      <c r="J29" s="260">
        <v>11570.273744</v>
      </c>
      <c r="K29" s="261">
        <v>7275.149018000001</v>
      </c>
      <c r="L29" s="262">
        <v>18845.422762000002</v>
      </c>
      <c r="M29" s="263">
        <v>144.245138</v>
      </c>
      <c r="N29" s="263">
        <v>32.108592000000002</v>
      </c>
      <c r="O29" s="264">
        <v>176.35372999999998</v>
      </c>
      <c r="P29" s="265">
        <v>79.687185999999983</v>
      </c>
      <c r="Q29" s="266">
        <v>256.04091599999998</v>
      </c>
    </row>
    <row r="30" spans="3:17">
      <c r="M30" s="267"/>
      <c r="N30" s="267"/>
      <c r="O30" s="267"/>
      <c r="P30" s="267"/>
      <c r="Q30" s="267"/>
    </row>
    <row r="31" spans="3:17">
      <c r="M31" s="267"/>
      <c r="N31" s="267"/>
      <c r="O31" s="267"/>
      <c r="P31" s="267"/>
      <c r="Q31" s="267"/>
    </row>
    <row r="32" spans="3:17" ht="15" customHeight="1">
      <c r="C32" t="s">
        <v>202</v>
      </c>
      <c r="E32" s="553" t="s">
        <v>602</v>
      </c>
      <c r="F32" s="553"/>
      <c r="G32" s="553"/>
      <c r="H32" s="509" t="s">
        <v>587</v>
      </c>
      <c r="I32" s="509"/>
      <c r="J32" s="509"/>
      <c r="K32" s="509"/>
      <c r="L32" s="509"/>
      <c r="M32" s="556" t="s">
        <v>588</v>
      </c>
      <c r="N32" s="556"/>
      <c r="O32" s="556"/>
      <c r="P32" s="556"/>
      <c r="Q32" s="556"/>
    </row>
    <row r="33" spans="3:17">
      <c r="E33" s="553"/>
      <c r="F33" s="553"/>
      <c r="G33" s="553"/>
      <c r="H33" s="510" t="s">
        <v>2</v>
      </c>
      <c r="I33" s="510"/>
      <c r="J33" s="510"/>
      <c r="K33" s="245" t="s">
        <v>589</v>
      </c>
      <c r="L33" s="243"/>
      <c r="M33" s="510" t="s">
        <v>2</v>
      </c>
      <c r="N33" s="510"/>
      <c r="O33" s="510"/>
      <c r="P33" s="245" t="s">
        <v>589</v>
      </c>
      <c r="Q33" s="243"/>
    </row>
    <row r="34" spans="3:17" ht="45">
      <c r="E34" s="246" t="s">
        <v>590</v>
      </c>
      <c r="F34" s="247" t="s">
        <v>591</v>
      </c>
      <c r="G34" s="100" t="s">
        <v>592</v>
      </c>
      <c r="H34" s="248" t="s">
        <v>385</v>
      </c>
      <c r="I34" s="248" t="s">
        <v>593</v>
      </c>
      <c r="J34" s="249" t="s">
        <v>603</v>
      </c>
      <c r="K34" s="250" t="s">
        <v>594</v>
      </c>
      <c r="L34" s="251" t="s">
        <v>604</v>
      </c>
      <c r="M34" s="248" t="s">
        <v>385</v>
      </c>
      <c r="N34" s="248" t="s">
        <v>593</v>
      </c>
      <c r="O34" s="249" t="s">
        <v>603</v>
      </c>
      <c r="P34" s="250" t="s">
        <v>594</v>
      </c>
      <c r="Q34" s="251" t="s">
        <v>604</v>
      </c>
    </row>
    <row r="35" spans="3:17">
      <c r="E35" s="549" t="s">
        <v>595</v>
      </c>
      <c r="F35" s="39" t="s">
        <v>596</v>
      </c>
      <c r="G35" s="1" t="s">
        <v>12</v>
      </c>
      <c r="H35" s="14">
        <v>4331.7564070000008</v>
      </c>
      <c r="I35" s="14">
        <v>5319.938296999997</v>
      </c>
      <c r="J35" s="15">
        <v>9651.6947039999977</v>
      </c>
      <c r="K35" s="16">
        <v>2233.2076940000143</v>
      </c>
      <c r="L35" s="17">
        <v>11884.902398000013</v>
      </c>
      <c r="M35" s="252">
        <v>65.522882999999993</v>
      </c>
      <c r="N35" s="252">
        <v>91.540927999999965</v>
      </c>
      <c r="O35" s="129">
        <v>157.06381099999996</v>
      </c>
      <c r="P35" s="128">
        <v>48.647312000000163</v>
      </c>
      <c r="Q35" s="253">
        <v>205.71112300000013</v>
      </c>
    </row>
    <row r="36" spans="3:17">
      <c r="E36" s="550"/>
      <c r="F36" s="44" t="s">
        <v>597</v>
      </c>
      <c r="G36" s="8" t="s">
        <v>14</v>
      </c>
      <c r="H36" s="24">
        <v>161.75113399999998</v>
      </c>
      <c r="I36" s="24">
        <v>237.67408500000005</v>
      </c>
      <c r="J36" s="25">
        <v>399.42521900000003</v>
      </c>
      <c r="K36" s="26">
        <v>103.8791929999994</v>
      </c>
      <c r="L36" s="27">
        <v>503.30441199999945</v>
      </c>
      <c r="M36" s="254">
        <v>2.9477269999999995</v>
      </c>
      <c r="N36" s="254">
        <v>4.7154309999999935</v>
      </c>
      <c r="O36" s="132">
        <v>7.663157999999993</v>
      </c>
      <c r="P36" s="131">
        <v>2.6604669999999926</v>
      </c>
      <c r="Q36" s="255">
        <v>10.323624999999986</v>
      </c>
    </row>
    <row r="37" spans="3:17">
      <c r="E37" s="549" t="s">
        <v>357</v>
      </c>
      <c r="F37" s="39" t="s">
        <v>598</v>
      </c>
      <c r="G37" s="1" t="s">
        <v>20</v>
      </c>
      <c r="H37" s="28">
        <v>0</v>
      </c>
      <c r="I37" s="28">
        <v>0</v>
      </c>
      <c r="J37" s="29">
        <v>0</v>
      </c>
      <c r="K37" s="30">
        <v>0</v>
      </c>
      <c r="L37" s="31">
        <v>0</v>
      </c>
      <c r="M37" s="256">
        <v>0</v>
      </c>
      <c r="N37" s="256">
        <v>0</v>
      </c>
      <c r="O37" s="29">
        <v>0</v>
      </c>
      <c r="P37" s="257">
        <v>0</v>
      </c>
      <c r="Q37" s="258">
        <v>0</v>
      </c>
    </row>
    <row r="38" spans="3:17">
      <c r="E38" s="551"/>
      <c r="F38" s="39" t="s">
        <v>599</v>
      </c>
      <c r="G38" s="1" t="s">
        <v>23</v>
      </c>
      <c r="H38" s="14">
        <v>1060.4381099999998</v>
      </c>
      <c r="I38" s="14">
        <v>1260.5095799999986</v>
      </c>
      <c r="J38" s="15">
        <v>2320.9476899999981</v>
      </c>
      <c r="K38" s="16">
        <v>650.67109500000527</v>
      </c>
      <c r="L38" s="17">
        <v>2971.6187850000033</v>
      </c>
      <c r="M38" s="252">
        <v>12.602999999999996</v>
      </c>
      <c r="N38" s="252">
        <v>19.99128000000001</v>
      </c>
      <c r="O38" s="129">
        <v>32.594280000000005</v>
      </c>
      <c r="P38" s="128">
        <v>13.836929999999908</v>
      </c>
      <c r="Q38" s="253">
        <v>46.431209999999915</v>
      </c>
    </row>
    <row r="39" spans="3:17">
      <c r="E39" s="551"/>
      <c r="F39" s="39" t="s">
        <v>583</v>
      </c>
      <c r="G39" s="1" t="s">
        <v>25</v>
      </c>
      <c r="H39" s="14">
        <v>146.37872400000015</v>
      </c>
      <c r="I39" s="14">
        <v>587.96725800000058</v>
      </c>
      <c r="J39" s="15">
        <v>734.34598200000073</v>
      </c>
      <c r="K39" s="16">
        <v>1517.3147819999895</v>
      </c>
      <c r="L39" s="17">
        <v>2251.6607639999902</v>
      </c>
      <c r="M39" s="252">
        <v>3.3090900000000047</v>
      </c>
      <c r="N39" s="252">
        <v>12.807995999999994</v>
      </c>
      <c r="O39" s="129">
        <v>16.117086</v>
      </c>
      <c r="P39" s="128">
        <v>34.790339999998594</v>
      </c>
      <c r="Q39" s="253">
        <v>50.907425999998594</v>
      </c>
    </row>
    <row r="40" spans="3:17">
      <c r="E40" s="551"/>
      <c r="F40" s="39" t="s">
        <v>584</v>
      </c>
      <c r="G40" s="1" t="s">
        <v>25</v>
      </c>
      <c r="H40" s="14">
        <v>160.41504000000009</v>
      </c>
      <c r="I40" s="14">
        <v>644.34768000000076</v>
      </c>
      <c r="J40" s="15">
        <v>804.76272000000085</v>
      </c>
      <c r="K40" s="16">
        <v>1662.8107199999886</v>
      </c>
      <c r="L40" s="17">
        <v>2467.5734399999892</v>
      </c>
      <c r="M40" s="252">
        <v>3.6264000000000109</v>
      </c>
      <c r="N40" s="252">
        <v>14.036159999999994</v>
      </c>
      <c r="O40" s="129">
        <v>17.662560000000006</v>
      </c>
      <c r="P40" s="128">
        <v>38.126399999998455</v>
      </c>
      <c r="Q40" s="253">
        <v>55.788959999998461</v>
      </c>
    </row>
    <row r="41" spans="3:17">
      <c r="E41" s="552"/>
      <c r="F41" s="44" t="s">
        <v>43</v>
      </c>
      <c r="G41" s="8" t="s">
        <v>28</v>
      </c>
      <c r="H41" s="24">
        <v>0</v>
      </c>
      <c r="I41" s="24">
        <v>888.81891000000041</v>
      </c>
      <c r="J41" s="25">
        <v>888.81891000000041</v>
      </c>
      <c r="K41" s="26">
        <v>596.47154999999009</v>
      </c>
      <c r="L41" s="27">
        <v>1485.2904599999906</v>
      </c>
      <c r="M41" s="254">
        <v>0</v>
      </c>
      <c r="N41" s="254">
        <v>17.340869999999992</v>
      </c>
      <c r="O41" s="132">
        <v>17.340869999999992</v>
      </c>
      <c r="P41" s="131">
        <v>14.299619999999804</v>
      </c>
      <c r="Q41" s="255">
        <v>31.640489999999794</v>
      </c>
    </row>
    <row r="42" spans="3:17">
      <c r="E42" s="32"/>
      <c r="F42" s="554" t="s">
        <v>600</v>
      </c>
      <c r="G42" s="554"/>
      <c r="H42" s="259">
        <v>5860.739415</v>
      </c>
      <c r="I42" s="259">
        <v>8939.2558099999969</v>
      </c>
      <c r="J42" s="260">
        <v>14799.995224999997</v>
      </c>
      <c r="K42" s="261">
        <v>6764.3550339999883</v>
      </c>
      <c r="L42" s="262">
        <v>21564.350258999984</v>
      </c>
      <c r="M42" s="263">
        <v>88.009100000000046</v>
      </c>
      <c r="N42" s="263">
        <v>160.43266499999993</v>
      </c>
      <c r="O42" s="264">
        <v>248.44176499999998</v>
      </c>
      <c r="P42" s="265">
        <v>152.36106899999692</v>
      </c>
      <c r="Q42" s="266">
        <v>400.80283399999689</v>
      </c>
    </row>
    <row r="45" spans="3:17">
      <c r="C45" t="s">
        <v>651</v>
      </c>
    </row>
    <row r="46" spans="3:17" ht="15.75" thickBot="1">
      <c r="E46" s="231" t="s">
        <v>668</v>
      </c>
    </row>
    <row r="47" spans="3:17">
      <c r="E47" s="511"/>
      <c r="F47" s="511"/>
      <c r="G47" s="513" t="s">
        <v>625</v>
      </c>
      <c r="H47" s="513"/>
      <c r="I47" s="513"/>
      <c r="J47" s="513"/>
      <c r="K47" s="513"/>
      <c r="L47" s="503" t="s">
        <v>627</v>
      </c>
      <c r="M47" s="503"/>
      <c r="N47" s="503"/>
      <c r="O47" s="503"/>
      <c r="P47" s="503"/>
    </row>
    <row r="48" spans="3:17">
      <c r="E48" s="512"/>
      <c r="F48" s="512"/>
      <c r="G48" s="514" t="s">
        <v>626</v>
      </c>
      <c r="H48" s="514"/>
      <c r="I48" s="514"/>
      <c r="J48" s="514"/>
      <c r="K48" s="514"/>
      <c r="L48" s="521" t="s">
        <v>628</v>
      </c>
      <c r="M48" s="521"/>
      <c r="N48" s="521"/>
      <c r="O48" s="521"/>
      <c r="P48" s="521"/>
    </row>
    <row r="49" spans="5:20">
      <c r="E49" s="269"/>
      <c r="F49" s="269"/>
      <c r="G49" s="500" t="s">
        <v>2</v>
      </c>
      <c r="H49" s="500"/>
      <c r="I49" s="500"/>
      <c r="J49" s="270" t="s">
        <v>589</v>
      </c>
      <c r="K49" s="271"/>
      <c r="L49" s="501" t="s">
        <v>2</v>
      </c>
      <c r="M49" s="501"/>
      <c r="N49" s="501"/>
      <c r="O49" s="270" t="s">
        <v>589</v>
      </c>
      <c r="P49" s="272"/>
    </row>
    <row r="50" spans="5:20" ht="41.25" thickBot="1">
      <c r="E50" s="273" t="s">
        <v>591</v>
      </c>
      <c r="F50" s="273" t="s">
        <v>592</v>
      </c>
      <c r="G50" s="274" t="s">
        <v>385</v>
      </c>
      <c r="H50" s="274" t="s">
        <v>593</v>
      </c>
      <c r="I50" s="275" t="s">
        <v>629</v>
      </c>
      <c r="J50" s="274" t="s">
        <v>8</v>
      </c>
      <c r="K50" s="276" t="s">
        <v>9</v>
      </c>
      <c r="L50" s="274" t="s">
        <v>385</v>
      </c>
      <c r="M50" s="274" t="s">
        <v>593</v>
      </c>
      <c r="N50" s="277" t="s">
        <v>629</v>
      </c>
      <c r="O50" s="274" t="s">
        <v>8</v>
      </c>
      <c r="P50" s="278" t="s">
        <v>9</v>
      </c>
    </row>
    <row r="51" spans="5:20" ht="15.75" thickBot="1">
      <c r="E51" s="496" t="s">
        <v>630</v>
      </c>
      <c r="F51" s="496"/>
      <c r="G51" s="496"/>
      <c r="H51" s="496"/>
      <c r="I51" s="279"/>
      <c r="J51" s="280"/>
      <c r="K51" s="281"/>
      <c r="L51" s="280"/>
      <c r="M51" s="280"/>
      <c r="N51" s="282"/>
      <c r="O51" s="280"/>
      <c r="P51" s="283"/>
      <c r="Q51" s="428" t="s">
        <v>643</v>
      </c>
      <c r="R51" s="428" t="s">
        <v>643</v>
      </c>
      <c r="S51" s="428" t="s">
        <v>158</v>
      </c>
      <c r="T51" s="428" t="s">
        <v>643</v>
      </c>
    </row>
    <row r="52" spans="5:20">
      <c r="E52" s="284" t="s">
        <v>608</v>
      </c>
      <c r="F52" s="285" t="s">
        <v>12</v>
      </c>
      <c r="G52" s="285">
        <v>850</v>
      </c>
      <c r="H52" s="285">
        <v>650</v>
      </c>
      <c r="I52" s="286">
        <v>1500</v>
      </c>
      <c r="J52" s="285">
        <v>270</v>
      </c>
      <c r="K52" s="287">
        <v>1800</v>
      </c>
      <c r="L52" s="285">
        <v>12.1</v>
      </c>
      <c r="M52" s="285">
        <v>7.9</v>
      </c>
      <c r="N52" s="288">
        <v>20</v>
      </c>
      <c r="O52" s="285">
        <v>2.9</v>
      </c>
      <c r="P52" s="289">
        <v>22.9</v>
      </c>
      <c r="Q52" s="121">
        <f>I52-SUM(G52:H52)</f>
        <v>0</v>
      </c>
      <c r="R52" s="121">
        <f>K52-SUM(I52:J52)</f>
        <v>30</v>
      </c>
      <c r="S52" s="121">
        <f>N52-SUM(L52:M52)</f>
        <v>0</v>
      </c>
      <c r="T52" s="121">
        <f>P52-SUM(N52:O52)</f>
        <v>0</v>
      </c>
    </row>
    <row r="53" spans="5:20">
      <c r="E53" s="290" t="s">
        <v>667</v>
      </c>
      <c r="F53" s="291" t="s">
        <v>14</v>
      </c>
      <c r="G53" s="291">
        <v>35</v>
      </c>
      <c r="H53" s="291">
        <v>35</v>
      </c>
      <c r="I53" s="292">
        <v>70</v>
      </c>
      <c r="J53" s="291">
        <v>14</v>
      </c>
      <c r="K53" s="293">
        <v>85</v>
      </c>
      <c r="L53" s="291">
        <v>0.4</v>
      </c>
      <c r="M53" s="291">
        <v>0.4</v>
      </c>
      <c r="N53" s="288">
        <v>0.8</v>
      </c>
      <c r="O53" s="291">
        <v>0.2</v>
      </c>
      <c r="P53" s="289">
        <v>1</v>
      </c>
      <c r="Q53" s="121">
        <f t="shared" ref="Q53:Q61" si="0">I53-SUM(G53:H53)</f>
        <v>0</v>
      </c>
      <c r="R53" s="121">
        <f t="shared" ref="R53:R61" si="1">K53-SUM(I53:J53)</f>
        <v>1</v>
      </c>
      <c r="S53" s="121">
        <f t="shared" ref="S53:S61" si="2">N53-SUM(L53:M53)</f>
        <v>0</v>
      </c>
      <c r="T53" s="121">
        <f t="shared" ref="T53:T61" si="3">P53-SUM(N53:O53)</f>
        <v>0</v>
      </c>
    </row>
    <row r="54" spans="5:20">
      <c r="E54" s="294"/>
      <c r="F54" s="295"/>
      <c r="G54" s="295"/>
      <c r="H54" s="295"/>
      <c r="I54" s="292"/>
      <c r="J54" s="295"/>
      <c r="K54" s="293"/>
      <c r="L54" s="295"/>
      <c r="M54" s="295"/>
      <c r="N54" s="288"/>
      <c r="O54" s="295"/>
      <c r="P54" s="289"/>
      <c r="Q54" s="121"/>
      <c r="R54" s="121"/>
      <c r="S54" s="121"/>
      <c r="T54" s="121"/>
    </row>
    <row r="55" spans="5:20" ht="15.75" thickBot="1">
      <c r="E55" s="492" t="s">
        <v>631</v>
      </c>
      <c r="F55" s="492"/>
      <c r="G55" s="492"/>
      <c r="H55" s="492"/>
      <c r="I55" s="279"/>
      <c r="J55" s="280"/>
      <c r="K55" s="281"/>
      <c r="L55" s="280"/>
      <c r="M55" s="280"/>
      <c r="N55" s="282"/>
      <c r="O55" s="280"/>
      <c r="P55" s="283"/>
      <c r="Q55" s="121"/>
      <c r="R55" s="121"/>
      <c r="S55" s="121"/>
      <c r="T55" s="121"/>
    </row>
    <row r="56" spans="5:20">
      <c r="E56" s="284" t="s">
        <v>614</v>
      </c>
      <c r="F56" s="285" t="s">
        <v>615</v>
      </c>
      <c r="G56" s="296">
        <v>3850</v>
      </c>
      <c r="H56" s="285" t="s">
        <v>21</v>
      </c>
      <c r="I56" s="286">
        <v>3850</v>
      </c>
      <c r="J56" s="285" t="s">
        <v>21</v>
      </c>
      <c r="K56" s="287">
        <v>3850</v>
      </c>
      <c r="L56" s="285">
        <v>85</v>
      </c>
      <c r="M56" s="285" t="s">
        <v>632</v>
      </c>
      <c r="N56" s="288">
        <v>85</v>
      </c>
      <c r="O56" s="285" t="s">
        <v>632</v>
      </c>
      <c r="P56" s="289">
        <v>85</v>
      </c>
      <c r="Q56" s="121">
        <f t="shared" si="0"/>
        <v>0</v>
      </c>
      <c r="R56" s="121">
        <f t="shared" si="1"/>
        <v>0</v>
      </c>
      <c r="S56" s="121">
        <f t="shared" si="2"/>
        <v>0</v>
      </c>
      <c r="T56" s="121">
        <f t="shared" si="3"/>
        <v>0</v>
      </c>
    </row>
    <row r="57" spans="5:20">
      <c r="E57" s="290" t="s">
        <v>616</v>
      </c>
      <c r="F57" s="291" t="s">
        <v>617</v>
      </c>
      <c r="G57" s="291">
        <v>120</v>
      </c>
      <c r="H57" s="291">
        <v>170</v>
      </c>
      <c r="I57" s="292">
        <v>290</v>
      </c>
      <c r="J57" s="291">
        <v>120</v>
      </c>
      <c r="K57" s="293">
        <v>400</v>
      </c>
      <c r="L57" s="291">
        <v>0.5</v>
      </c>
      <c r="M57" s="291">
        <v>1.3</v>
      </c>
      <c r="N57" s="288">
        <v>1.8</v>
      </c>
      <c r="O57" s="291">
        <v>1.3</v>
      </c>
      <c r="P57" s="289">
        <v>3.2</v>
      </c>
      <c r="Q57" s="121">
        <f t="shared" si="0"/>
        <v>0</v>
      </c>
      <c r="R57" s="121">
        <f t="shared" si="1"/>
        <v>-10</v>
      </c>
      <c r="S57" s="121">
        <f t="shared" si="2"/>
        <v>0</v>
      </c>
      <c r="T57" s="121">
        <f t="shared" si="3"/>
        <v>0.10000000000000009</v>
      </c>
    </row>
    <row r="58" spans="5:20">
      <c r="E58" s="284" t="s">
        <v>649</v>
      </c>
      <c r="F58" s="285" t="s">
        <v>619</v>
      </c>
      <c r="G58" s="296">
        <v>3050</v>
      </c>
      <c r="H58" s="296">
        <v>1550</v>
      </c>
      <c r="I58" s="286">
        <v>4500</v>
      </c>
      <c r="J58" s="296">
        <v>5950</v>
      </c>
      <c r="K58" s="287">
        <v>10500</v>
      </c>
      <c r="L58" s="285">
        <v>32.5</v>
      </c>
      <c r="M58" s="285">
        <v>16</v>
      </c>
      <c r="N58" s="288">
        <v>48.5</v>
      </c>
      <c r="O58" s="285">
        <v>65.599999999999994</v>
      </c>
      <c r="P58" s="289">
        <v>115</v>
      </c>
      <c r="Q58" s="121">
        <f t="shared" si="0"/>
        <v>-100</v>
      </c>
      <c r="R58" s="121">
        <f t="shared" si="1"/>
        <v>50</v>
      </c>
      <c r="S58" s="121">
        <f t="shared" si="2"/>
        <v>0</v>
      </c>
      <c r="T58" s="121">
        <f t="shared" si="3"/>
        <v>0.90000000000000568</v>
      </c>
    </row>
    <row r="59" spans="5:20">
      <c r="E59" s="284" t="s">
        <v>43</v>
      </c>
      <c r="F59" s="285" t="s">
        <v>619</v>
      </c>
      <c r="G59" s="285">
        <v>850</v>
      </c>
      <c r="H59" s="285">
        <v>550</v>
      </c>
      <c r="I59" s="286">
        <v>1400</v>
      </c>
      <c r="J59" s="285">
        <v>900</v>
      </c>
      <c r="K59" s="287">
        <v>2300</v>
      </c>
      <c r="L59" s="285">
        <v>13.7</v>
      </c>
      <c r="M59" s="285">
        <v>6.5</v>
      </c>
      <c r="N59" s="288">
        <v>20.2</v>
      </c>
      <c r="O59" s="285">
        <v>9.6</v>
      </c>
      <c r="P59" s="289">
        <v>29.8</v>
      </c>
      <c r="Q59" s="121">
        <f t="shared" si="0"/>
        <v>0</v>
      </c>
      <c r="R59" s="121">
        <f t="shared" si="1"/>
        <v>0</v>
      </c>
      <c r="S59" s="121">
        <f t="shared" si="2"/>
        <v>0</v>
      </c>
      <c r="T59" s="121">
        <f t="shared" si="3"/>
        <v>0</v>
      </c>
    </row>
    <row r="60" spans="5:20" ht="15.75" thickBot="1">
      <c r="E60" s="298"/>
      <c r="F60" s="299"/>
      <c r="G60" s="299"/>
      <c r="H60" s="299"/>
      <c r="I60" s="300"/>
      <c r="J60" s="299"/>
      <c r="K60" s="301"/>
      <c r="L60" s="299"/>
      <c r="M60" s="299"/>
      <c r="N60" s="302"/>
      <c r="O60" s="299"/>
      <c r="P60" s="303"/>
      <c r="Q60" s="121"/>
      <c r="R60" s="121"/>
      <c r="S60" s="121"/>
      <c r="T60" s="121"/>
    </row>
    <row r="61" spans="5:20" ht="15.75" thickBot="1">
      <c r="E61" s="304" t="s">
        <v>29</v>
      </c>
      <c r="F61" s="305" t="s">
        <v>619</v>
      </c>
      <c r="G61" s="306">
        <v>8700</v>
      </c>
      <c r="H61" s="306">
        <v>2900</v>
      </c>
      <c r="I61" s="307">
        <v>11550</v>
      </c>
      <c r="J61" s="306">
        <v>7300</v>
      </c>
      <c r="K61" s="309">
        <v>18850</v>
      </c>
      <c r="L61" s="305">
        <v>144.19999999999999</v>
      </c>
      <c r="M61" s="305">
        <v>32.1</v>
      </c>
      <c r="N61" s="302">
        <v>176.4</v>
      </c>
      <c r="O61" s="305">
        <v>79.7</v>
      </c>
      <c r="P61" s="303">
        <v>256</v>
      </c>
      <c r="Q61" s="121">
        <f t="shared" si="0"/>
        <v>-50</v>
      </c>
      <c r="R61" s="121">
        <f t="shared" si="1"/>
        <v>0</v>
      </c>
      <c r="S61" s="121">
        <f t="shared" si="2"/>
        <v>0.10000000000002274</v>
      </c>
      <c r="T61" s="121">
        <f t="shared" si="3"/>
        <v>-0.10000000000002274</v>
      </c>
    </row>
    <row r="62" spans="5:20">
      <c r="E62" s="450" t="s">
        <v>158</v>
      </c>
      <c r="G62" s="63">
        <f>SUM(G52:G53,G56:G60)</f>
        <v>8755</v>
      </c>
      <c r="H62" s="63">
        <f t="shared" ref="H62:P62" si="4">SUM(H52:H53,H56:H60)</f>
        <v>2955</v>
      </c>
      <c r="I62" s="63">
        <f t="shared" si="4"/>
        <v>11610</v>
      </c>
      <c r="J62" s="63">
        <f t="shared" si="4"/>
        <v>7254</v>
      </c>
      <c r="K62" s="63">
        <f t="shared" si="4"/>
        <v>18935</v>
      </c>
      <c r="L62" s="63">
        <f t="shared" si="4"/>
        <v>144.19999999999999</v>
      </c>
      <c r="M62" s="63">
        <f t="shared" si="4"/>
        <v>32.1</v>
      </c>
      <c r="N62" s="63">
        <f t="shared" si="4"/>
        <v>176.29999999999998</v>
      </c>
      <c r="O62" s="63">
        <f t="shared" si="4"/>
        <v>79.599999999999994</v>
      </c>
      <c r="P62" s="63">
        <f t="shared" si="4"/>
        <v>256.90000000000003</v>
      </c>
    </row>
    <row r="63" spans="5:20">
      <c r="E63" s="451" t="s">
        <v>643</v>
      </c>
      <c r="F63" s="121"/>
      <c r="G63" s="382">
        <f>G61-G62</f>
        <v>-55</v>
      </c>
      <c r="H63" s="382">
        <f t="shared" ref="H63:P63" si="5">H61-H62</f>
        <v>-55</v>
      </c>
      <c r="I63" s="382">
        <f t="shared" si="5"/>
        <v>-60</v>
      </c>
      <c r="J63" s="382">
        <f t="shared" si="5"/>
        <v>46</v>
      </c>
      <c r="K63" s="382">
        <f t="shared" si="5"/>
        <v>-85</v>
      </c>
      <c r="L63" s="382">
        <f t="shared" si="5"/>
        <v>0</v>
      </c>
      <c r="M63" s="382">
        <f t="shared" si="5"/>
        <v>0</v>
      </c>
      <c r="N63" s="382">
        <f t="shared" si="5"/>
        <v>0.10000000000002274</v>
      </c>
      <c r="O63" s="382">
        <f t="shared" si="5"/>
        <v>0.10000000000000853</v>
      </c>
      <c r="P63" s="382">
        <f t="shared" si="5"/>
        <v>-0.90000000000003411</v>
      </c>
    </row>
    <row r="64" spans="5:20">
      <c r="E64" s="450" t="s">
        <v>664</v>
      </c>
      <c r="G64" s="389">
        <f>H29-G61</f>
        <v>-12.424064999999246</v>
      </c>
      <c r="H64" s="389">
        <f t="shared" ref="H64:P64" si="6">I29-H61</f>
        <v>-17.302191000000676</v>
      </c>
      <c r="I64" s="389">
        <f t="shared" si="6"/>
        <v>20.273744000000079</v>
      </c>
      <c r="J64" s="389">
        <f t="shared" si="6"/>
        <v>-24.850981999999021</v>
      </c>
      <c r="K64" s="389">
        <f t="shared" si="6"/>
        <v>-4.577237999998033</v>
      </c>
      <c r="L64" s="389">
        <f t="shared" si="6"/>
        <v>4.513800000000856E-2</v>
      </c>
      <c r="M64" s="389">
        <f t="shared" si="6"/>
        <v>8.5920000000001551E-3</v>
      </c>
      <c r="N64" s="389">
        <f t="shared" si="6"/>
        <v>-4.6270000000021128E-2</v>
      </c>
      <c r="O64" s="389">
        <f t="shared" si="6"/>
        <v>-1.2814000000020087E-2</v>
      </c>
      <c r="P64" s="389">
        <f t="shared" si="6"/>
        <v>4.0915999999981523E-2</v>
      </c>
    </row>
    <row r="67" spans="5:20" ht="15.75" thickBot="1">
      <c r="E67" s="481" t="s">
        <v>669</v>
      </c>
    </row>
    <row r="68" spans="5:20">
      <c r="E68" s="511"/>
      <c r="F68" s="511"/>
      <c r="G68" s="513" t="s">
        <v>625</v>
      </c>
      <c r="H68" s="513"/>
      <c r="I68" s="513"/>
      <c r="J68" s="513"/>
      <c r="K68" s="513"/>
      <c r="L68" s="503" t="s">
        <v>627</v>
      </c>
      <c r="M68" s="503"/>
      <c r="N68" s="503"/>
      <c r="O68" s="503"/>
      <c r="P68" s="503"/>
    </row>
    <row r="69" spans="5:20">
      <c r="E69" s="512"/>
      <c r="F69" s="512"/>
      <c r="G69" s="514" t="s">
        <v>626</v>
      </c>
      <c r="H69" s="514"/>
      <c r="I69" s="514"/>
      <c r="J69" s="514"/>
      <c r="K69" s="514"/>
      <c r="L69" s="521" t="s">
        <v>628</v>
      </c>
      <c r="M69" s="521"/>
      <c r="N69" s="521"/>
      <c r="O69" s="521"/>
      <c r="P69" s="521"/>
    </row>
    <row r="70" spans="5:20">
      <c r="E70" s="269"/>
      <c r="F70" s="269"/>
      <c r="G70" s="500" t="s">
        <v>2</v>
      </c>
      <c r="H70" s="500"/>
      <c r="I70" s="500"/>
      <c r="J70" s="270" t="s">
        <v>589</v>
      </c>
      <c r="K70" s="271"/>
      <c r="L70" s="501" t="s">
        <v>2</v>
      </c>
      <c r="M70" s="501"/>
      <c r="N70" s="501"/>
      <c r="O70" s="270" t="s">
        <v>589</v>
      </c>
      <c r="P70" s="272"/>
    </row>
    <row r="71" spans="5:20" ht="41.25" thickBot="1">
      <c r="E71" s="273" t="s">
        <v>591</v>
      </c>
      <c r="F71" s="273" t="s">
        <v>592</v>
      </c>
      <c r="G71" s="274" t="s">
        <v>385</v>
      </c>
      <c r="H71" s="274" t="s">
        <v>593</v>
      </c>
      <c r="I71" s="275" t="s">
        <v>629</v>
      </c>
      <c r="J71" s="274" t="s">
        <v>8</v>
      </c>
      <c r="K71" s="276" t="s">
        <v>9</v>
      </c>
      <c r="L71" s="274" t="s">
        <v>385</v>
      </c>
      <c r="M71" s="274" t="s">
        <v>593</v>
      </c>
      <c r="N71" s="277" t="s">
        <v>629</v>
      </c>
      <c r="O71" s="274" t="s">
        <v>8</v>
      </c>
      <c r="P71" s="278" t="s">
        <v>9</v>
      </c>
    </row>
    <row r="72" spans="5:20" ht="15.75" thickBot="1">
      <c r="E72" s="496" t="s">
        <v>630</v>
      </c>
      <c r="F72" s="496"/>
      <c r="G72" s="496"/>
      <c r="H72" s="496"/>
      <c r="I72" s="279"/>
      <c r="J72" s="280"/>
      <c r="K72" s="281"/>
      <c r="L72" s="280"/>
      <c r="M72" s="280"/>
      <c r="N72" s="282"/>
      <c r="O72" s="280"/>
      <c r="P72" s="283"/>
      <c r="Q72" s="428" t="s">
        <v>643</v>
      </c>
      <c r="R72" s="428" t="s">
        <v>643</v>
      </c>
      <c r="S72" s="428" t="s">
        <v>158</v>
      </c>
      <c r="T72" s="428" t="s">
        <v>643</v>
      </c>
    </row>
    <row r="73" spans="5:20">
      <c r="E73" s="284" t="s">
        <v>608</v>
      </c>
      <c r="F73" s="285" t="s">
        <v>12</v>
      </c>
      <c r="G73" s="285">
        <v>190</v>
      </c>
      <c r="H73" s="285">
        <v>190</v>
      </c>
      <c r="I73" s="292">
        <v>380</v>
      </c>
      <c r="J73" s="285">
        <v>70</v>
      </c>
      <c r="K73" s="293">
        <v>450</v>
      </c>
      <c r="L73" s="285">
        <v>1.6</v>
      </c>
      <c r="M73" s="285">
        <v>1.5</v>
      </c>
      <c r="N73" s="288">
        <v>3.1</v>
      </c>
      <c r="O73" s="285">
        <v>0.5</v>
      </c>
      <c r="P73" s="289">
        <v>3.6</v>
      </c>
      <c r="Q73" s="121">
        <f>I73-SUM(G73:H73)</f>
        <v>0</v>
      </c>
      <c r="R73" s="121">
        <f>K73-SUM(I73:J73)</f>
        <v>0</v>
      </c>
      <c r="S73" s="121">
        <f>N73-SUM(L73:M73)</f>
        <v>0</v>
      </c>
      <c r="T73" s="121">
        <f>P73-SUM(N73:O73)</f>
        <v>0</v>
      </c>
    </row>
    <row r="74" spans="5:20">
      <c r="E74" s="290" t="s">
        <v>667</v>
      </c>
      <c r="F74" s="291" t="s">
        <v>14</v>
      </c>
      <c r="G74" s="291">
        <v>16</v>
      </c>
      <c r="H74" s="291">
        <v>15</v>
      </c>
      <c r="I74" s="292">
        <v>30</v>
      </c>
      <c r="J74" s="291">
        <v>5</v>
      </c>
      <c r="K74" s="293">
        <v>35</v>
      </c>
      <c r="L74" s="291">
        <v>0.1</v>
      </c>
      <c r="M74" s="291">
        <v>0.1</v>
      </c>
      <c r="N74" s="288">
        <v>0.2</v>
      </c>
      <c r="O74" s="291">
        <v>0</v>
      </c>
      <c r="P74" s="289">
        <v>0.2</v>
      </c>
      <c r="Q74" s="121">
        <f t="shared" ref="Q74" si="7">I74-SUM(G74:H74)</f>
        <v>-1</v>
      </c>
      <c r="R74" s="121">
        <f t="shared" ref="R74" si="8">K74-SUM(I74:J74)</f>
        <v>0</v>
      </c>
      <c r="S74" s="121">
        <f t="shared" ref="S74" si="9">N74-SUM(L74:M74)</f>
        <v>0</v>
      </c>
      <c r="T74" s="121">
        <f t="shared" ref="T74" si="10">P74-SUM(N74:O74)</f>
        <v>0</v>
      </c>
    </row>
    <row r="75" spans="5:20">
      <c r="E75" s="294"/>
      <c r="F75" s="295"/>
      <c r="G75" s="295"/>
      <c r="H75" s="295"/>
      <c r="I75" s="292"/>
      <c r="J75" s="295"/>
      <c r="K75" s="293"/>
      <c r="L75" s="295"/>
      <c r="M75" s="295"/>
      <c r="N75" s="288"/>
      <c r="O75" s="295"/>
      <c r="P75" s="289"/>
      <c r="Q75" s="121"/>
      <c r="R75" s="121"/>
      <c r="S75" s="121"/>
      <c r="T75" s="121"/>
    </row>
    <row r="76" spans="5:20" ht="15.75" thickBot="1">
      <c r="E76" s="492" t="s">
        <v>631</v>
      </c>
      <c r="F76" s="492"/>
      <c r="G76" s="492"/>
      <c r="H76" s="492"/>
      <c r="I76" s="279"/>
      <c r="J76" s="280"/>
      <c r="K76" s="281"/>
      <c r="L76" s="280"/>
      <c r="M76" s="280"/>
      <c r="N76" s="282"/>
      <c r="O76" s="280"/>
      <c r="P76" s="283"/>
      <c r="Q76" s="121"/>
      <c r="R76" s="121"/>
      <c r="S76" s="121"/>
      <c r="T76" s="121"/>
    </row>
    <row r="77" spans="5:20">
      <c r="E77" s="284" t="s">
        <v>614</v>
      </c>
      <c r="F77" s="285" t="s">
        <v>615</v>
      </c>
      <c r="G77" s="296">
        <v>3850</v>
      </c>
      <c r="H77" s="285" t="s">
        <v>21</v>
      </c>
      <c r="I77" s="286">
        <v>3850</v>
      </c>
      <c r="J77" s="285" t="s">
        <v>21</v>
      </c>
      <c r="K77" s="287">
        <v>3850</v>
      </c>
      <c r="L77" s="285">
        <v>85</v>
      </c>
      <c r="M77" s="285" t="s">
        <v>632</v>
      </c>
      <c r="N77" s="288">
        <v>85</v>
      </c>
      <c r="O77" s="285" t="s">
        <v>632</v>
      </c>
      <c r="P77" s="289">
        <v>85</v>
      </c>
      <c r="Q77" s="121">
        <f t="shared" ref="Q77:Q80" si="11">I77-SUM(G77:H77)</f>
        <v>0</v>
      </c>
      <c r="R77" s="121">
        <f t="shared" ref="R77:R80" si="12">K77-SUM(I77:J77)</f>
        <v>0</v>
      </c>
      <c r="S77" s="121">
        <f t="shared" ref="S77:S80" si="13">N77-SUM(L77:M77)</f>
        <v>0</v>
      </c>
      <c r="T77" s="121">
        <f t="shared" ref="T77:T80" si="14">P77-SUM(N77:O77)</f>
        <v>0</v>
      </c>
    </row>
    <row r="78" spans="5:20">
      <c r="E78" s="294" t="s">
        <v>616</v>
      </c>
      <c r="F78" s="295" t="s">
        <v>617</v>
      </c>
      <c r="G78" s="291">
        <v>30</v>
      </c>
      <c r="H78" s="291">
        <v>60</v>
      </c>
      <c r="I78" s="292">
        <v>85</v>
      </c>
      <c r="J78" s="291">
        <v>30</v>
      </c>
      <c r="K78" s="293">
        <v>120</v>
      </c>
      <c r="L78" s="291">
        <v>0.1</v>
      </c>
      <c r="M78" s="291">
        <v>0.4</v>
      </c>
      <c r="N78" s="288">
        <v>0.6</v>
      </c>
      <c r="O78" s="291">
        <v>0.2</v>
      </c>
      <c r="P78" s="289">
        <v>0.8</v>
      </c>
      <c r="Q78" s="121">
        <f t="shared" si="11"/>
        <v>-5</v>
      </c>
      <c r="R78" s="121">
        <f t="shared" si="12"/>
        <v>5</v>
      </c>
      <c r="S78" s="121">
        <f t="shared" si="13"/>
        <v>9.9999999999999978E-2</v>
      </c>
      <c r="T78" s="121">
        <f t="shared" si="14"/>
        <v>0</v>
      </c>
    </row>
    <row r="79" spans="5:20">
      <c r="E79" s="284" t="s">
        <v>649</v>
      </c>
      <c r="F79" s="285" t="s">
        <v>619</v>
      </c>
      <c r="G79" s="296">
        <v>1150</v>
      </c>
      <c r="H79" s="285">
        <v>480</v>
      </c>
      <c r="I79" s="286">
        <v>1600</v>
      </c>
      <c r="J79" s="296">
        <v>1900</v>
      </c>
      <c r="K79" s="287">
        <v>3500</v>
      </c>
      <c r="L79" s="285">
        <v>9.9</v>
      </c>
      <c r="M79" s="285">
        <v>4.5999999999999996</v>
      </c>
      <c r="N79" s="288">
        <v>14.5</v>
      </c>
      <c r="O79" s="285">
        <v>17.5</v>
      </c>
      <c r="P79" s="289">
        <v>31</v>
      </c>
      <c r="Q79" s="121">
        <f t="shared" si="11"/>
        <v>-30</v>
      </c>
      <c r="R79" s="121">
        <f t="shared" si="12"/>
        <v>0</v>
      </c>
      <c r="S79" s="121">
        <f t="shared" si="13"/>
        <v>0</v>
      </c>
      <c r="T79" s="121">
        <f t="shared" si="14"/>
        <v>-1</v>
      </c>
    </row>
    <row r="80" spans="5:20">
      <c r="E80" s="284" t="s">
        <v>43</v>
      </c>
      <c r="F80" s="285" t="s">
        <v>619</v>
      </c>
      <c r="G80" s="285">
        <v>650</v>
      </c>
      <c r="H80" s="285">
        <v>700</v>
      </c>
      <c r="I80" s="286">
        <v>1350</v>
      </c>
      <c r="J80" s="285">
        <v>450</v>
      </c>
      <c r="K80" s="287">
        <v>1800</v>
      </c>
      <c r="L80" s="285">
        <v>10.3</v>
      </c>
      <c r="M80" s="285">
        <v>7.1</v>
      </c>
      <c r="N80" s="288">
        <v>17.5</v>
      </c>
      <c r="O80" s="285">
        <v>2.5</v>
      </c>
      <c r="P80" s="289">
        <v>20</v>
      </c>
      <c r="Q80" s="121">
        <f t="shared" si="11"/>
        <v>0</v>
      </c>
      <c r="R80" s="121">
        <f t="shared" si="12"/>
        <v>0</v>
      </c>
      <c r="S80" s="121">
        <f t="shared" si="13"/>
        <v>0.10000000000000142</v>
      </c>
      <c r="T80" s="121">
        <f t="shared" si="14"/>
        <v>0</v>
      </c>
    </row>
    <row r="81" spans="5:20" ht="15.75" thickBot="1">
      <c r="E81" s="298"/>
      <c r="F81" s="299"/>
      <c r="G81" s="299"/>
      <c r="H81" s="299"/>
      <c r="I81" s="300"/>
      <c r="J81" s="299"/>
      <c r="K81" s="301"/>
      <c r="L81" s="299"/>
      <c r="M81" s="299"/>
      <c r="N81" s="302"/>
      <c r="O81" s="299"/>
      <c r="P81" s="303"/>
      <c r="Q81" s="121"/>
      <c r="R81" s="121"/>
      <c r="S81" s="121"/>
      <c r="T81" s="121"/>
    </row>
    <row r="82" spans="5:20" ht="15.75" thickBot="1">
      <c r="E82" s="310" t="s">
        <v>29</v>
      </c>
      <c r="F82" s="311" t="s">
        <v>619</v>
      </c>
      <c r="G82" s="306">
        <v>5850</v>
      </c>
      <c r="H82" s="306">
        <v>1450</v>
      </c>
      <c r="I82" s="307">
        <v>7300</v>
      </c>
      <c r="J82" s="306">
        <v>2450</v>
      </c>
      <c r="K82" s="309">
        <v>9750</v>
      </c>
      <c r="L82" s="305">
        <v>107.1</v>
      </c>
      <c r="M82" s="305">
        <v>13.8</v>
      </c>
      <c r="N82" s="302">
        <v>120.9</v>
      </c>
      <c r="O82" s="305">
        <v>19.8</v>
      </c>
      <c r="P82" s="303">
        <v>140.6</v>
      </c>
      <c r="Q82" s="121">
        <f t="shared" ref="Q82" si="15">I82-SUM(G82:H82)</f>
        <v>0</v>
      </c>
      <c r="R82" s="121">
        <f t="shared" ref="R82" si="16">K82-SUM(I82:J82)</f>
        <v>0</v>
      </c>
      <c r="S82" s="121">
        <f t="shared" ref="S82" si="17">N82-SUM(L82:M82)</f>
        <v>0</v>
      </c>
      <c r="T82" s="121">
        <f t="shared" ref="T82" si="18">P82-SUM(N82:O82)</f>
        <v>-0.10000000000002274</v>
      </c>
    </row>
    <row r="83" spans="5:20">
      <c r="E83" s="450" t="s">
        <v>158</v>
      </c>
      <c r="G83" s="63">
        <f>SUM(G73:G74,G77:G81)</f>
        <v>5886</v>
      </c>
      <c r="H83" s="63">
        <f t="shared" ref="H83:P83" si="19">SUM(H73:H74,H77:H81)</f>
        <v>1445</v>
      </c>
      <c r="I83" s="63">
        <f t="shared" si="19"/>
        <v>7295</v>
      </c>
      <c r="J83" s="63">
        <f t="shared" si="19"/>
        <v>2455</v>
      </c>
      <c r="K83" s="63">
        <f t="shared" si="19"/>
        <v>9755</v>
      </c>
      <c r="L83" s="63">
        <f t="shared" si="19"/>
        <v>107</v>
      </c>
      <c r="M83" s="63">
        <f t="shared" si="19"/>
        <v>13.7</v>
      </c>
      <c r="N83" s="63">
        <f t="shared" si="19"/>
        <v>120.89999999999999</v>
      </c>
      <c r="O83" s="63">
        <f t="shared" si="19"/>
        <v>20.7</v>
      </c>
      <c r="P83" s="63">
        <f t="shared" si="19"/>
        <v>140.6</v>
      </c>
    </row>
    <row r="84" spans="5:20">
      <c r="E84" s="451" t="s">
        <v>643</v>
      </c>
      <c r="F84" s="121"/>
      <c r="G84" s="382">
        <f>G82-G83</f>
        <v>-36</v>
      </c>
      <c r="H84" s="382">
        <f t="shared" ref="H84" si="20">H82-H83</f>
        <v>5</v>
      </c>
      <c r="I84" s="382">
        <f t="shared" ref="I84" si="21">I82-I83</f>
        <v>5</v>
      </c>
      <c r="J84" s="382">
        <f t="shared" ref="J84" si="22">J82-J83</f>
        <v>-5</v>
      </c>
      <c r="K84" s="382">
        <f t="shared" ref="K84" si="23">K82-K83</f>
        <v>-5</v>
      </c>
      <c r="L84" s="382">
        <f t="shared" ref="L84" si="24">L82-L83</f>
        <v>9.9999999999994316E-2</v>
      </c>
      <c r="M84" s="382">
        <f t="shared" ref="M84" si="25">M82-M83</f>
        <v>0.10000000000000142</v>
      </c>
      <c r="N84" s="382">
        <f t="shared" ref="N84" si="26">N82-N83</f>
        <v>0</v>
      </c>
      <c r="O84" s="382">
        <f t="shared" ref="O84" si="27">O82-O83</f>
        <v>-0.89999999999999858</v>
      </c>
      <c r="P84" s="382">
        <f t="shared" ref="P84" si="28">P82-P83</f>
        <v>0</v>
      </c>
    </row>
    <row r="85" spans="5:20">
      <c r="E85" s="450" t="s">
        <v>664</v>
      </c>
      <c r="G85" s="389">
        <f>H16-G82</f>
        <v>-18.168508999999176</v>
      </c>
      <c r="H85" s="389">
        <f t="shared" ref="H85:P85" si="29">I16-H82</f>
        <v>20.461846999999125</v>
      </c>
      <c r="I85" s="389">
        <f t="shared" si="29"/>
        <v>2.2933379999994941</v>
      </c>
      <c r="J85" s="389">
        <f t="shared" si="29"/>
        <v>-1.1118039999996654</v>
      </c>
      <c r="K85" s="389">
        <f t="shared" si="29"/>
        <v>1.1815339999993739</v>
      </c>
      <c r="L85" s="389">
        <f t="shared" si="29"/>
        <v>-5.5210000000158743E-3</v>
      </c>
      <c r="M85" s="389">
        <f t="shared" si="29"/>
        <v>-3.9898999999987694E-2</v>
      </c>
      <c r="N85" s="389">
        <f t="shared" si="29"/>
        <v>-4.5420000000007121E-2</v>
      </c>
      <c r="O85" s="389">
        <f t="shared" si="29"/>
        <v>-3.4338000000001756E-2</v>
      </c>
      <c r="P85" s="389">
        <f t="shared" si="29"/>
        <v>2.0241999999996096E-2</v>
      </c>
    </row>
  </sheetData>
  <mergeCells count="44">
    <mergeCell ref="F42:G42"/>
    <mergeCell ref="M19:Q19"/>
    <mergeCell ref="H20:J20"/>
    <mergeCell ref="M20:O20"/>
    <mergeCell ref="E22:E23"/>
    <mergeCell ref="E24:E28"/>
    <mergeCell ref="F29:G29"/>
    <mergeCell ref="M32:Q32"/>
    <mergeCell ref="H33:J33"/>
    <mergeCell ref="M33:O33"/>
    <mergeCell ref="E35:E36"/>
    <mergeCell ref="E37:E41"/>
    <mergeCell ref="E6:G7"/>
    <mergeCell ref="H6:L6"/>
    <mergeCell ref="M6:Q6"/>
    <mergeCell ref="H7:J7"/>
    <mergeCell ref="M7:O7"/>
    <mergeCell ref="E9:E10"/>
    <mergeCell ref="E11:E15"/>
    <mergeCell ref="E32:G33"/>
    <mergeCell ref="H32:L32"/>
    <mergeCell ref="F16:G16"/>
    <mergeCell ref="E19:G20"/>
    <mergeCell ref="H19:L19"/>
    <mergeCell ref="E47:E48"/>
    <mergeCell ref="F47:F48"/>
    <mergeCell ref="G47:K47"/>
    <mergeCell ref="G48:K48"/>
    <mergeCell ref="L47:P47"/>
    <mergeCell ref="L48:P48"/>
    <mergeCell ref="G70:I70"/>
    <mergeCell ref="L70:N70"/>
    <mergeCell ref="E72:H72"/>
    <mergeCell ref="E76:H76"/>
    <mergeCell ref="G49:I49"/>
    <mergeCell ref="L49:N49"/>
    <mergeCell ref="E51:H51"/>
    <mergeCell ref="E55:H55"/>
    <mergeCell ref="E68:E69"/>
    <mergeCell ref="F68:F69"/>
    <mergeCell ref="G68:K68"/>
    <mergeCell ref="G69:K69"/>
    <mergeCell ref="L68:P68"/>
    <mergeCell ref="L69:P69"/>
  </mergeCells>
  <pageMargins left="0.7" right="0.7" top="0.78740157499999996" bottom="0.78740157499999996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34EDC-C0A8-4547-BD9E-4F3458ABF92E}">
  <dimension ref="C1:CJ168"/>
  <sheetViews>
    <sheetView topLeftCell="A107" zoomScale="80" zoomScaleNormal="80" workbookViewId="0">
      <selection activeCell="G168" sqref="G168"/>
    </sheetView>
  </sheetViews>
  <sheetFormatPr baseColWidth="10" defaultRowHeight="15"/>
  <cols>
    <col min="4" max="4" width="6.28515625" customWidth="1"/>
    <col min="5" max="5" width="10.7109375" customWidth="1"/>
    <col min="6" max="11" width="8.28515625" customWidth="1"/>
    <col min="15" max="15" width="6.28515625" customWidth="1"/>
    <col min="16" max="16" width="10.7109375" customWidth="1"/>
    <col min="17" max="22" width="8.28515625" customWidth="1"/>
    <col min="26" max="26" width="6.28515625" customWidth="1"/>
    <col min="27" max="27" width="10.7109375" customWidth="1"/>
    <col min="28" max="33" width="8.28515625" customWidth="1"/>
    <col min="37" max="37" width="6.28515625" customWidth="1"/>
    <col min="38" max="38" width="10.7109375" customWidth="1"/>
    <col min="39" max="44" width="8.28515625" customWidth="1"/>
    <col min="48" max="48" width="6.28515625" customWidth="1"/>
    <col min="49" max="49" width="10.7109375" customWidth="1"/>
    <col min="50" max="55" width="8.28515625" customWidth="1"/>
    <col min="58" max="58" width="9.28515625" customWidth="1"/>
    <col min="59" max="59" width="6.28515625" customWidth="1"/>
    <col min="60" max="60" width="10.7109375" customWidth="1"/>
    <col min="61" max="66" width="8.28515625" customWidth="1"/>
    <col min="70" max="70" width="6.28515625" customWidth="1"/>
    <col min="71" max="71" width="10.7109375" customWidth="1"/>
    <col min="72" max="77" width="8.28515625" customWidth="1"/>
    <col min="81" max="81" width="6.28515625" customWidth="1"/>
    <col min="82" max="82" width="10.7109375" customWidth="1"/>
    <col min="83" max="88" width="8.28515625" customWidth="1"/>
  </cols>
  <sheetData>
    <row r="1" spans="3:88">
      <c r="E1" t="s">
        <v>388</v>
      </c>
      <c r="F1" t="s">
        <v>389</v>
      </c>
      <c r="G1" t="s">
        <v>390</v>
      </c>
      <c r="H1" t="s">
        <v>391</v>
      </c>
      <c r="I1" t="s">
        <v>392</v>
      </c>
      <c r="J1" t="s">
        <v>393</v>
      </c>
      <c r="K1" t="s">
        <v>394</v>
      </c>
      <c r="L1" t="s">
        <v>395</v>
      </c>
      <c r="M1" t="s">
        <v>396</v>
      </c>
      <c r="P1" t="s">
        <v>388</v>
      </c>
      <c r="Q1" t="s">
        <v>389</v>
      </c>
      <c r="R1" t="s">
        <v>390</v>
      </c>
      <c r="S1" t="s">
        <v>391</v>
      </c>
      <c r="T1" t="s">
        <v>392</v>
      </c>
      <c r="U1" t="s">
        <v>393</v>
      </c>
      <c r="V1" t="s">
        <v>394</v>
      </c>
      <c r="AA1" t="s">
        <v>388</v>
      </c>
      <c r="AB1" t="s">
        <v>389</v>
      </c>
      <c r="AC1" t="s">
        <v>390</v>
      </c>
      <c r="AD1" t="s">
        <v>391</v>
      </c>
      <c r="AE1" t="s">
        <v>392</v>
      </c>
      <c r="AF1" t="s">
        <v>393</v>
      </c>
      <c r="AG1" t="s">
        <v>394</v>
      </c>
      <c r="AL1" t="s">
        <v>388</v>
      </c>
      <c r="AM1" t="s">
        <v>389</v>
      </c>
      <c r="AN1" t="s">
        <v>390</v>
      </c>
      <c r="AO1" t="s">
        <v>391</v>
      </c>
      <c r="AP1" t="s">
        <v>392</v>
      </c>
      <c r="AQ1" t="s">
        <v>393</v>
      </c>
      <c r="AR1" t="s">
        <v>394</v>
      </c>
      <c r="AW1" t="s">
        <v>388</v>
      </c>
      <c r="AX1" t="s">
        <v>389</v>
      </c>
      <c r="AY1" t="s">
        <v>390</v>
      </c>
      <c r="AZ1" t="s">
        <v>391</v>
      </c>
      <c r="BA1" t="s">
        <v>392</v>
      </c>
      <c r="BB1" t="s">
        <v>393</v>
      </c>
      <c r="BC1" t="s">
        <v>394</v>
      </c>
      <c r="BH1" t="s">
        <v>388</v>
      </c>
      <c r="BI1" t="s">
        <v>389</v>
      </c>
      <c r="BJ1" t="s">
        <v>390</v>
      </c>
      <c r="BK1" t="s">
        <v>391</v>
      </c>
      <c r="BL1" t="s">
        <v>392</v>
      </c>
      <c r="BM1" t="s">
        <v>393</v>
      </c>
      <c r="BN1" t="s">
        <v>394</v>
      </c>
      <c r="BS1" t="s">
        <v>388</v>
      </c>
      <c r="BT1" t="s">
        <v>389</v>
      </c>
      <c r="BU1" t="s">
        <v>390</v>
      </c>
      <c r="BV1" t="s">
        <v>391</v>
      </c>
      <c r="BW1" t="s">
        <v>392</v>
      </c>
      <c r="BX1" t="s">
        <v>393</v>
      </c>
      <c r="BY1" t="s">
        <v>394</v>
      </c>
      <c r="CD1" t="s">
        <v>388</v>
      </c>
      <c r="CE1" t="s">
        <v>389</v>
      </c>
      <c r="CF1" t="s">
        <v>390</v>
      </c>
      <c r="CG1" t="s">
        <v>391</v>
      </c>
      <c r="CH1" t="s">
        <v>392</v>
      </c>
      <c r="CI1" t="s">
        <v>393</v>
      </c>
      <c r="CJ1" t="s">
        <v>394</v>
      </c>
    </row>
    <row r="4" spans="3:88">
      <c r="E4" t="s">
        <v>397</v>
      </c>
      <c r="F4" t="s">
        <v>397</v>
      </c>
      <c r="G4" t="s">
        <v>397</v>
      </c>
      <c r="H4" t="s">
        <v>397</v>
      </c>
      <c r="I4" t="s">
        <v>397</v>
      </c>
      <c r="J4" t="s">
        <v>397</v>
      </c>
      <c r="K4" t="s">
        <v>397</v>
      </c>
      <c r="P4" t="s">
        <v>388</v>
      </c>
      <c r="Q4" t="s">
        <v>388</v>
      </c>
      <c r="R4" t="s">
        <v>388</v>
      </c>
      <c r="S4" t="s">
        <v>388</v>
      </c>
      <c r="T4" t="s">
        <v>388</v>
      </c>
      <c r="U4" t="s">
        <v>388</v>
      </c>
      <c r="V4" t="s">
        <v>388</v>
      </c>
      <c r="AA4" t="s">
        <v>389</v>
      </c>
      <c r="AB4" t="s">
        <v>389</v>
      </c>
      <c r="AC4" t="s">
        <v>389</v>
      </c>
      <c r="AD4" t="s">
        <v>389</v>
      </c>
      <c r="AE4" t="s">
        <v>389</v>
      </c>
      <c r="AF4" t="s">
        <v>389</v>
      </c>
      <c r="AG4" t="s">
        <v>389</v>
      </c>
      <c r="AL4" t="s">
        <v>390</v>
      </c>
      <c r="AM4" t="s">
        <v>390</v>
      </c>
      <c r="AN4" t="s">
        <v>390</v>
      </c>
      <c r="AO4" t="s">
        <v>390</v>
      </c>
      <c r="AP4" t="s">
        <v>390</v>
      </c>
      <c r="AQ4" t="s">
        <v>390</v>
      </c>
      <c r="AR4" t="s">
        <v>390</v>
      </c>
      <c r="AW4" t="s">
        <v>392</v>
      </c>
      <c r="AX4" t="s">
        <v>392</v>
      </c>
      <c r="AY4" t="s">
        <v>392</v>
      </c>
      <c r="AZ4" t="s">
        <v>392</v>
      </c>
      <c r="BA4" t="s">
        <v>392</v>
      </c>
      <c r="BB4" t="s">
        <v>392</v>
      </c>
      <c r="BC4" t="s">
        <v>392</v>
      </c>
      <c r="BH4" t="s">
        <v>393</v>
      </c>
      <c r="BI4" t="s">
        <v>393</v>
      </c>
      <c r="BJ4" t="s">
        <v>393</v>
      </c>
      <c r="BK4" t="s">
        <v>393</v>
      </c>
      <c r="BL4" t="s">
        <v>393</v>
      </c>
      <c r="BM4" t="s">
        <v>393</v>
      </c>
      <c r="BN4" t="s">
        <v>393</v>
      </c>
      <c r="BS4" t="s">
        <v>394</v>
      </c>
      <c r="BT4" t="s">
        <v>394</v>
      </c>
      <c r="BU4" t="s">
        <v>394</v>
      </c>
      <c r="BV4" t="s">
        <v>394</v>
      </c>
      <c r="BW4" t="s">
        <v>394</v>
      </c>
      <c r="BX4" t="s">
        <v>394</v>
      </c>
      <c r="BY4" t="s">
        <v>394</v>
      </c>
      <c r="CC4" s="231"/>
      <c r="CD4" s="231" t="s">
        <v>391</v>
      </c>
      <c r="CE4" s="231" t="s">
        <v>391</v>
      </c>
      <c r="CF4" s="231" t="s">
        <v>391</v>
      </c>
      <c r="CG4" s="231" t="s">
        <v>391</v>
      </c>
      <c r="CH4" s="231" t="s">
        <v>391</v>
      </c>
      <c r="CI4" s="231" t="s">
        <v>391</v>
      </c>
      <c r="CJ4" s="231" t="s">
        <v>391</v>
      </c>
    </row>
    <row r="7" spans="3:88" ht="21" customHeight="1">
      <c r="D7" s="563" t="s">
        <v>397</v>
      </c>
      <c r="E7" s="563"/>
      <c r="F7" s="563"/>
      <c r="G7" s="563"/>
      <c r="H7" s="563"/>
      <c r="I7" s="563"/>
      <c r="J7" s="563"/>
      <c r="K7" s="563"/>
      <c r="O7" s="563" t="s">
        <v>388</v>
      </c>
      <c r="P7" s="563"/>
      <c r="Q7" s="563"/>
      <c r="R7" s="563"/>
      <c r="S7" s="563"/>
      <c r="T7" s="563"/>
      <c r="U7" s="563"/>
      <c r="V7" s="563"/>
      <c r="Z7" s="563" t="s">
        <v>389</v>
      </c>
      <c r="AA7" s="563"/>
      <c r="AB7" s="563"/>
      <c r="AC7" s="563"/>
      <c r="AD7" s="563"/>
      <c r="AE7" s="563"/>
      <c r="AF7" s="563"/>
      <c r="AG7" s="563"/>
      <c r="AK7" s="563" t="s">
        <v>390</v>
      </c>
      <c r="AL7" s="563"/>
      <c r="AM7" s="563"/>
      <c r="AN7" s="563"/>
      <c r="AO7" s="563"/>
      <c r="AP7" s="563"/>
      <c r="AQ7" s="563"/>
      <c r="AR7" s="563"/>
      <c r="AV7" s="563" t="s">
        <v>392</v>
      </c>
      <c r="AW7" s="563"/>
      <c r="AX7" s="563"/>
      <c r="AY7" s="563"/>
      <c r="AZ7" s="563"/>
      <c r="BA7" s="563"/>
      <c r="BB7" s="563"/>
      <c r="BC7" s="563"/>
      <c r="BG7" s="563" t="s">
        <v>393</v>
      </c>
      <c r="BH7" s="563"/>
      <c r="BI7" s="563"/>
      <c r="BJ7" s="563"/>
      <c r="BK7" s="563"/>
      <c r="BL7" s="563"/>
      <c r="BM7" s="563"/>
      <c r="BN7" s="563"/>
      <c r="BR7" s="563" t="s">
        <v>394</v>
      </c>
      <c r="BS7" s="563"/>
      <c r="BT7" s="563"/>
      <c r="BU7" s="563"/>
      <c r="BV7" s="563"/>
      <c r="BW7" s="563"/>
      <c r="BX7" s="563"/>
      <c r="BY7" s="563"/>
      <c r="CC7" s="563" t="s">
        <v>391</v>
      </c>
      <c r="CD7" s="563"/>
      <c r="CE7" s="563"/>
      <c r="CF7" s="563"/>
      <c r="CG7" s="563"/>
      <c r="CH7" s="563"/>
      <c r="CI7" s="563"/>
      <c r="CJ7" s="563"/>
    </row>
    <row r="8" spans="3:88" s="232" customFormat="1" ht="31.9" customHeight="1">
      <c r="D8" s="139"/>
      <c r="E8" s="139"/>
      <c r="F8" s="564" t="s">
        <v>398</v>
      </c>
      <c r="G8" s="564"/>
      <c r="H8" s="564"/>
      <c r="I8" s="565" t="s">
        <v>399</v>
      </c>
      <c r="J8" s="565"/>
      <c r="K8" s="565"/>
      <c r="O8" s="139"/>
      <c r="P8" s="139"/>
      <c r="Q8" s="564" t="s">
        <v>398</v>
      </c>
      <c r="R8" s="564"/>
      <c r="S8" s="564"/>
      <c r="T8" s="565" t="s">
        <v>399</v>
      </c>
      <c r="U8" s="565"/>
      <c r="V8" s="565"/>
      <c r="Z8" s="139"/>
      <c r="AA8" s="139"/>
      <c r="AB8" s="564" t="s">
        <v>398</v>
      </c>
      <c r="AC8" s="564"/>
      <c r="AD8" s="564"/>
      <c r="AE8" s="565" t="s">
        <v>399</v>
      </c>
      <c r="AF8" s="565"/>
      <c r="AG8" s="565"/>
      <c r="AK8" s="139"/>
      <c r="AL8" s="139"/>
      <c r="AM8" s="564" t="s">
        <v>398</v>
      </c>
      <c r="AN8" s="564"/>
      <c r="AO8" s="564"/>
      <c r="AP8" s="565" t="s">
        <v>399</v>
      </c>
      <c r="AQ8" s="565"/>
      <c r="AR8" s="565"/>
      <c r="AV8" s="139"/>
      <c r="AW8" s="139"/>
      <c r="AX8" s="564" t="s">
        <v>398</v>
      </c>
      <c r="AY8" s="564"/>
      <c r="AZ8" s="564"/>
      <c r="BA8" s="565" t="s">
        <v>399</v>
      </c>
      <c r="BB8" s="565"/>
      <c r="BC8" s="565"/>
      <c r="BG8" s="139"/>
      <c r="BH8" s="139"/>
      <c r="BI8" s="564" t="s">
        <v>398</v>
      </c>
      <c r="BJ8" s="564"/>
      <c r="BK8" s="564"/>
      <c r="BL8" s="565" t="s">
        <v>399</v>
      </c>
      <c r="BM8" s="565"/>
      <c r="BN8" s="565"/>
      <c r="BR8" s="139"/>
      <c r="BS8" s="139"/>
      <c r="BT8" s="564" t="s">
        <v>398</v>
      </c>
      <c r="BU8" s="564"/>
      <c r="BV8" s="564"/>
      <c r="BW8" s="565" t="s">
        <v>399</v>
      </c>
      <c r="BX8" s="565"/>
      <c r="BY8" s="565"/>
      <c r="CC8" s="139"/>
      <c r="CD8" s="139"/>
      <c r="CE8" s="564" t="s">
        <v>398</v>
      </c>
      <c r="CF8" s="564"/>
      <c r="CG8" s="564"/>
      <c r="CH8" s="565" t="s">
        <v>399</v>
      </c>
      <c r="CI8" s="565"/>
      <c r="CJ8" s="565"/>
    </row>
    <row r="9" spans="3:88" ht="61.15" customHeight="1">
      <c r="D9" s="8"/>
      <c r="E9" s="233" t="s">
        <v>11</v>
      </c>
      <c r="F9" s="234" t="s">
        <v>400</v>
      </c>
      <c r="G9" s="234" t="s">
        <v>401</v>
      </c>
      <c r="H9" s="234" t="s">
        <v>402</v>
      </c>
      <c r="I9" s="234" t="s">
        <v>400</v>
      </c>
      <c r="J9" s="234" t="s">
        <v>401</v>
      </c>
      <c r="K9" s="234" t="s">
        <v>402</v>
      </c>
      <c r="O9" s="8"/>
      <c r="P9" s="233" t="s">
        <v>11</v>
      </c>
      <c r="Q9" s="234" t="s">
        <v>400</v>
      </c>
      <c r="R9" s="234" t="s">
        <v>401</v>
      </c>
      <c r="S9" s="234" t="s">
        <v>402</v>
      </c>
      <c r="T9" s="234" t="s">
        <v>400</v>
      </c>
      <c r="U9" s="234" t="s">
        <v>401</v>
      </c>
      <c r="V9" s="234" t="s">
        <v>402</v>
      </c>
      <c r="Z9" s="8"/>
      <c r="AA9" s="233" t="s">
        <v>11</v>
      </c>
      <c r="AB9" s="234" t="s">
        <v>400</v>
      </c>
      <c r="AC9" s="234" t="s">
        <v>401</v>
      </c>
      <c r="AD9" s="234" t="s">
        <v>402</v>
      </c>
      <c r="AE9" s="234" t="s">
        <v>400</v>
      </c>
      <c r="AF9" s="234" t="s">
        <v>401</v>
      </c>
      <c r="AG9" s="234" t="s">
        <v>402</v>
      </c>
      <c r="AK9" s="8"/>
      <c r="AL9" s="233" t="s">
        <v>11</v>
      </c>
      <c r="AM9" s="234" t="s">
        <v>400</v>
      </c>
      <c r="AN9" s="234" t="s">
        <v>401</v>
      </c>
      <c r="AO9" s="234" t="s">
        <v>402</v>
      </c>
      <c r="AP9" s="234" t="s">
        <v>400</v>
      </c>
      <c r="AQ9" s="234" t="s">
        <v>401</v>
      </c>
      <c r="AR9" s="234" t="s">
        <v>402</v>
      </c>
      <c r="AV9" s="8"/>
      <c r="AW9" s="233" t="s">
        <v>11</v>
      </c>
      <c r="AX9" s="234" t="s">
        <v>400</v>
      </c>
      <c r="AY9" s="234" t="s">
        <v>401</v>
      </c>
      <c r="AZ9" s="234" t="s">
        <v>402</v>
      </c>
      <c r="BA9" s="234" t="s">
        <v>400</v>
      </c>
      <c r="BB9" s="234" t="s">
        <v>401</v>
      </c>
      <c r="BC9" s="234" t="s">
        <v>402</v>
      </c>
      <c r="BG9" s="8"/>
      <c r="BH9" s="233" t="s">
        <v>11</v>
      </c>
      <c r="BI9" s="234" t="s">
        <v>400</v>
      </c>
      <c r="BJ9" s="234" t="s">
        <v>401</v>
      </c>
      <c r="BK9" s="234" t="s">
        <v>402</v>
      </c>
      <c r="BL9" s="234" t="s">
        <v>400</v>
      </c>
      <c r="BM9" s="234" t="s">
        <v>401</v>
      </c>
      <c r="BN9" s="234" t="s">
        <v>402</v>
      </c>
      <c r="BR9" s="8"/>
      <c r="BS9" s="233" t="s">
        <v>11</v>
      </c>
      <c r="BT9" s="234" t="s">
        <v>400</v>
      </c>
      <c r="BU9" s="234" t="s">
        <v>401</v>
      </c>
      <c r="BV9" s="234" t="s">
        <v>402</v>
      </c>
      <c r="BW9" s="234" t="s">
        <v>400</v>
      </c>
      <c r="BX9" s="234" t="s">
        <v>401</v>
      </c>
      <c r="BY9" s="234" t="s">
        <v>402</v>
      </c>
      <c r="CC9" s="8"/>
      <c r="CD9" s="233" t="s">
        <v>11</v>
      </c>
      <c r="CE9" s="234" t="s">
        <v>400</v>
      </c>
      <c r="CF9" s="234" t="s">
        <v>401</v>
      </c>
      <c r="CG9" s="234" t="s">
        <v>402</v>
      </c>
      <c r="CH9" s="234" t="s">
        <v>400</v>
      </c>
      <c r="CI9" s="234" t="s">
        <v>401</v>
      </c>
      <c r="CJ9" s="234" t="s">
        <v>402</v>
      </c>
    </row>
    <row r="10" spans="3:88" ht="25.15" customHeight="1">
      <c r="C10" t="s">
        <v>49</v>
      </c>
      <c r="D10" s="1" t="s">
        <v>49</v>
      </c>
      <c r="E10" s="235">
        <v>9.2429275147880965</v>
      </c>
      <c r="F10" s="236">
        <v>3.2646559999999982</v>
      </c>
      <c r="G10" s="236">
        <v>21.398752000000002</v>
      </c>
      <c r="H10" s="236">
        <v>33.662057000000004</v>
      </c>
      <c r="I10" s="237">
        <v>2.9350000000000001E-2</v>
      </c>
      <c r="J10" s="237">
        <v>0.14150399999999999</v>
      </c>
      <c r="K10" s="237">
        <v>0.22442200000000004</v>
      </c>
      <c r="O10" s="1" t="s">
        <v>49</v>
      </c>
      <c r="P10" s="235">
        <v>9.2687493395336062</v>
      </c>
      <c r="Q10" s="236">
        <v>3.2628860000000004</v>
      </c>
      <c r="R10" s="236">
        <v>21.793030999999999</v>
      </c>
      <c r="S10" s="236">
        <v>34.313459000000009</v>
      </c>
      <c r="T10" s="237">
        <v>2.9378000000000001E-2</v>
      </c>
      <c r="U10" s="237">
        <v>0.14401400000000003</v>
      </c>
      <c r="V10" s="237">
        <v>0.22866799999999995</v>
      </c>
      <c r="Z10" s="1" t="s">
        <v>49</v>
      </c>
      <c r="AA10" s="235">
        <v>9.2969111447456481</v>
      </c>
      <c r="AB10" s="236">
        <v>3.2648460000000004</v>
      </c>
      <c r="AC10" s="236">
        <v>22.242987000000003</v>
      </c>
      <c r="AD10" s="236">
        <v>35.064855999999985</v>
      </c>
      <c r="AE10" s="237">
        <v>2.9437000000000001E-2</v>
      </c>
      <c r="AF10" s="237">
        <v>0.14688600000000004</v>
      </c>
      <c r="AG10" s="237">
        <v>0.23358200000000004</v>
      </c>
      <c r="AK10" s="1" t="s">
        <v>49</v>
      </c>
      <c r="AL10" s="235">
        <v>9.999998552205962E-5</v>
      </c>
      <c r="AM10" s="236">
        <v>4.3000000000000002E-5</v>
      </c>
      <c r="AN10" s="236">
        <v>11.742496000000003</v>
      </c>
      <c r="AO10" s="236">
        <v>20.380862</v>
      </c>
      <c r="AP10" s="237">
        <v>0</v>
      </c>
      <c r="AQ10" s="237">
        <v>7.5517000000000001E-2</v>
      </c>
      <c r="AR10" s="237">
        <v>0.13355999999999996</v>
      </c>
      <c r="AV10" s="1" t="s">
        <v>49</v>
      </c>
      <c r="AW10" s="235">
        <v>1.5571296080436199</v>
      </c>
      <c r="AX10" s="236">
        <v>0.64620999999999984</v>
      </c>
      <c r="AY10" s="236">
        <v>3.1925330000000001</v>
      </c>
      <c r="AZ10" s="236">
        <v>4.9108269999999985</v>
      </c>
      <c r="BA10" s="237">
        <v>5.157000000000001E-3</v>
      </c>
      <c r="BB10" s="237">
        <v>2.0795000000000001E-2</v>
      </c>
      <c r="BC10" s="237">
        <v>3.2389000000000001E-2</v>
      </c>
      <c r="BG10" s="1" t="s">
        <v>49</v>
      </c>
      <c r="BH10" s="235">
        <v>0.16023473097325047</v>
      </c>
      <c r="BI10" s="236">
        <v>8.1504999999999966E-2</v>
      </c>
      <c r="BJ10" s="236">
        <v>0.34472599999999992</v>
      </c>
      <c r="BK10" s="236">
        <v>0.55773300000000003</v>
      </c>
      <c r="BL10" s="237">
        <v>7.9900000000000012E-4</v>
      </c>
      <c r="BM10" s="237">
        <v>2.4259999999999989E-3</v>
      </c>
      <c r="BN10" s="237">
        <v>3.8700000000000002E-3</v>
      </c>
      <c r="BR10" s="1" t="s">
        <v>49</v>
      </c>
      <c r="BS10" s="235">
        <v>9.999973078037308E-5</v>
      </c>
      <c r="BT10" s="236">
        <v>4.9999999999999982E-5</v>
      </c>
      <c r="BU10" s="236">
        <v>0.18820799999999996</v>
      </c>
      <c r="BV10" s="236">
        <v>0.352267</v>
      </c>
      <c r="BW10" s="237">
        <v>0</v>
      </c>
      <c r="BX10" s="237">
        <v>1.1980000000000001E-3</v>
      </c>
      <c r="BY10" s="237">
        <v>2.3139999999999997E-3</v>
      </c>
      <c r="CC10" s="1" t="s">
        <v>49</v>
      </c>
      <c r="CD10" s="235">
        <v>7.7116197314899866</v>
      </c>
      <c r="CE10" s="236">
        <v>2.6166760000000004</v>
      </c>
      <c r="CF10" s="236">
        <v>18.600497999999998</v>
      </c>
      <c r="CG10" s="236">
        <v>29.402632000000011</v>
      </c>
      <c r="CH10" s="237">
        <v>2.4220999999999999E-2</v>
      </c>
      <c r="CI10" s="237">
        <v>0.12321900000000002</v>
      </c>
      <c r="CJ10" s="237">
        <v>0.19627899999999995</v>
      </c>
    </row>
    <row r="11" spans="3:88">
      <c r="C11" t="s">
        <v>50</v>
      </c>
      <c r="D11" s="1" t="s">
        <v>50</v>
      </c>
      <c r="E11" s="235">
        <v>234.42578253786633</v>
      </c>
      <c r="F11" s="236">
        <v>101.341105</v>
      </c>
      <c r="G11" s="236">
        <v>192.73957900000002</v>
      </c>
      <c r="H11" s="236">
        <v>234.08944500000001</v>
      </c>
      <c r="I11" s="237">
        <v>1.0819879999999995</v>
      </c>
      <c r="J11" s="237">
        <v>1.9662590000000004</v>
      </c>
      <c r="K11" s="237">
        <v>2.3870799999999996</v>
      </c>
      <c r="O11" s="1" t="s">
        <v>50</v>
      </c>
      <c r="P11" s="235">
        <v>242.18797124233006</v>
      </c>
      <c r="Q11" s="236">
        <v>104.79902999999996</v>
      </c>
      <c r="R11" s="236">
        <v>199.07867099999999</v>
      </c>
      <c r="S11" s="236">
        <v>241.67517299999989</v>
      </c>
      <c r="T11" s="237">
        <v>1.1212279999999999</v>
      </c>
      <c r="U11" s="237">
        <v>2.0334600000000003</v>
      </c>
      <c r="V11" s="237">
        <v>2.4669390000000009</v>
      </c>
      <c r="Z11" s="1" t="s">
        <v>50</v>
      </c>
      <c r="AA11" s="235">
        <v>251.15717020464101</v>
      </c>
      <c r="AB11" s="236">
        <v>108.74230600000004</v>
      </c>
      <c r="AC11" s="236">
        <v>206.40925200000004</v>
      </c>
      <c r="AD11" s="236">
        <v>250.50748799999988</v>
      </c>
      <c r="AE11" s="237">
        <v>1.1648619999999994</v>
      </c>
      <c r="AF11" s="237">
        <v>2.109926999999999</v>
      </c>
      <c r="AG11" s="237">
        <v>2.5586709999999995</v>
      </c>
      <c r="AK11" s="1" t="s">
        <v>50</v>
      </c>
      <c r="AL11" s="235">
        <v>267.19388623483957</v>
      </c>
      <c r="AM11" s="236">
        <v>114.778491</v>
      </c>
      <c r="AN11" s="236">
        <v>226.66247099999993</v>
      </c>
      <c r="AO11" s="236">
        <v>278.34482900000006</v>
      </c>
      <c r="AP11" s="237">
        <v>1.2058120000000008</v>
      </c>
      <c r="AQ11" s="237">
        <v>2.2834750000000015</v>
      </c>
      <c r="AR11" s="237">
        <v>2.8087130000000005</v>
      </c>
      <c r="AV11" s="1" t="s">
        <v>50</v>
      </c>
      <c r="AW11" s="235">
        <v>19.520570485382091</v>
      </c>
      <c r="AX11" s="236">
        <v>7.9518100000000009</v>
      </c>
      <c r="AY11" s="236">
        <v>17.434987000000003</v>
      </c>
      <c r="AZ11" s="236">
        <v>22.210966000000003</v>
      </c>
      <c r="BA11" s="237">
        <v>7.3777000000000037E-2</v>
      </c>
      <c r="BB11" s="237">
        <v>0.16448000000000002</v>
      </c>
      <c r="BC11" s="237">
        <v>0.21303100000000005</v>
      </c>
      <c r="BG11" s="1" t="s">
        <v>50</v>
      </c>
      <c r="BH11" s="235">
        <v>3.9532343699011649</v>
      </c>
      <c r="BI11" s="236">
        <v>0.90372999999999992</v>
      </c>
      <c r="BJ11" s="236">
        <v>3.1624730000000021</v>
      </c>
      <c r="BK11" s="236">
        <v>4.2492720000000013</v>
      </c>
      <c r="BL11" s="237">
        <v>4.1190000000000029E-3</v>
      </c>
      <c r="BM11" s="237">
        <v>2.1126000000000002E-2</v>
      </c>
      <c r="BN11" s="237">
        <v>3.2003999999999977E-2</v>
      </c>
      <c r="BR11" s="1" t="s">
        <v>50</v>
      </c>
      <c r="BS11" s="235">
        <v>3.772513090111157E-2</v>
      </c>
      <c r="BT11" s="236">
        <v>1.2045999999999999E-2</v>
      </c>
      <c r="BU11" s="236">
        <v>0.61802500000000005</v>
      </c>
      <c r="BV11" s="236">
        <v>1.3170220000000004</v>
      </c>
      <c r="BW11" s="237">
        <v>7.7999999999999971E-5</v>
      </c>
      <c r="BX11" s="237">
        <v>5.4920000000000004E-3</v>
      </c>
      <c r="BY11" s="237">
        <v>1.2159000000000001E-2</v>
      </c>
      <c r="CC11" s="1" t="s">
        <v>50</v>
      </c>
      <c r="CD11" s="235">
        <v>222.66740075694798</v>
      </c>
      <c r="CE11" s="236">
        <v>96.847219999999965</v>
      </c>
      <c r="CF11" s="236">
        <v>181.64368399999998</v>
      </c>
      <c r="CG11" s="236">
        <v>219.46420699999987</v>
      </c>
      <c r="CH11" s="237">
        <v>1.0474509999999999</v>
      </c>
      <c r="CI11" s="237">
        <v>1.8689800000000003</v>
      </c>
      <c r="CJ11" s="237">
        <v>2.2539080000000009</v>
      </c>
    </row>
    <row r="12" spans="3:88">
      <c r="C12" t="s">
        <v>51</v>
      </c>
      <c r="D12" s="1" t="s">
        <v>51</v>
      </c>
      <c r="E12" s="235">
        <v>290.86161907476009</v>
      </c>
      <c r="F12" s="236">
        <v>127.72517400000004</v>
      </c>
      <c r="G12" s="236">
        <v>272.75075500000014</v>
      </c>
      <c r="H12" s="236">
        <v>317.92910299999994</v>
      </c>
      <c r="I12" s="237">
        <v>1.5474159999999999</v>
      </c>
      <c r="J12" s="237">
        <v>2.9150550000000002</v>
      </c>
      <c r="K12" s="237">
        <v>3.3413880000000011</v>
      </c>
      <c r="O12" s="1" t="s">
        <v>51</v>
      </c>
      <c r="P12" s="235">
        <v>300.49248283770589</v>
      </c>
      <c r="Q12" s="236">
        <v>132.15183899999994</v>
      </c>
      <c r="R12" s="236">
        <v>282.19966799999992</v>
      </c>
      <c r="S12" s="236">
        <v>328.79113799999999</v>
      </c>
      <c r="T12" s="237">
        <v>1.6075609999999996</v>
      </c>
      <c r="U12" s="237">
        <v>3.022749000000001</v>
      </c>
      <c r="V12" s="237">
        <v>3.4624410000000001</v>
      </c>
      <c r="Z12" s="1" t="s">
        <v>51</v>
      </c>
      <c r="AA12" s="235">
        <v>311.62093340205456</v>
      </c>
      <c r="AB12" s="236">
        <v>137.15015800000006</v>
      </c>
      <c r="AC12" s="236">
        <v>292.91455700000006</v>
      </c>
      <c r="AD12" s="236">
        <v>341.15384199999994</v>
      </c>
      <c r="AE12" s="237">
        <v>1.6730849999999997</v>
      </c>
      <c r="AF12" s="237">
        <v>3.1423370000000004</v>
      </c>
      <c r="AG12" s="237">
        <v>3.5976009999999987</v>
      </c>
      <c r="AK12" s="1" t="s">
        <v>51</v>
      </c>
      <c r="AL12" s="235">
        <v>159.83919980119865</v>
      </c>
      <c r="AM12" s="236">
        <v>68.147694000000001</v>
      </c>
      <c r="AN12" s="236">
        <v>185.92167099999995</v>
      </c>
      <c r="AO12" s="236">
        <v>227.84605899999997</v>
      </c>
      <c r="AP12" s="237">
        <v>0.78110799999999991</v>
      </c>
      <c r="AQ12" s="237">
        <v>1.8598340000000007</v>
      </c>
      <c r="AR12" s="237">
        <v>2.2527119999999998</v>
      </c>
      <c r="AV12" s="1" t="s">
        <v>51</v>
      </c>
      <c r="AW12" s="235">
        <v>28.455940421705588</v>
      </c>
      <c r="AX12" s="236">
        <v>11.071384999999998</v>
      </c>
      <c r="AY12" s="236">
        <v>24.347243000000006</v>
      </c>
      <c r="AZ12" s="236">
        <v>29.56895299999999</v>
      </c>
      <c r="BA12" s="237">
        <v>9.8243000000000039E-2</v>
      </c>
      <c r="BB12" s="237">
        <v>0.22171899999999992</v>
      </c>
      <c r="BC12" s="237">
        <v>0.27077400000000007</v>
      </c>
      <c r="BG12" s="1" t="s">
        <v>51</v>
      </c>
      <c r="BH12" s="235">
        <v>4.9049389404329258</v>
      </c>
      <c r="BI12" s="236">
        <v>1.8953760000000004</v>
      </c>
      <c r="BJ12" s="236">
        <v>4.1748869999999991</v>
      </c>
      <c r="BK12" s="236">
        <v>5.1367360000000009</v>
      </c>
      <c r="BL12" s="237">
        <v>1.5145E-2</v>
      </c>
      <c r="BM12" s="237">
        <v>3.589599999999999E-2</v>
      </c>
      <c r="BN12" s="237">
        <v>4.5078E-2</v>
      </c>
      <c r="BR12" s="1" t="s">
        <v>51</v>
      </c>
      <c r="BS12" s="235">
        <v>2.6003948254842171E-2</v>
      </c>
      <c r="BT12" s="236">
        <v>1.0555999999999999E-2</v>
      </c>
      <c r="BU12" s="236">
        <v>1.4764630000000003</v>
      </c>
      <c r="BV12" s="236">
        <v>2.3134689999999996</v>
      </c>
      <c r="BW12" s="237">
        <v>8.0999999999999963E-5</v>
      </c>
      <c r="BX12" s="237">
        <v>1.2128999999999999E-2</v>
      </c>
      <c r="BY12" s="237">
        <v>1.9956999999999996E-2</v>
      </c>
      <c r="CC12" s="1" t="s">
        <v>51</v>
      </c>
      <c r="CD12" s="235">
        <v>272.03654241600032</v>
      </c>
      <c r="CE12" s="236">
        <v>121.08045399999995</v>
      </c>
      <c r="CF12" s="236">
        <v>257.85242499999993</v>
      </c>
      <c r="CG12" s="236">
        <v>299.22218500000002</v>
      </c>
      <c r="CH12" s="237">
        <v>1.5093179999999995</v>
      </c>
      <c r="CI12" s="237">
        <v>2.8010300000000012</v>
      </c>
      <c r="CJ12" s="237">
        <v>3.1916669999999998</v>
      </c>
    </row>
    <row r="13" spans="3:88">
      <c r="C13" t="s">
        <v>52</v>
      </c>
      <c r="D13" s="1" t="s">
        <v>52</v>
      </c>
      <c r="E13" s="235">
        <v>33.644441012378977</v>
      </c>
      <c r="F13" s="236">
        <v>10.743217</v>
      </c>
      <c r="G13" s="236">
        <v>23.217922000000002</v>
      </c>
      <c r="H13" s="236">
        <v>26.743974000000012</v>
      </c>
      <c r="I13" s="237">
        <v>0.95694499999999971</v>
      </c>
      <c r="J13" s="237">
        <v>1.621578</v>
      </c>
      <c r="K13" s="237">
        <v>1.8348929999999997</v>
      </c>
      <c r="O13" s="1" t="s">
        <v>52</v>
      </c>
      <c r="P13" s="235">
        <v>34.758458835704765</v>
      </c>
      <c r="Q13" s="236">
        <v>11.113813999999998</v>
      </c>
      <c r="R13" s="236">
        <v>24.000193000000003</v>
      </c>
      <c r="S13" s="236">
        <v>27.646563000000008</v>
      </c>
      <c r="T13" s="237">
        <v>0.998363</v>
      </c>
      <c r="U13" s="237">
        <v>1.6852109999999998</v>
      </c>
      <c r="V13" s="237">
        <v>1.9058550000000005</v>
      </c>
      <c r="Z13" s="1" t="s">
        <v>52</v>
      </c>
      <c r="AA13" s="235">
        <v>36.045704983073477</v>
      </c>
      <c r="AB13" s="236">
        <v>11.526692999999998</v>
      </c>
      <c r="AC13" s="236">
        <v>24.891539000000005</v>
      </c>
      <c r="AD13" s="236">
        <v>28.672999000000008</v>
      </c>
      <c r="AE13" s="237">
        <v>1.0405469999999999</v>
      </c>
      <c r="AF13" s="237">
        <v>1.7530670000000004</v>
      </c>
      <c r="AG13" s="237">
        <v>1.981924</v>
      </c>
      <c r="AK13" s="1" t="s">
        <v>52</v>
      </c>
      <c r="AL13" s="235">
        <v>36.292952635899567</v>
      </c>
      <c r="AM13" s="236">
        <v>11.754609000000004</v>
      </c>
      <c r="AN13" s="236">
        <v>25.414418999999995</v>
      </c>
      <c r="AO13" s="236">
        <v>29.503370000000011</v>
      </c>
      <c r="AP13" s="237">
        <v>0.96845600000000032</v>
      </c>
      <c r="AQ13" s="237">
        <v>1.6967480000000001</v>
      </c>
      <c r="AR13" s="237">
        <v>1.9430689999999995</v>
      </c>
      <c r="AV13" s="1" t="s">
        <v>52</v>
      </c>
      <c r="AW13" s="235">
        <v>3.0101039984076206</v>
      </c>
      <c r="AX13" s="236">
        <v>0.93246300000000026</v>
      </c>
      <c r="AY13" s="236">
        <v>2.0381529999999999</v>
      </c>
      <c r="AZ13" s="236">
        <v>2.3791349999999998</v>
      </c>
      <c r="BA13" s="237">
        <v>5.813200000000001E-2</v>
      </c>
      <c r="BB13" s="237">
        <v>0.11785899999999998</v>
      </c>
      <c r="BC13" s="237">
        <v>0.138269</v>
      </c>
      <c r="BG13" s="1" t="s">
        <v>52</v>
      </c>
      <c r="BH13" s="235">
        <v>0.5673623401247041</v>
      </c>
      <c r="BI13" s="236">
        <v>0.23443100000000003</v>
      </c>
      <c r="BJ13" s="236">
        <v>0.43267000000000005</v>
      </c>
      <c r="BK13" s="236">
        <v>0.49406699999999987</v>
      </c>
      <c r="BL13" s="237">
        <v>1.0829999999999999E-2</v>
      </c>
      <c r="BM13" s="237">
        <v>2.0194000000000011E-2</v>
      </c>
      <c r="BN13" s="237">
        <v>2.3879999999999998E-2</v>
      </c>
      <c r="BR13" s="1" t="s">
        <v>52</v>
      </c>
      <c r="BS13" s="235">
        <v>9.999973078037308E-5</v>
      </c>
      <c r="BT13" s="236">
        <v>4.2000000000000004E-5</v>
      </c>
      <c r="BU13" s="236">
        <v>3.7366000000000003E-2</v>
      </c>
      <c r="BV13" s="236">
        <v>6.7454000000000028E-2</v>
      </c>
      <c r="BW13" s="237">
        <v>0</v>
      </c>
      <c r="BX13" s="237">
        <v>2.0999999999999999E-3</v>
      </c>
      <c r="BY13" s="237">
        <v>3.7730000000000003E-3</v>
      </c>
      <c r="CC13" s="1" t="s">
        <v>52</v>
      </c>
      <c r="CD13" s="235">
        <v>31.748354837297143</v>
      </c>
      <c r="CE13" s="236">
        <v>10.181350999999998</v>
      </c>
      <c r="CF13" s="236">
        <v>21.962040000000002</v>
      </c>
      <c r="CG13" s="236">
        <v>25.26742800000001</v>
      </c>
      <c r="CH13" s="237">
        <v>0.94023100000000004</v>
      </c>
      <c r="CI13" s="237">
        <v>1.5673519999999999</v>
      </c>
      <c r="CJ13" s="237">
        <v>1.7675860000000005</v>
      </c>
    </row>
    <row r="14" spans="3:88">
      <c r="C14" t="s">
        <v>53</v>
      </c>
      <c r="D14" s="1" t="s">
        <v>53</v>
      </c>
      <c r="E14" s="235">
        <v>9.2429275147880983</v>
      </c>
      <c r="F14" s="236">
        <v>0</v>
      </c>
      <c r="G14" s="236">
        <v>26.977911000000002</v>
      </c>
      <c r="H14" s="236">
        <v>39.693290999999995</v>
      </c>
      <c r="I14" s="237">
        <v>0</v>
      </c>
      <c r="J14" s="237">
        <v>1.3083870000000002</v>
      </c>
      <c r="K14" s="237">
        <v>1.9954529999999993</v>
      </c>
      <c r="O14" s="1" t="s">
        <v>53</v>
      </c>
      <c r="P14" s="235">
        <v>9.268749339533608</v>
      </c>
      <c r="Q14" s="236">
        <v>0</v>
      </c>
      <c r="R14" s="236">
        <v>27.799098999999998</v>
      </c>
      <c r="S14" s="236">
        <v>40.884542000000003</v>
      </c>
      <c r="T14" s="237">
        <v>0</v>
      </c>
      <c r="U14" s="237">
        <v>1.3487889999999998</v>
      </c>
      <c r="V14" s="237">
        <v>2.056057</v>
      </c>
      <c r="Z14" s="1" t="s">
        <v>53</v>
      </c>
      <c r="AA14" s="235">
        <v>9.2969111447456498</v>
      </c>
      <c r="AB14" s="236">
        <v>0</v>
      </c>
      <c r="AC14" s="236">
        <v>28.748305999999996</v>
      </c>
      <c r="AD14" s="236">
        <v>42.264589000000001</v>
      </c>
      <c r="AE14" s="237">
        <v>0</v>
      </c>
      <c r="AF14" s="237">
        <v>1.395432</v>
      </c>
      <c r="AG14" s="237">
        <v>2.1262230000000009</v>
      </c>
      <c r="AK14" s="1" t="s">
        <v>53</v>
      </c>
      <c r="AL14" s="235">
        <v>9.999998552205962E-5</v>
      </c>
      <c r="AM14" s="236">
        <v>0</v>
      </c>
      <c r="AN14" s="236">
        <v>24.372157999999999</v>
      </c>
      <c r="AO14" s="236">
        <v>36.556610000000006</v>
      </c>
      <c r="AP14" s="237">
        <v>0</v>
      </c>
      <c r="AQ14" s="237">
        <v>1.1828440000000002</v>
      </c>
      <c r="AR14" s="237">
        <v>1.844128</v>
      </c>
      <c r="AV14" s="1" t="s">
        <v>53</v>
      </c>
      <c r="AW14" s="235">
        <v>0.85564520129438726</v>
      </c>
      <c r="AX14" s="236">
        <v>0</v>
      </c>
      <c r="AY14" s="236">
        <v>2.9497700000000009</v>
      </c>
      <c r="AZ14" s="236">
        <v>4.5574020000000006</v>
      </c>
      <c r="BA14" s="237">
        <v>0</v>
      </c>
      <c r="BB14" s="237">
        <v>0.14332800000000001</v>
      </c>
      <c r="BC14" s="237">
        <v>0.22879500000000003</v>
      </c>
      <c r="BG14" s="1" t="s">
        <v>53</v>
      </c>
      <c r="BH14" s="235">
        <v>0.16023473097325047</v>
      </c>
      <c r="BI14" s="236">
        <v>0</v>
      </c>
      <c r="BJ14" s="236">
        <v>0.35646699999999992</v>
      </c>
      <c r="BK14" s="236">
        <v>0.61933399999999983</v>
      </c>
      <c r="BL14" s="237">
        <v>0</v>
      </c>
      <c r="BM14" s="237">
        <v>1.6701999999999998E-2</v>
      </c>
      <c r="BN14" s="237">
        <v>3.0896000000000003E-2</v>
      </c>
      <c r="BR14" s="1" t="s">
        <v>53</v>
      </c>
      <c r="BS14" s="235">
        <v>9.999973078037308E-5</v>
      </c>
      <c r="BT14" s="236">
        <v>0</v>
      </c>
      <c r="BU14" s="236">
        <v>0.29860599999999993</v>
      </c>
      <c r="BV14" s="236">
        <v>0.58801500000000007</v>
      </c>
      <c r="BW14" s="237">
        <v>0</v>
      </c>
      <c r="BX14" s="237">
        <v>1.3372E-2</v>
      </c>
      <c r="BY14" s="237">
        <v>2.9257999999999996E-2</v>
      </c>
      <c r="CC14" s="1" t="s">
        <v>53</v>
      </c>
      <c r="CD14" s="235">
        <v>8.4131041382392215</v>
      </c>
      <c r="CE14" s="236">
        <v>0</v>
      </c>
      <c r="CF14" s="236">
        <v>24.849328999999997</v>
      </c>
      <c r="CG14" s="236">
        <v>36.32714</v>
      </c>
      <c r="CH14" s="237">
        <v>0</v>
      </c>
      <c r="CI14" s="237">
        <v>1.2054609999999997</v>
      </c>
      <c r="CJ14" s="237">
        <v>1.8272619999999999</v>
      </c>
    </row>
    <row r="15" spans="3:88">
      <c r="C15" t="s">
        <v>54</v>
      </c>
      <c r="D15" s="1" t="s">
        <v>54</v>
      </c>
      <c r="E15" s="235">
        <v>46.214637573940472</v>
      </c>
      <c r="F15" s="236">
        <v>19.325208999999994</v>
      </c>
      <c r="G15" s="236">
        <v>77.881418000000025</v>
      </c>
      <c r="H15" s="236">
        <v>100.528688</v>
      </c>
      <c r="I15" s="237">
        <v>0.20907800000000004</v>
      </c>
      <c r="J15" s="237">
        <v>0.73336800000000002</v>
      </c>
      <c r="K15" s="237">
        <v>0.97735899999999976</v>
      </c>
      <c r="O15" s="1" t="s">
        <v>54</v>
      </c>
      <c r="P15" s="235">
        <v>46.343746697668017</v>
      </c>
      <c r="Q15" s="236">
        <v>19.373844999999996</v>
      </c>
      <c r="R15" s="236">
        <v>79.370183999999995</v>
      </c>
      <c r="S15" s="236">
        <v>102.49813900000002</v>
      </c>
      <c r="T15" s="237">
        <v>0.20929200000000001</v>
      </c>
      <c r="U15" s="237">
        <v>0.74602499999999983</v>
      </c>
      <c r="V15" s="237">
        <v>0.99509299999999978</v>
      </c>
      <c r="Z15" s="1" t="s">
        <v>54</v>
      </c>
      <c r="AA15" s="235">
        <v>46.484555723728235</v>
      </c>
      <c r="AB15" s="236">
        <v>19.425643000000001</v>
      </c>
      <c r="AC15" s="236">
        <v>81.027961000000019</v>
      </c>
      <c r="AD15" s="236">
        <v>104.71601399999996</v>
      </c>
      <c r="AE15" s="237">
        <v>0.20960000000000001</v>
      </c>
      <c r="AF15" s="237">
        <v>0.76030500000000012</v>
      </c>
      <c r="AG15" s="237">
        <v>1.015312</v>
      </c>
      <c r="AK15" s="1" t="s">
        <v>54</v>
      </c>
      <c r="AL15" s="235">
        <v>9.999998552205962E-5</v>
      </c>
      <c r="AM15" s="236">
        <v>3.4E-5</v>
      </c>
      <c r="AN15" s="236">
        <v>30.734052000000005</v>
      </c>
      <c r="AO15" s="236">
        <v>44.516881999999995</v>
      </c>
      <c r="AP15" s="237">
        <v>0</v>
      </c>
      <c r="AQ15" s="237">
        <v>0.27358500000000002</v>
      </c>
      <c r="AR15" s="237">
        <v>0.41857100000000008</v>
      </c>
      <c r="AV15" s="1" t="s">
        <v>54</v>
      </c>
      <c r="AW15" s="235">
        <v>5.7036102322224016</v>
      </c>
      <c r="AX15" s="236">
        <v>2.5423880000000008</v>
      </c>
      <c r="AY15" s="236">
        <v>9.5318620000000021</v>
      </c>
      <c r="AZ15" s="236">
        <v>12.549749000000002</v>
      </c>
      <c r="BA15" s="237">
        <v>3.1456999999999999E-2</v>
      </c>
      <c r="BB15" s="237">
        <v>9.6146000000000051E-2</v>
      </c>
      <c r="BC15" s="237">
        <v>0.12886600000000001</v>
      </c>
      <c r="BG15" s="1" t="s">
        <v>54</v>
      </c>
      <c r="BH15" s="235">
        <v>0.80117365486625225</v>
      </c>
      <c r="BI15" s="236">
        <v>0.4138659999999999</v>
      </c>
      <c r="BJ15" s="236">
        <v>1.1214300000000001</v>
      </c>
      <c r="BK15" s="236">
        <v>1.5224849999999999</v>
      </c>
      <c r="BL15" s="237">
        <v>4.8420000000000026E-3</v>
      </c>
      <c r="BM15" s="237">
        <v>1.1488000000000003E-2</v>
      </c>
      <c r="BN15" s="237">
        <v>1.5771000000000004E-2</v>
      </c>
      <c r="BR15" s="1" t="s">
        <v>54</v>
      </c>
      <c r="BS15" s="235">
        <v>9.999973078037308E-5</v>
      </c>
      <c r="BT15" s="236">
        <v>4.8999999999999985E-5</v>
      </c>
      <c r="BU15" s="236">
        <v>0.45091400000000004</v>
      </c>
      <c r="BV15" s="236">
        <v>0.75657800000000019</v>
      </c>
      <c r="BW15" s="237">
        <v>0</v>
      </c>
      <c r="BX15" s="237">
        <v>3.8579999999999986E-3</v>
      </c>
      <c r="BY15" s="237">
        <v>7.079000000000002E-3</v>
      </c>
      <c r="CC15" s="1" t="s">
        <v>54</v>
      </c>
      <c r="CD15" s="235">
        <v>40.640136465445615</v>
      </c>
      <c r="CE15" s="236">
        <v>16.831456999999993</v>
      </c>
      <c r="CF15" s="236">
        <v>69.838321999999991</v>
      </c>
      <c r="CG15" s="236">
        <v>89.948390000000018</v>
      </c>
      <c r="CH15" s="237">
        <v>0.17783500000000002</v>
      </c>
      <c r="CI15" s="237">
        <v>0.64987899999999976</v>
      </c>
      <c r="CJ15" s="237">
        <v>0.86622699999999975</v>
      </c>
    </row>
    <row r="16" spans="3:88">
      <c r="C16" t="s">
        <v>55</v>
      </c>
      <c r="D16" s="1" t="s">
        <v>55</v>
      </c>
      <c r="E16" s="235">
        <v>449.31608319757714</v>
      </c>
      <c r="F16" s="236">
        <v>187.63505900000001</v>
      </c>
      <c r="G16" s="236">
        <v>371.03476599999993</v>
      </c>
      <c r="H16" s="236">
        <v>437.6486139999999</v>
      </c>
      <c r="I16" s="237">
        <v>1.5392249999999998</v>
      </c>
      <c r="J16" s="237">
        <v>3.0279850000000001</v>
      </c>
      <c r="K16" s="237">
        <v>3.5177550000000002</v>
      </c>
      <c r="O16" s="1" t="s">
        <v>55</v>
      </c>
      <c r="P16" s="235">
        <v>464.19361154779926</v>
      </c>
      <c r="Q16" s="236">
        <v>194.325613</v>
      </c>
      <c r="R16" s="236">
        <v>383.52694499999978</v>
      </c>
      <c r="S16" s="236">
        <v>452.13412200000005</v>
      </c>
      <c r="T16" s="237">
        <v>1.5998430000000006</v>
      </c>
      <c r="U16" s="237">
        <v>3.1353610000000014</v>
      </c>
      <c r="V16" s="237">
        <v>3.6397640000000004</v>
      </c>
      <c r="Z16" s="1" t="s">
        <v>55</v>
      </c>
      <c r="AA16" s="235">
        <v>481.38457622556172</v>
      </c>
      <c r="AB16" s="236">
        <v>201.82712300000003</v>
      </c>
      <c r="AC16" s="236">
        <v>397.80224499999991</v>
      </c>
      <c r="AD16" s="236">
        <v>468.79086499999994</v>
      </c>
      <c r="AE16" s="237">
        <v>1.6654899999999997</v>
      </c>
      <c r="AF16" s="237">
        <v>3.2558209999999996</v>
      </c>
      <c r="AG16" s="237">
        <v>3.7777279999999993</v>
      </c>
      <c r="AK16" s="1" t="s">
        <v>55</v>
      </c>
      <c r="AL16" s="235">
        <v>2103.3566341998526</v>
      </c>
      <c r="AM16" s="236">
        <v>911.87754499999983</v>
      </c>
      <c r="AN16" s="236">
        <v>1570.943765</v>
      </c>
      <c r="AO16" s="236">
        <v>1773.6561250000004</v>
      </c>
      <c r="AP16" s="237">
        <v>7.1231040000000005</v>
      </c>
      <c r="AQ16" s="237">
        <v>12.099566999999999</v>
      </c>
      <c r="AR16" s="237">
        <v>13.619184000000001</v>
      </c>
      <c r="AV16" s="1" t="s">
        <v>55</v>
      </c>
      <c r="AW16" s="235">
        <v>44.320205873926618</v>
      </c>
      <c r="AX16" s="236">
        <v>16.881234999999993</v>
      </c>
      <c r="AY16" s="236">
        <v>37.272410999999998</v>
      </c>
      <c r="AZ16" s="236">
        <v>45.091189</v>
      </c>
      <c r="BA16" s="237">
        <v>9.2860999999999985E-2</v>
      </c>
      <c r="BB16" s="237">
        <v>0.24415100000000001</v>
      </c>
      <c r="BC16" s="237">
        <v>0.30241399999999985</v>
      </c>
      <c r="BG16" s="1" t="s">
        <v>55</v>
      </c>
      <c r="BH16" s="235">
        <v>7.5770325423105636</v>
      </c>
      <c r="BI16" s="236">
        <v>1.8630419999999996</v>
      </c>
      <c r="BJ16" s="236">
        <v>5.7887549999999992</v>
      </c>
      <c r="BK16" s="236">
        <v>7.830476</v>
      </c>
      <c r="BL16" s="237">
        <v>9.382999999999999E-3</v>
      </c>
      <c r="BM16" s="237">
        <v>3.8466E-2</v>
      </c>
      <c r="BN16" s="237">
        <v>5.270800000000004E-2</v>
      </c>
      <c r="BR16" s="1" t="s">
        <v>55</v>
      </c>
      <c r="BS16" s="235">
        <v>67.486067500879329</v>
      </c>
      <c r="BT16" s="236">
        <v>23.354116000000001</v>
      </c>
      <c r="BU16" s="236">
        <v>48.940273000000012</v>
      </c>
      <c r="BV16" s="236">
        <v>60.400938000000004</v>
      </c>
      <c r="BW16" s="237">
        <v>0.13910700000000001</v>
      </c>
      <c r="BX16" s="237">
        <v>0.32920799999999995</v>
      </c>
      <c r="BY16" s="237">
        <v>0.41095900000000013</v>
      </c>
      <c r="CC16" s="1" t="s">
        <v>55</v>
      </c>
      <c r="CD16" s="235">
        <v>419.87340567387264</v>
      </c>
      <c r="CE16" s="236">
        <v>177.444378</v>
      </c>
      <c r="CF16" s="236">
        <v>346.25453399999981</v>
      </c>
      <c r="CG16" s="236">
        <v>407.04293300000006</v>
      </c>
      <c r="CH16" s="237">
        <v>1.5069820000000005</v>
      </c>
      <c r="CI16" s="237">
        <v>2.8912100000000014</v>
      </c>
      <c r="CJ16" s="237">
        <v>3.3373500000000007</v>
      </c>
    </row>
    <row r="17" spans="3:88">
      <c r="C17" t="s">
        <v>56</v>
      </c>
      <c r="D17" s="1" t="s">
        <v>56</v>
      </c>
      <c r="E17" s="235">
        <v>92.429275147880958</v>
      </c>
      <c r="F17" s="236">
        <v>16.386310999999999</v>
      </c>
      <c r="G17" s="236">
        <v>274.33460600000001</v>
      </c>
      <c r="H17" s="236">
        <v>613.86611499999981</v>
      </c>
      <c r="I17" s="237">
        <v>0.73255300000000023</v>
      </c>
      <c r="J17" s="237">
        <v>12.149959000000001</v>
      </c>
      <c r="K17" s="237">
        <v>28.069618999999999</v>
      </c>
      <c r="O17" s="1" t="s">
        <v>56</v>
      </c>
      <c r="P17" s="235">
        <v>92.687493395336034</v>
      </c>
      <c r="Q17" s="236">
        <v>16.453429</v>
      </c>
      <c r="R17" s="236">
        <v>280.26445000000007</v>
      </c>
      <c r="S17" s="236">
        <v>627.25839600000006</v>
      </c>
      <c r="T17" s="237">
        <v>0.73679300000000003</v>
      </c>
      <c r="U17" s="237">
        <v>12.416955</v>
      </c>
      <c r="V17" s="237">
        <v>28.684966000000003</v>
      </c>
      <c r="Z17" s="1" t="s">
        <v>56</v>
      </c>
      <c r="AA17" s="235">
        <v>92.969111447456442</v>
      </c>
      <c r="AB17" s="236">
        <v>16.520009999999999</v>
      </c>
      <c r="AC17" s="236">
        <v>287.21828400000004</v>
      </c>
      <c r="AD17" s="236">
        <v>643.13685700000008</v>
      </c>
      <c r="AE17" s="237">
        <v>0.74117300000000019</v>
      </c>
      <c r="AF17" s="237">
        <v>12.728805999999999</v>
      </c>
      <c r="AG17" s="237">
        <v>29.413953999999993</v>
      </c>
      <c r="AK17" s="1" t="s">
        <v>56</v>
      </c>
      <c r="AL17" s="235">
        <v>9.999998552205962E-5</v>
      </c>
      <c r="AM17" s="236">
        <v>6.0000000000000002E-5</v>
      </c>
      <c r="AN17" s="236">
        <v>212.44812599999997</v>
      </c>
      <c r="AO17" s="236">
        <v>484.07156300000008</v>
      </c>
      <c r="AP17" s="237">
        <v>9.0000000000000002E-6</v>
      </c>
      <c r="AQ17" s="237">
        <v>9.4405050000000017</v>
      </c>
      <c r="AR17" s="237">
        <v>22.133593000000001</v>
      </c>
      <c r="AV17" s="1" t="s">
        <v>56</v>
      </c>
      <c r="AW17" s="235">
        <v>25.504512752681542</v>
      </c>
      <c r="AX17" s="236">
        <v>4.237159000000001</v>
      </c>
      <c r="AY17" s="236">
        <v>54.325264000000004</v>
      </c>
      <c r="AZ17" s="236">
        <v>108.88072299999997</v>
      </c>
      <c r="BA17" s="237">
        <v>0.16171800000000003</v>
      </c>
      <c r="BB17" s="237">
        <v>2.3675740000000003</v>
      </c>
      <c r="BC17" s="237">
        <v>4.930714</v>
      </c>
      <c r="BG17" s="1" t="s">
        <v>56</v>
      </c>
      <c r="BH17" s="235">
        <v>1.6023473097325043</v>
      </c>
      <c r="BI17" s="236">
        <v>0.29170999999999997</v>
      </c>
      <c r="BJ17" s="236">
        <v>3.7193329999999993</v>
      </c>
      <c r="BK17" s="236">
        <v>9.7644560000000027</v>
      </c>
      <c r="BL17" s="237">
        <v>1.3952000000000001E-2</v>
      </c>
      <c r="BM17" s="237">
        <v>0.16693600000000003</v>
      </c>
      <c r="BN17" s="237">
        <v>0.44842399999999988</v>
      </c>
      <c r="BR17" s="1" t="s">
        <v>56</v>
      </c>
      <c r="BS17" s="235">
        <v>9.999973078037308E-5</v>
      </c>
      <c r="BT17" s="236">
        <v>4.4999999999999989E-5</v>
      </c>
      <c r="BU17" s="236">
        <v>1.989933</v>
      </c>
      <c r="BV17" s="236">
        <v>6.6486660000000004</v>
      </c>
      <c r="BW17" s="237">
        <v>3.0000000000000001E-6</v>
      </c>
      <c r="BX17" s="237">
        <v>9.0102000000000015E-2</v>
      </c>
      <c r="BY17" s="237">
        <v>0.30629500000000004</v>
      </c>
      <c r="CC17" s="1" t="s">
        <v>56</v>
      </c>
      <c r="CD17" s="235">
        <v>67.182980642654485</v>
      </c>
      <c r="CE17" s="236">
        <v>12.216269999999998</v>
      </c>
      <c r="CF17" s="236">
        <v>225.93918600000006</v>
      </c>
      <c r="CG17" s="236">
        <v>518.37767300000007</v>
      </c>
      <c r="CH17" s="237">
        <v>0.575075</v>
      </c>
      <c r="CI17" s="237">
        <v>10.049381</v>
      </c>
      <c r="CJ17" s="237">
        <v>23.754252000000001</v>
      </c>
    </row>
    <row r="18" spans="3:88">
      <c r="C18" t="s">
        <v>57</v>
      </c>
      <c r="D18" s="1" t="s">
        <v>57</v>
      </c>
      <c r="E18" s="235">
        <v>9.9999993186850988E-5</v>
      </c>
      <c r="F18" s="236">
        <v>4.9999999999999996E-5</v>
      </c>
      <c r="G18" s="236">
        <v>0.46414899999999998</v>
      </c>
      <c r="H18" s="236">
        <v>0.61444699999999985</v>
      </c>
      <c r="I18" s="237">
        <v>9.9999999999999995E-7</v>
      </c>
      <c r="J18" s="237">
        <v>6.4590000000000012E-3</v>
      </c>
      <c r="K18" s="237">
        <v>9.0939999999999997E-3</v>
      </c>
      <c r="O18" s="1" t="s">
        <v>57</v>
      </c>
      <c r="P18" s="235">
        <v>9.9999993386790608E-5</v>
      </c>
      <c r="Q18" s="236">
        <v>4.9999999999999996E-5</v>
      </c>
      <c r="R18" s="236">
        <v>0.4788090000000001</v>
      </c>
      <c r="S18" s="236">
        <v>0.63380299999999967</v>
      </c>
      <c r="T18" s="237">
        <v>9.9999999999999995E-7</v>
      </c>
      <c r="U18" s="237">
        <v>6.6659999999999992E-3</v>
      </c>
      <c r="V18" s="237">
        <v>9.380999999999997E-3</v>
      </c>
      <c r="Z18" s="1" t="s">
        <v>57</v>
      </c>
      <c r="AA18" s="235">
        <v>9.9999993603582443E-5</v>
      </c>
      <c r="AB18" s="236">
        <v>4.9999999999999996E-5</v>
      </c>
      <c r="AC18" s="236">
        <v>0.49602800000000002</v>
      </c>
      <c r="AD18" s="236">
        <v>0.65657299999999974</v>
      </c>
      <c r="AE18" s="237">
        <v>9.9999999999999995E-7</v>
      </c>
      <c r="AF18" s="237">
        <v>6.9029999999999985E-3</v>
      </c>
      <c r="AG18" s="237">
        <v>9.7100000000000016E-3</v>
      </c>
      <c r="AK18" s="1" t="s">
        <v>57</v>
      </c>
      <c r="AL18" s="235">
        <v>9.999998552205962E-5</v>
      </c>
      <c r="AM18" s="236">
        <v>4.9999999999999996E-5</v>
      </c>
      <c r="AN18" s="236">
        <v>0.46809099999999992</v>
      </c>
      <c r="AO18" s="236">
        <v>0.64244400000000013</v>
      </c>
      <c r="AP18" s="237">
        <v>9.9999999999999995E-7</v>
      </c>
      <c r="AQ18" s="237">
        <v>6.6310000000000015E-3</v>
      </c>
      <c r="AR18" s="237">
        <v>9.6259999999999991E-3</v>
      </c>
      <c r="AV18" s="1" t="s">
        <v>57</v>
      </c>
      <c r="AW18" s="235">
        <v>0</v>
      </c>
      <c r="AX18" s="236">
        <v>0</v>
      </c>
      <c r="AY18" s="236">
        <v>4.9974999999999992E-2</v>
      </c>
      <c r="AZ18" s="236">
        <v>6.6953000000000013E-2</v>
      </c>
      <c r="BA18" s="237">
        <v>0</v>
      </c>
      <c r="BB18" s="237">
        <v>6.9400000000000006E-4</v>
      </c>
      <c r="BC18" s="237">
        <v>9.8600000000000011E-4</v>
      </c>
      <c r="BG18" s="1" t="s">
        <v>57</v>
      </c>
      <c r="BH18" s="235">
        <v>1.0000113833179194E-4</v>
      </c>
      <c r="BI18" s="236">
        <v>5.4000000000000005E-5</v>
      </c>
      <c r="BJ18" s="236">
        <v>7.4620000000000008E-3</v>
      </c>
      <c r="BK18" s="236">
        <v>1.0509000000000003E-2</v>
      </c>
      <c r="BL18" s="237">
        <v>0</v>
      </c>
      <c r="BM18" s="237">
        <v>9.899999999999998E-5</v>
      </c>
      <c r="BN18" s="237">
        <v>1.5299999999999995E-4</v>
      </c>
      <c r="BR18" s="1" t="s">
        <v>57</v>
      </c>
      <c r="BS18" s="235">
        <v>9.999973078037308E-5</v>
      </c>
      <c r="BT18" s="236">
        <v>5.4000000000000005E-5</v>
      </c>
      <c r="BU18" s="236">
        <v>5.3340000000000002E-3</v>
      </c>
      <c r="BV18" s="236">
        <v>8.1930000000000006E-3</v>
      </c>
      <c r="BW18" s="237">
        <v>0</v>
      </c>
      <c r="BX18" s="237">
        <v>7.0999999999999991E-5</v>
      </c>
      <c r="BY18" s="237">
        <v>1.2099999999999996E-4</v>
      </c>
      <c r="CC18" s="1" t="s">
        <v>57</v>
      </c>
      <c r="CD18" s="235">
        <v>9.9999993386790608E-5</v>
      </c>
      <c r="CE18" s="236">
        <v>4.9999999999999996E-5</v>
      </c>
      <c r="CF18" s="236">
        <v>0.4288340000000001</v>
      </c>
      <c r="CG18" s="236">
        <v>0.56684999999999963</v>
      </c>
      <c r="CH18" s="237">
        <v>9.9999999999999995E-7</v>
      </c>
      <c r="CI18" s="237">
        <v>5.971999999999999E-3</v>
      </c>
      <c r="CJ18" s="237">
        <v>8.3949999999999962E-3</v>
      </c>
    </row>
    <row r="19" spans="3:88">
      <c r="C19" t="s">
        <v>58</v>
      </c>
      <c r="D19" s="1" t="s">
        <v>58</v>
      </c>
      <c r="E19" s="235">
        <v>107.44515032985537</v>
      </c>
      <c r="F19" s="236">
        <v>38.54725999999998</v>
      </c>
      <c r="G19" s="236">
        <v>104.60676500000002</v>
      </c>
      <c r="H19" s="236">
        <v>135.027556</v>
      </c>
      <c r="I19" s="237">
        <v>1.2110599999999998</v>
      </c>
      <c r="J19" s="237">
        <v>2.9804370000000007</v>
      </c>
      <c r="K19" s="237">
        <v>3.7531180000000006</v>
      </c>
      <c r="O19" s="1" t="s">
        <v>58</v>
      </c>
      <c r="P19" s="235">
        <v>111.00282015273463</v>
      </c>
      <c r="Q19" s="236">
        <v>39.987773999999995</v>
      </c>
      <c r="R19" s="236">
        <v>108.27162399999999</v>
      </c>
      <c r="S19" s="236">
        <v>139.68550200000004</v>
      </c>
      <c r="T19" s="237">
        <v>1.2598209999999994</v>
      </c>
      <c r="U19" s="237">
        <v>3.0887950000000006</v>
      </c>
      <c r="V19" s="237">
        <v>3.8867280000000006</v>
      </c>
      <c r="Z19" s="1" t="s">
        <v>58</v>
      </c>
      <c r="AA19" s="235">
        <v>115.1137030104604</v>
      </c>
      <c r="AB19" s="236">
        <v>41.586245000000005</v>
      </c>
      <c r="AC19" s="236">
        <v>112.42969900000001</v>
      </c>
      <c r="AD19" s="236">
        <v>144.990095</v>
      </c>
      <c r="AE19" s="237">
        <v>1.3128840000000002</v>
      </c>
      <c r="AF19" s="237">
        <v>3.2105329999999999</v>
      </c>
      <c r="AG19" s="237">
        <v>4.0376110000000001</v>
      </c>
      <c r="AK19" s="1" t="s">
        <v>58</v>
      </c>
      <c r="AL19" s="235">
        <v>132.30471078071852</v>
      </c>
      <c r="AM19" s="236">
        <v>45.161926999999991</v>
      </c>
      <c r="AN19" s="236">
        <v>124.45015900000003</v>
      </c>
      <c r="AO19" s="236">
        <v>161.104319</v>
      </c>
      <c r="AP19" s="237">
        <v>1.363361</v>
      </c>
      <c r="AQ19" s="237">
        <v>3.4806179999999993</v>
      </c>
      <c r="AR19" s="237">
        <v>4.4097130000000027</v>
      </c>
      <c r="AV19" s="1" t="s">
        <v>58</v>
      </c>
      <c r="AW19" s="235">
        <v>16.996687920819216</v>
      </c>
      <c r="AX19" s="236">
        <v>4.5390980000000001</v>
      </c>
      <c r="AY19" s="236">
        <v>12.385016999999996</v>
      </c>
      <c r="AZ19" s="236">
        <v>16.353324000000004</v>
      </c>
      <c r="BA19" s="237">
        <v>0.10496600000000005</v>
      </c>
      <c r="BB19" s="237">
        <v>0.3114860000000001</v>
      </c>
      <c r="BC19" s="237">
        <v>0.41150899999999985</v>
      </c>
      <c r="BG19" s="1" t="s">
        <v>58</v>
      </c>
      <c r="BH19" s="235">
        <v>1.8118990862047006</v>
      </c>
      <c r="BI19" s="236">
        <v>0.64942000000000011</v>
      </c>
      <c r="BJ19" s="236">
        <v>1.5756090000000005</v>
      </c>
      <c r="BK19" s="236">
        <v>2.2154010000000004</v>
      </c>
      <c r="BL19" s="237">
        <v>1.0013000000000003E-2</v>
      </c>
      <c r="BM19" s="237">
        <v>3.2115999999999992E-2</v>
      </c>
      <c r="BN19" s="237">
        <v>4.8498999999999994E-2</v>
      </c>
      <c r="BR19" s="1" t="s">
        <v>58</v>
      </c>
      <c r="BS19" s="235">
        <v>9.999973078037308E-5</v>
      </c>
      <c r="BT19" s="236">
        <v>4.6000000000000007E-5</v>
      </c>
      <c r="BU19" s="236">
        <v>0.34264900000000004</v>
      </c>
      <c r="BV19" s="236">
        <v>0.75636399999999993</v>
      </c>
      <c r="BW19" s="237">
        <v>0</v>
      </c>
      <c r="BX19" s="237">
        <v>8.7110000000000017E-3</v>
      </c>
      <c r="BY19" s="237">
        <v>1.9400000000000001E-2</v>
      </c>
      <c r="CC19" s="1" t="s">
        <v>58</v>
      </c>
      <c r="CD19" s="235">
        <v>94.006132231915416</v>
      </c>
      <c r="CE19" s="236">
        <v>35.448675999999992</v>
      </c>
      <c r="CF19" s="236">
        <v>95.886606999999998</v>
      </c>
      <c r="CG19" s="236">
        <v>123.33217800000004</v>
      </c>
      <c r="CH19" s="237">
        <v>1.1548549999999993</v>
      </c>
      <c r="CI19" s="237">
        <v>2.7773090000000007</v>
      </c>
      <c r="CJ19" s="237">
        <v>3.4752190000000009</v>
      </c>
    </row>
    <row r="20" spans="3:88">
      <c r="C20" t="s">
        <v>59</v>
      </c>
      <c r="D20" s="1" t="s">
        <v>59</v>
      </c>
      <c r="E20" s="235">
        <v>191.01360058640955</v>
      </c>
      <c r="F20" s="236">
        <v>98.628947000000011</v>
      </c>
      <c r="G20" s="236">
        <v>174.14687099999992</v>
      </c>
      <c r="H20" s="236">
        <v>195.69772799999998</v>
      </c>
      <c r="I20" s="237">
        <v>1.3442749999999999</v>
      </c>
      <c r="J20" s="237">
        <v>2.0280249999999991</v>
      </c>
      <c r="K20" s="237">
        <v>2.2143079999999995</v>
      </c>
      <c r="O20" s="1" t="s">
        <v>59</v>
      </c>
      <c r="P20" s="235">
        <v>197.33834693819492</v>
      </c>
      <c r="Q20" s="236">
        <v>102.151932</v>
      </c>
      <c r="R20" s="236">
        <v>180.227532</v>
      </c>
      <c r="S20" s="236">
        <v>202.45937900000004</v>
      </c>
      <c r="T20" s="237">
        <v>1.397532</v>
      </c>
      <c r="U20" s="237">
        <v>2.1046029999999996</v>
      </c>
      <c r="V20" s="237">
        <v>2.2968229999999998</v>
      </c>
      <c r="Z20" s="1" t="s">
        <v>59</v>
      </c>
      <c r="AA20" s="235">
        <v>204.64658312970741</v>
      </c>
      <c r="AB20" s="236">
        <v>106.09442399999999</v>
      </c>
      <c r="AC20" s="236">
        <v>187.10554399999998</v>
      </c>
      <c r="AD20" s="236">
        <v>210.13206499999993</v>
      </c>
      <c r="AE20" s="237">
        <v>1.455112</v>
      </c>
      <c r="AF20" s="237">
        <v>2.1888830000000001</v>
      </c>
      <c r="AG20" s="237">
        <v>2.3879959999999998</v>
      </c>
      <c r="AK20" s="1" t="s">
        <v>59</v>
      </c>
      <c r="AL20" s="235">
        <v>81.642576349534295</v>
      </c>
      <c r="AM20" s="236">
        <v>41.700828000000001</v>
      </c>
      <c r="AN20" s="236">
        <v>82.524673000000021</v>
      </c>
      <c r="AO20" s="236">
        <v>98.040506999999991</v>
      </c>
      <c r="AP20" s="237">
        <v>0.54615200000000008</v>
      </c>
      <c r="AQ20" s="237">
        <v>0.90691500000000003</v>
      </c>
      <c r="AR20" s="237">
        <v>1.0393610000000002</v>
      </c>
      <c r="AV20" s="1" t="s">
        <v>59</v>
      </c>
      <c r="AW20" s="235">
        <v>15.480205549235887</v>
      </c>
      <c r="AX20" s="236">
        <v>6.7543230000000003</v>
      </c>
      <c r="AY20" s="236">
        <v>12.827455999999994</v>
      </c>
      <c r="AZ20" s="236">
        <v>15.107980000000007</v>
      </c>
      <c r="BA20" s="237">
        <v>5.9292000000000011E-2</v>
      </c>
      <c r="BB20" s="237">
        <v>0.11288700000000003</v>
      </c>
      <c r="BC20" s="237">
        <v>0.13232799999999997</v>
      </c>
      <c r="BG20" s="1" t="s">
        <v>59</v>
      </c>
      <c r="BH20" s="235">
        <v>3.2211539310305786</v>
      </c>
      <c r="BI20" s="236">
        <v>1.4917130000000001</v>
      </c>
      <c r="BJ20" s="236">
        <v>2.7092169999999993</v>
      </c>
      <c r="BK20" s="236">
        <v>3.3352619999999997</v>
      </c>
      <c r="BL20" s="237">
        <v>1.0500999999999996E-2</v>
      </c>
      <c r="BM20" s="237">
        <v>2.1623E-2</v>
      </c>
      <c r="BN20" s="237">
        <v>2.7457000000000002E-2</v>
      </c>
      <c r="BR20" s="1" t="s">
        <v>59</v>
      </c>
      <c r="BS20" s="235">
        <v>9.5973974991830318</v>
      </c>
      <c r="BT20" s="236">
        <v>4.4457659999999972</v>
      </c>
      <c r="BU20" s="236">
        <v>7.3889449999999988</v>
      </c>
      <c r="BV20" s="236">
        <v>8.6230259999999976</v>
      </c>
      <c r="BW20" s="237">
        <v>3.2666000000000001E-2</v>
      </c>
      <c r="BX20" s="237">
        <v>6.0025999999999996E-2</v>
      </c>
      <c r="BY20" s="237">
        <v>7.1598999999999982E-2</v>
      </c>
      <c r="CC20" s="1" t="s">
        <v>59</v>
      </c>
      <c r="CD20" s="235">
        <v>181.85814138895904</v>
      </c>
      <c r="CE20" s="236">
        <v>95.397609000000003</v>
      </c>
      <c r="CF20" s="236">
        <v>167.40007600000001</v>
      </c>
      <c r="CG20" s="236">
        <v>187.35139900000004</v>
      </c>
      <c r="CH20" s="237">
        <v>1.3382399999999999</v>
      </c>
      <c r="CI20" s="237">
        <v>1.9917159999999996</v>
      </c>
      <c r="CJ20" s="237">
        <v>2.1644950000000001</v>
      </c>
    </row>
    <row r="21" spans="3:88">
      <c r="C21" t="s">
        <v>60</v>
      </c>
      <c r="D21" s="1" t="s">
        <v>60</v>
      </c>
      <c r="E21" s="235">
        <v>2257.4334614757495</v>
      </c>
      <c r="F21" s="236">
        <v>1005.4915000000001</v>
      </c>
      <c r="G21" s="236">
        <v>2063.5700240000001</v>
      </c>
      <c r="H21" s="236">
        <v>2428.9343039999994</v>
      </c>
      <c r="I21" s="237">
        <v>12.576336000000001</v>
      </c>
      <c r="J21" s="237">
        <v>25.592748999999998</v>
      </c>
      <c r="K21" s="237">
        <v>29.891213000000004</v>
      </c>
      <c r="O21" s="1" t="s">
        <v>60</v>
      </c>
      <c r="P21" s="235">
        <v>2332.1804638150306</v>
      </c>
      <c r="Q21" s="236">
        <v>1039.7001060000002</v>
      </c>
      <c r="R21" s="236">
        <v>2132.2885699999997</v>
      </c>
      <c r="S21" s="236">
        <v>2509.3505389999996</v>
      </c>
      <c r="T21" s="237">
        <v>13.021077</v>
      </c>
      <c r="U21" s="237">
        <v>26.460595999999999</v>
      </c>
      <c r="V21" s="237">
        <v>30.897160999999997</v>
      </c>
      <c r="Z21" s="1" t="s">
        <v>60</v>
      </c>
      <c r="AA21" s="235">
        <v>2418.5505278965429</v>
      </c>
      <c r="AB21" s="236">
        <v>1078.6915080000003</v>
      </c>
      <c r="AC21" s="236">
        <v>2211.4476640000003</v>
      </c>
      <c r="AD21" s="236">
        <v>2602.0161120000002</v>
      </c>
      <c r="AE21" s="237">
        <v>13.522748000000004</v>
      </c>
      <c r="AF21" s="237">
        <v>27.455643000000009</v>
      </c>
      <c r="AG21" s="237">
        <v>32.051527000000007</v>
      </c>
      <c r="AK21" s="1" t="s">
        <v>60</v>
      </c>
      <c r="AL21" s="235">
        <v>2090.5447580411055</v>
      </c>
      <c r="AM21" s="236">
        <v>923.49155399999984</v>
      </c>
      <c r="AN21" s="236">
        <v>2046.2999819999998</v>
      </c>
      <c r="AO21" s="236">
        <v>2461.5839919999989</v>
      </c>
      <c r="AP21" s="237">
        <v>11.252091000000002</v>
      </c>
      <c r="AQ21" s="237">
        <v>25.063393999999981</v>
      </c>
      <c r="AR21" s="237">
        <v>29.937781000000005</v>
      </c>
      <c r="AV21" s="1" t="s">
        <v>60</v>
      </c>
      <c r="AW21" s="235">
        <v>262.96830224277596</v>
      </c>
      <c r="AX21" s="236">
        <v>115.08798099999996</v>
      </c>
      <c r="AY21" s="236">
        <v>231.69504500000002</v>
      </c>
      <c r="AZ21" s="236">
        <v>275.57869999999997</v>
      </c>
      <c r="BA21" s="237">
        <v>1.3056659999999995</v>
      </c>
      <c r="BB21" s="237">
        <v>2.7532630000000005</v>
      </c>
      <c r="BC21" s="237">
        <v>3.2672140000000001</v>
      </c>
      <c r="BG21" s="1" t="s">
        <v>60</v>
      </c>
      <c r="BH21" s="235">
        <v>38.068182821270476</v>
      </c>
      <c r="BI21" s="236">
        <v>15.060508000000002</v>
      </c>
      <c r="BJ21" s="236">
        <v>32.914233999999993</v>
      </c>
      <c r="BK21" s="236">
        <v>40.718590000000013</v>
      </c>
      <c r="BL21" s="237">
        <v>8.1080000000000013E-2</v>
      </c>
      <c r="BM21" s="237">
        <v>0.27577799999999991</v>
      </c>
      <c r="BN21" s="237">
        <v>0.37006799999999995</v>
      </c>
      <c r="BR21" s="1" t="s">
        <v>60</v>
      </c>
      <c r="BS21" s="235">
        <v>5.2473638866541128</v>
      </c>
      <c r="BT21" s="236">
        <v>2.3011749999999997</v>
      </c>
      <c r="BU21" s="236">
        <v>10.244988999999993</v>
      </c>
      <c r="BV21" s="236">
        <v>17.691526000000007</v>
      </c>
      <c r="BW21" s="237">
        <v>2.1122999999999999E-2</v>
      </c>
      <c r="BX21" s="237">
        <v>0.11520600000000004</v>
      </c>
      <c r="BY21" s="237">
        <v>0.20252099999999987</v>
      </c>
      <c r="CC21" s="1" t="s">
        <v>60</v>
      </c>
      <c r="CD21" s="235">
        <v>2069.2121615722544</v>
      </c>
      <c r="CE21" s="236">
        <v>924.61212500000033</v>
      </c>
      <c r="CF21" s="236">
        <v>1900.5935249999998</v>
      </c>
      <c r="CG21" s="236">
        <v>2233.7718389999995</v>
      </c>
      <c r="CH21" s="237">
        <v>11.715411</v>
      </c>
      <c r="CI21" s="237">
        <v>23.707332999999998</v>
      </c>
      <c r="CJ21" s="237">
        <v>27.629946999999998</v>
      </c>
    </row>
    <row r="22" spans="3:88">
      <c r="C22" t="s">
        <v>61</v>
      </c>
      <c r="D22" s="1" t="s">
        <v>61</v>
      </c>
      <c r="E22" s="235">
        <v>769.48092508957063</v>
      </c>
      <c r="F22" s="236">
        <v>283.337943</v>
      </c>
      <c r="G22" s="236">
        <v>611.85433</v>
      </c>
      <c r="H22" s="236">
        <v>739.39200400000027</v>
      </c>
      <c r="I22" s="237">
        <v>4.6995459999999989</v>
      </c>
      <c r="J22" s="237">
        <v>10.035454999999997</v>
      </c>
      <c r="K22" s="237">
        <v>12.102574000000002</v>
      </c>
      <c r="O22" s="1" t="s">
        <v>61</v>
      </c>
      <c r="P22" s="235">
        <v>794.9595907907966</v>
      </c>
      <c r="Q22" s="236">
        <v>292.58965400000005</v>
      </c>
      <c r="R22" s="236">
        <v>631.94972899999982</v>
      </c>
      <c r="S22" s="236">
        <v>763.64404400000001</v>
      </c>
      <c r="T22" s="237">
        <v>4.8503360000000022</v>
      </c>
      <c r="U22" s="237">
        <v>10.361892999999998</v>
      </c>
      <c r="V22" s="237">
        <v>12.496470000000002</v>
      </c>
      <c r="Z22" s="1" t="s">
        <v>61</v>
      </c>
      <c r="AA22" s="235">
        <v>824.40015590319626</v>
      </c>
      <c r="AB22" s="236">
        <v>303.29813799999999</v>
      </c>
      <c r="AC22" s="236">
        <v>655.22783800000013</v>
      </c>
      <c r="AD22" s="236">
        <v>791.72079699999983</v>
      </c>
      <c r="AE22" s="237">
        <v>5.0263720000000038</v>
      </c>
      <c r="AF22" s="237">
        <v>10.741684999999999</v>
      </c>
      <c r="AG22" s="237">
        <v>12.954099000000005</v>
      </c>
      <c r="AK22" s="1" t="s">
        <v>61</v>
      </c>
      <c r="AL22" s="235">
        <v>728.25575713734361</v>
      </c>
      <c r="AM22" s="236">
        <v>265.94201700000002</v>
      </c>
      <c r="AN22" s="236">
        <v>590.8789949999998</v>
      </c>
      <c r="AO22" s="236">
        <v>720.13769599999989</v>
      </c>
      <c r="AP22" s="237">
        <v>4.3581900000000013</v>
      </c>
      <c r="AQ22" s="237">
        <v>9.6413210000000014</v>
      </c>
      <c r="AR22" s="237">
        <v>11.735117999999998</v>
      </c>
      <c r="AV22" s="1" t="s">
        <v>61</v>
      </c>
      <c r="AW22" s="235">
        <v>70.277039426111287</v>
      </c>
      <c r="AX22" s="236">
        <v>27.933925999999992</v>
      </c>
      <c r="AY22" s="236">
        <v>57.863549000000006</v>
      </c>
      <c r="AZ22" s="236">
        <v>71.506100000000004</v>
      </c>
      <c r="BA22" s="237">
        <v>0.47510999999999998</v>
      </c>
      <c r="BB22" s="237">
        <v>0.96618199999999999</v>
      </c>
      <c r="BC22" s="237">
        <v>1.1867159999999999</v>
      </c>
      <c r="BG22" s="1" t="s">
        <v>61</v>
      </c>
      <c r="BH22" s="235">
        <v>12.976125778981135</v>
      </c>
      <c r="BI22" s="236">
        <v>5.1765450000000017</v>
      </c>
      <c r="BJ22" s="236">
        <v>10.191205</v>
      </c>
      <c r="BK22" s="236">
        <v>12.439993000000001</v>
      </c>
      <c r="BL22" s="237">
        <v>8.9489999999999986E-2</v>
      </c>
      <c r="BM22" s="237">
        <v>0.171682</v>
      </c>
      <c r="BN22" s="237">
        <v>0.2081610000000001</v>
      </c>
      <c r="BR22" s="1" t="s">
        <v>61</v>
      </c>
      <c r="BS22" s="235">
        <v>18.299211257989395</v>
      </c>
      <c r="BT22" s="236">
        <v>7.2614869999999989</v>
      </c>
      <c r="BU22" s="236">
        <v>14.085647999999999</v>
      </c>
      <c r="BV22" s="236">
        <v>17.197154999999992</v>
      </c>
      <c r="BW22" s="237">
        <v>0.122668</v>
      </c>
      <c r="BX22" s="237">
        <v>0.23492499999999994</v>
      </c>
      <c r="BY22" s="237">
        <v>0.28537999999999997</v>
      </c>
      <c r="CC22" s="1" t="s">
        <v>61</v>
      </c>
      <c r="CD22" s="235">
        <v>724.68255136468531</v>
      </c>
      <c r="CE22" s="236">
        <v>264.65572800000007</v>
      </c>
      <c r="CF22" s="236">
        <v>574.08617999999979</v>
      </c>
      <c r="CG22" s="236">
        <v>692.13794400000006</v>
      </c>
      <c r="CH22" s="237">
        <v>4.3752260000000023</v>
      </c>
      <c r="CI22" s="237">
        <v>9.3957109999999986</v>
      </c>
      <c r="CJ22" s="237">
        <v>11.309754000000002</v>
      </c>
    </row>
    <row r="23" spans="3:88">
      <c r="C23" t="s">
        <v>62</v>
      </c>
      <c r="D23" s="1" t="s">
        <v>62</v>
      </c>
      <c r="E23" s="235">
        <v>2.7728782544364292</v>
      </c>
      <c r="F23" s="236">
        <v>1.2608679999999999</v>
      </c>
      <c r="G23" s="236">
        <v>4.2428889999999972</v>
      </c>
      <c r="H23" s="236">
        <v>5.2956459999999987</v>
      </c>
      <c r="I23" s="237">
        <v>3.926700000000001E-2</v>
      </c>
      <c r="J23" s="237">
        <v>0.10612899999999999</v>
      </c>
      <c r="K23" s="237">
        <v>0.12907000000000002</v>
      </c>
      <c r="O23" s="1" t="s">
        <v>62</v>
      </c>
      <c r="P23" s="235">
        <v>2.7806248018600819</v>
      </c>
      <c r="Q23" s="236">
        <v>1.2732520000000001</v>
      </c>
      <c r="R23" s="236">
        <v>4.3480359999999987</v>
      </c>
      <c r="S23" s="236">
        <v>5.4295890000000018</v>
      </c>
      <c r="T23" s="237">
        <v>3.9718000000000017E-2</v>
      </c>
      <c r="U23" s="237">
        <v>0.10865799999999999</v>
      </c>
      <c r="V23" s="237">
        <v>0.132245</v>
      </c>
      <c r="Z23" s="1" t="s">
        <v>62</v>
      </c>
      <c r="AA23" s="235">
        <v>2.7890733434236936</v>
      </c>
      <c r="AB23" s="236">
        <v>1.2832690000000002</v>
      </c>
      <c r="AC23" s="236">
        <v>4.4604450000000009</v>
      </c>
      <c r="AD23" s="236">
        <v>5.5753449999999969</v>
      </c>
      <c r="AE23" s="237">
        <v>4.0070000000000015E-2</v>
      </c>
      <c r="AF23" s="237">
        <v>0.11131699999999999</v>
      </c>
      <c r="AG23" s="237">
        <v>0.13564199999999993</v>
      </c>
      <c r="AK23" s="1" t="s">
        <v>62</v>
      </c>
      <c r="AL23" s="235">
        <v>9.999998552205962E-5</v>
      </c>
      <c r="AM23" s="236">
        <v>3.3999999999999993E-5</v>
      </c>
      <c r="AN23" s="236">
        <v>1.6816219999999995</v>
      </c>
      <c r="AO23" s="236">
        <v>2.3719059999999992</v>
      </c>
      <c r="AP23" s="237">
        <v>9.9999999999999995E-7</v>
      </c>
      <c r="AQ23" s="237">
        <v>3.7155000000000007E-2</v>
      </c>
      <c r="AR23" s="237">
        <v>5.2351000000000009E-2</v>
      </c>
      <c r="AV23" s="1" t="s">
        <v>62</v>
      </c>
      <c r="AW23" s="235">
        <v>0.33880723698426163</v>
      </c>
      <c r="AX23" s="236">
        <v>7.1973000000000037E-2</v>
      </c>
      <c r="AY23" s="236">
        <v>0.29419900000000004</v>
      </c>
      <c r="AZ23" s="236">
        <v>0.40255900000000011</v>
      </c>
      <c r="BA23" s="237">
        <v>2.0249999999999999E-3</v>
      </c>
      <c r="BB23" s="237">
        <v>7.1249999999999994E-3</v>
      </c>
      <c r="BC23" s="237">
        <v>9.4350000000000007E-3</v>
      </c>
      <c r="BG23" s="1" t="s">
        <v>62</v>
      </c>
      <c r="BH23" s="235">
        <v>4.8070419291975142E-2</v>
      </c>
      <c r="BI23" s="236">
        <v>2.0695000000000005E-2</v>
      </c>
      <c r="BJ23" s="236">
        <v>5.7790000000000022E-2</v>
      </c>
      <c r="BK23" s="236">
        <v>7.8480000000000008E-2</v>
      </c>
      <c r="BL23" s="237">
        <v>3.5700000000000022E-4</v>
      </c>
      <c r="BM23" s="237">
        <v>1.1559999999999997E-3</v>
      </c>
      <c r="BN23" s="237">
        <v>1.6140000000000004E-3</v>
      </c>
      <c r="BR23" s="1" t="s">
        <v>62</v>
      </c>
      <c r="BS23" s="235">
        <v>9.999973078037308E-5</v>
      </c>
      <c r="BT23" s="236">
        <v>4.7999999999999994E-5</v>
      </c>
      <c r="BU23" s="236">
        <v>2.2024999999999986E-2</v>
      </c>
      <c r="BV23" s="236">
        <v>3.6015999999999999E-2</v>
      </c>
      <c r="BW23" s="237">
        <v>0</v>
      </c>
      <c r="BX23" s="237">
        <v>4.0900000000000035E-4</v>
      </c>
      <c r="BY23" s="237">
        <v>7.1600000000000027E-4</v>
      </c>
      <c r="CC23" s="1" t="s">
        <v>62</v>
      </c>
      <c r="CD23" s="235">
        <v>2.4418175648758202</v>
      </c>
      <c r="CE23" s="236">
        <v>1.201279</v>
      </c>
      <c r="CF23" s="236">
        <v>4.0538369999999988</v>
      </c>
      <c r="CG23" s="236">
        <v>5.0270300000000017</v>
      </c>
      <c r="CH23" s="237">
        <v>3.7693000000000018E-2</v>
      </c>
      <c r="CI23" s="237">
        <v>0.10153299999999998</v>
      </c>
      <c r="CJ23" s="237">
        <v>0.12281</v>
      </c>
    </row>
    <row r="24" spans="3:88">
      <c r="C24" t="s">
        <v>63</v>
      </c>
      <c r="D24" s="1" t="s">
        <v>63</v>
      </c>
      <c r="E24" s="235">
        <v>143.26020043980722</v>
      </c>
      <c r="F24" s="236">
        <v>57.849629999999983</v>
      </c>
      <c r="G24" s="236">
        <v>113.60744499999998</v>
      </c>
      <c r="H24" s="236">
        <v>133.11622799999998</v>
      </c>
      <c r="I24" s="237">
        <v>0.58694199999999985</v>
      </c>
      <c r="J24" s="237">
        <v>1.1976079999999996</v>
      </c>
      <c r="K24" s="237">
        <v>1.4054520000000006</v>
      </c>
      <c r="O24" s="1" t="s">
        <v>63</v>
      </c>
      <c r="P24" s="235">
        <v>148.00376020364618</v>
      </c>
      <c r="Q24" s="236">
        <v>59.733071000000002</v>
      </c>
      <c r="R24" s="236">
        <v>117.39756700000001</v>
      </c>
      <c r="S24" s="236">
        <v>137.51916900000003</v>
      </c>
      <c r="T24" s="237">
        <v>0.6073559999999999</v>
      </c>
      <c r="U24" s="237">
        <v>1.2388780000000004</v>
      </c>
      <c r="V24" s="237">
        <v>1.4532819999999997</v>
      </c>
      <c r="Z24" s="1" t="s">
        <v>63</v>
      </c>
      <c r="AA24" s="235">
        <v>153.48493734728058</v>
      </c>
      <c r="AB24" s="236">
        <v>61.890727999999996</v>
      </c>
      <c r="AC24" s="236">
        <v>121.73700899999999</v>
      </c>
      <c r="AD24" s="236">
        <v>142.56110800000002</v>
      </c>
      <c r="AE24" s="237">
        <v>0.63024499999999983</v>
      </c>
      <c r="AF24" s="237">
        <v>1.2856479999999997</v>
      </c>
      <c r="AG24" s="237">
        <v>1.5075560000000003</v>
      </c>
      <c r="AK24" s="1" t="s">
        <v>63</v>
      </c>
      <c r="AL24" s="235">
        <v>100.59531728781903</v>
      </c>
      <c r="AM24" s="236">
        <v>40.351661000000007</v>
      </c>
      <c r="AN24" s="236">
        <v>82.546399999999977</v>
      </c>
      <c r="AO24" s="236">
        <v>98.725034000000036</v>
      </c>
      <c r="AP24" s="237">
        <v>0.40212100000000006</v>
      </c>
      <c r="AQ24" s="237">
        <v>0.86016099999999973</v>
      </c>
      <c r="AR24" s="237">
        <v>1.031469</v>
      </c>
      <c r="AV24" s="1" t="s">
        <v>63</v>
      </c>
      <c r="AW24" s="235">
        <v>16.779702786791209</v>
      </c>
      <c r="AX24" s="236">
        <v>6.9450959999999986</v>
      </c>
      <c r="AY24" s="236">
        <v>12.851347000000004</v>
      </c>
      <c r="AZ24" s="236">
        <v>15.398844999999998</v>
      </c>
      <c r="BA24" s="237">
        <v>6.2016000000000009E-2</v>
      </c>
      <c r="BB24" s="237">
        <v>0.12695699999999993</v>
      </c>
      <c r="BC24" s="237">
        <v>0.15393999999999999</v>
      </c>
      <c r="BG24" s="1" t="s">
        <v>63</v>
      </c>
      <c r="BH24" s="235">
        <v>2.4158654482729336</v>
      </c>
      <c r="BI24" s="236">
        <v>1.0679079999999999</v>
      </c>
      <c r="BJ24" s="236">
        <v>1.8895469999999999</v>
      </c>
      <c r="BK24" s="236">
        <v>2.2489539999999995</v>
      </c>
      <c r="BL24" s="237">
        <v>1.0155999999999997E-2</v>
      </c>
      <c r="BM24" s="237">
        <v>1.9330000000000003E-2</v>
      </c>
      <c r="BN24" s="237">
        <v>2.3147000000000001E-2</v>
      </c>
      <c r="BR24" s="1" t="s">
        <v>63</v>
      </c>
      <c r="BS24" s="235">
        <v>9.999973078037308E-5</v>
      </c>
      <c r="BT24" s="236">
        <v>4.9000000000000005E-5</v>
      </c>
      <c r="BU24" s="236">
        <v>0.15396799999999997</v>
      </c>
      <c r="BV24" s="236">
        <v>0.32735100000000006</v>
      </c>
      <c r="BW24" s="237">
        <v>0</v>
      </c>
      <c r="BX24" s="237">
        <v>1.5019999999999999E-3</v>
      </c>
      <c r="BY24" s="237">
        <v>3.2690000000000002E-3</v>
      </c>
      <c r="CC24" s="1" t="s">
        <v>63</v>
      </c>
      <c r="CD24" s="235">
        <v>131.22405741685498</v>
      </c>
      <c r="CE24" s="236">
        <v>52.787975000000003</v>
      </c>
      <c r="CF24" s="236">
        <v>104.54622000000001</v>
      </c>
      <c r="CG24" s="236">
        <v>122.12032400000004</v>
      </c>
      <c r="CH24" s="237">
        <v>0.54533999999999994</v>
      </c>
      <c r="CI24" s="237">
        <v>1.1119210000000004</v>
      </c>
      <c r="CJ24" s="237">
        <v>1.2993419999999998</v>
      </c>
    </row>
    <row r="25" spans="3:88">
      <c r="C25" t="s">
        <v>64</v>
      </c>
      <c r="D25" s="1" t="s">
        <v>64</v>
      </c>
      <c r="E25" s="235">
        <v>1512.9145410082667</v>
      </c>
      <c r="F25" s="236">
        <v>817.91753200000016</v>
      </c>
      <c r="G25" s="236">
        <v>1466.6387640000003</v>
      </c>
      <c r="H25" s="236">
        <v>1729.2390180000002</v>
      </c>
      <c r="I25" s="237">
        <v>11.675558000000001</v>
      </c>
      <c r="J25" s="237">
        <v>19.268167999999989</v>
      </c>
      <c r="K25" s="237">
        <v>22.11724899999999</v>
      </c>
      <c r="O25" s="1" t="s">
        <v>64</v>
      </c>
      <c r="P25" s="235">
        <v>1563.0094069991114</v>
      </c>
      <c r="Q25" s="236">
        <v>847.77809300000035</v>
      </c>
      <c r="R25" s="236">
        <v>1518.6270159999997</v>
      </c>
      <c r="S25" s="236">
        <v>1788.965038</v>
      </c>
      <c r="T25" s="237">
        <v>12.137438000000001</v>
      </c>
      <c r="U25" s="237">
        <v>19.991602000000011</v>
      </c>
      <c r="V25" s="237">
        <v>22.924910000000001</v>
      </c>
      <c r="Z25" s="1" t="s">
        <v>64</v>
      </c>
      <c r="AA25" s="235">
        <v>1620.8939595614324</v>
      </c>
      <c r="AB25" s="236">
        <v>880.91995599999996</v>
      </c>
      <c r="AC25" s="236">
        <v>1577.0722790000007</v>
      </c>
      <c r="AD25" s="236">
        <v>1856.5677060000003</v>
      </c>
      <c r="AE25" s="237">
        <v>12.637231999999999</v>
      </c>
      <c r="AF25" s="237">
        <v>20.789582999999993</v>
      </c>
      <c r="AG25" s="237">
        <v>23.822503000000005</v>
      </c>
      <c r="AK25" s="1" t="s">
        <v>64</v>
      </c>
      <c r="AL25" s="235">
        <v>1755.1828548650692</v>
      </c>
      <c r="AM25" s="236">
        <v>921.91970800000001</v>
      </c>
      <c r="AN25" s="236">
        <v>1652.0349949999995</v>
      </c>
      <c r="AO25" s="236">
        <v>1967.3435890000007</v>
      </c>
      <c r="AP25" s="237">
        <v>12.977332999999998</v>
      </c>
      <c r="AQ25" s="237">
        <v>21.470704000000001</v>
      </c>
      <c r="AR25" s="237">
        <v>24.887144000000006</v>
      </c>
      <c r="AV25" s="1" t="s">
        <v>64</v>
      </c>
      <c r="AW25" s="235">
        <v>127.10779979968439</v>
      </c>
      <c r="AX25" s="236">
        <v>53.497480999999993</v>
      </c>
      <c r="AY25" s="236">
        <v>106.77833300000002</v>
      </c>
      <c r="AZ25" s="236">
        <v>141.25689800000001</v>
      </c>
      <c r="BA25" s="237">
        <v>0.50805100000000025</v>
      </c>
      <c r="BB25" s="237">
        <v>1.1099600000000001</v>
      </c>
      <c r="BC25" s="237">
        <v>1.482397</v>
      </c>
      <c r="BG25" s="1" t="s">
        <v>64</v>
      </c>
      <c r="BH25" s="235">
        <v>25.513003294639923</v>
      </c>
      <c r="BI25" s="236">
        <v>7.7391150000000017</v>
      </c>
      <c r="BJ25" s="236">
        <v>18.998490999999994</v>
      </c>
      <c r="BK25" s="236">
        <v>26.96598100000001</v>
      </c>
      <c r="BL25" s="237">
        <v>3.1678000000000012E-2</v>
      </c>
      <c r="BM25" s="237">
        <v>0.12131100000000003</v>
      </c>
      <c r="BN25" s="237">
        <v>0.21052300000000002</v>
      </c>
      <c r="BR25" s="1" t="s">
        <v>64</v>
      </c>
      <c r="BS25" s="235">
        <v>76.015750647142298</v>
      </c>
      <c r="BT25" s="236">
        <v>26.983116000000003</v>
      </c>
      <c r="BU25" s="236">
        <v>54.846789999999999</v>
      </c>
      <c r="BV25" s="236">
        <v>72.929856999999984</v>
      </c>
      <c r="BW25" s="237">
        <v>0.17407700000000004</v>
      </c>
      <c r="BX25" s="237">
        <v>0.41761199999999993</v>
      </c>
      <c r="BY25" s="237">
        <v>0.61894399999999983</v>
      </c>
      <c r="CC25" s="1" t="s">
        <v>64</v>
      </c>
      <c r="CD25" s="235">
        <v>1435.901607199427</v>
      </c>
      <c r="CE25" s="236">
        <v>794.28061200000036</v>
      </c>
      <c r="CF25" s="236">
        <v>1411.8486829999997</v>
      </c>
      <c r="CG25" s="236">
        <v>1647.70814</v>
      </c>
      <c r="CH25" s="237">
        <v>11.629387000000001</v>
      </c>
      <c r="CI25" s="237">
        <v>18.88164200000001</v>
      </c>
      <c r="CJ25" s="237">
        <v>21.442513000000002</v>
      </c>
    </row>
    <row r="26" spans="3:88">
      <c r="C26" t="s">
        <v>65</v>
      </c>
      <c r="D26" s="1" t="s">
        <v>65</v>
      </c>
      <c r="E26" s="235">
        <v>1716.9517961801137</v>
      </c>
      <c r="F26" s="236">
        <v>849.42722300000014</v>
      </c>
      <c r="G26" s="236">
        <v>1523.1643550000001</v>
      </c>
      <c r="H26" s="236">
        <v>1740.8277650000005</v>
      </c>
      <c r="I26" s="237">
        <v>10.095939</v>
      </c>
      <c r="J26" s="237">
        <v>18.725702999999992</v>
      </c>
      <c r="K26" s="237">
        <v>21.456883000000005</v>
      </c>
      <c r="O26" s="1" t="s">
        <v>65</v>
      </c>
      <c r="P26" s="235">
        <v>1773.8026412285474</v>
      </c>
      <c r="Q26" s="236">
        <v>877.99331600000016</v>
      </c>
      <c r="R26" s="236">
        <v>1574.1834799999997</v>
      </c>
      <c r="S26" s="236">
        <v>1798.8517239999999</v>
      </c>
      <c r="T26" s="237">
        <v>10.455584</v>
      </c>
      <c r="U26" s="237">
        <v>19.372864999999994</v>
      </c>
      <c r="V26" s="237">
        <v>22.192214000000007</v>
      </c>
      <c r="Z26" s="1" t="s">
        <v>65</v>
      </c>
      <c r="AA26" s="235">
        <v>1839.4937188136203</v>
      </c>
      <c r="AB26" s="236">
        <v>910.64576099999999</v>
      </c>
      <c r="AC26" s="236">
        <v>1632.6836559999997</v>
      </c>
      <c r="AD26" s="236">
        <v>1865.4365929999997</v>
      </c>
      <c r="AE26" s="237">
        <v>10.8611</v>
      </c>
      <c r="AF26" s="237">
        <v>20.109408999999999</v>
      </c>
      <c r="AG26" s="237">
        <v>23.030459999999998</v>
      </c>
      <c r="AK26" s="1" t="s">
        <v>65</v>
      </c>
      <c r="AL26" s="235">
        <v>698.90993390131632</v>
      </c>
      <c r="AM26" s="236">
        <v>333.92332400000004</v>
      </c>
      <c r="AN26" s="236">
        <v>713.577451</v>
      </c>
      <c r="AO26" s="236">
        <v>851.91452500000014</v>
      </c>
      <c r="AP26" s="237">
        <v>3.9837250000000011</v>
      </c>
      <c r="AQ26" s="237">
        <v>8.8442829999999955</v>
      </c>
      <c r="AR26" s="237">
        <v>10.582545000000003</v>
      </c>
      <c r="AV26" s="1" t="s">
        <v>65</v>
      </c>
      <c r="AW26" s="235">
        <v>264.05578424023918</v>
      </c>
      <c r="AX26" s="236">
        <v>131.99659399999996</v>
      </c>
      <c r="AY26" s="236">
        <v>223.35750700000006</v>
      </c>
      <c r="AZ26" s="236">
        <v>253.73747700000001</v>
      </c>
      <c r="BA26" s="237">
        <v>1.3333770000000003</v>
      </c>
      <c r="BB26" s="237">
        <v>2.4969400000000008</v>
      </c>
      <c r="BC26" s="237">
        <v>2.8772659999999997</v>
      </c>
      <c r="BG26" s="1" t="s">
        <v>65</v>
      </c>
      <c r="BH26" s="235">
        <v>28.953781357331671</v>
      </c>
      <c r="BI26" s="236">
        <v>15.527674999999995</v>
      </c>
      <c r="BJ26" s="236">
        <v>25.988762999999992</v>
      </c>
      <c r="BK26" s="236">
        <v>30.35773</v>
      </c>
      <c r="BL26" s="237">
        <v>0.214868</v>
      </c>
      <c r="BM26" s="237">
        <v>0.35254899999999995</v>
      </c>
      <c r="BN26" s="237">
        <v>0.40778599999999993</v>
      </c>
      <c r="BR26" s="1" t="s">
        <v>65</v>
      </c>
      <c r="BS26" s="235">
        <v>12.894077148097708</v>
      </c>
      <c r="BT26" s="236">
        <v>7.1185940000000008</v>
      </c>
      <c r="BU26" s="236">
        <v>13.492949999999997</v>
      </c>
      <c r="BV26" s="236">
        <v>16.699866</v>
      </c>
      <c r="BW26" s="237">
        <v>0.11250999999999997</v>
      </c>
      <c r="BX26" s="237">
        <v>0.20117200000000002</v>
      </c>
      <c r="BY26" s="237">
        <v>0.24213799999999999</v>
      </c>
      <c r="CC26" s="1" t="s">
        <v>65</v>
      </c>
      <c r="CD26" s="235">
        <v>1509.7468569883081</v>
      </c>
      <c r="CE26" s="236">
        <v>745.9967220000002</v>
      </c>
      <c r="CF26" s="236">
        <v>1350.8259729999995</v>
      </c>
      <c r="CG26" s="236">
        <v>1545.114247</v>
      </c>
      <c r="CH26" s="237">
        <v>9.1222069999999995</v>
      </c>
      <c r="CI26" s="237">
        <v>16.875924999999992</v>
      </c>
      <c r="CJ26" s="237">
        <v>19.314948000000008</v>
      </c>
    </row>
    <row r="27" spans="3:88">
      <c r="C27" t="s">
        <v>66</v>
      </c>
      <c r="D27" s="1" t="s">
        <v>66</v>
      </c>
      <c r="E27" s="235">
        <v>113.9569776225739</v>
      </c>
      <c r="F27" s="236">
        <v>51.199534000000028</v>
      </c>
      <c r="G27" s="236">
        <v>88.373174000000006</v>
      </c>
      <c r="H27" s="236">
        <v>95.538206000000002</v>
      </c>
      <c r="I27" s="237">
        <v>1.6129409999999995</v>
      </c>
      <c r="J27" s="237">
        <v>2.4588189999999996</v>
      </c>
      <c r="K27" s="237">
        <v>2.6699949999999997</v>
      </c>
      <c r="O27" s="1" t="s">
        <v>66</v>
      </c>
      <c r="P27" s="235">
        <v>117.73026379835491</v>
      </c>
      <c r="Q27" s="236">
        <v>52.905831999999997</v>
      </c>
      <c r="R27" s="236">
        <v>91.318054999999958</v>
      </c>
      <c r="S27" s="236">
        <v>98.70952299999999</v>
      </c>
      <c r="T27" s="237">
        <v>1.6693559999999998</v>
      </c>
      <c r="U27" s="237">
        <v>2.5431080000000006</v>
      </c>
      <c r="V27" s="237">
        <v>2.7610130000000002</v>
      </c>
      <c r="Z27" s="1" t="s">
        <v>66</v>
      </c>
      <c r="AA27" s="235">
        <v>122.09029107170048</v>
      </c>
      <c r="AB27" s="236">
        <v>54.873007999999977</v>
      </c>
      <c r="AC27" s="236">
        <v>94.717016000000001</v>
      </c>
      <c r="AD27" s="236">
        <v>102.36817800000001</v>
      </c>
      <c r="AE27" s="237">
        <v>1.735166</v>
      </c>
      <c r="AF27" s="237">
        <v>2.6410870000000006</v>
      </c>
      <c r="AG27" s="237">
        <v>2.8666800000000001</v>
      </c>
      <c r="AK27" s="1" t="s">
        <v>66</v>
      </c>
      <c r="AL27" s="235">
        <v>89.296567882303123</v>
      </c>
      <c r="AM27" s="236">
        <v>39.959330000000008</v>
      </c>
      <c r="AN27" s="236">
        <v>70.43837299999997</v>
      </c>
      <c r="AO27" s="236">
        <v>76.509895</v>
      </c>
      <c r="AP27" s="237">
        <v>1.246286</v>
      </c>
      <c r="AQ27" s="237">
        <v>1.9700240000000002</v>
      </c>
      <c r="AR27" s="237">
        <v>2.147154</v>
      </c>
      <c r="AV27" s="1" t="s">
        <v>66</v>
      </c>
      <c r="AW27" s="235">
        <v>17.558166624427024</v>
      </c>
      <c r="AX27" s="236">
        <v>7.8433460000000004</v>
      </c>
      <c r="AY27" s="236">
        <v>13.302128000000005</v>
      </c>
      <c r="AZ27" s="236">
        <v>14.481183000000005</v>
      </c>
      <c r="BA27" s="237">
        <v>0.20004600000000003</v>
      </c>
      <c r="BB27" s="237">
        <v>0.32487300000000002</v>
      </c>
      <c r="BC27" s="237">
        <v>0.3594989999999999</v>
      </c>
      <c r="BG27" s="1" t="s">
        <v>66</v>
      </c>
      <c r="BH27" s="235">
        <v>1.9217111520352883</v>
      </c>
      <c r="BI27" s="236">
        <v>0.9069569999999999</v>
      </c>
      <c r="BJ27" s="236">
        <v>1.6033240000000002</v>
      </c>
      <c r="BK27" s="236">
        <v>1.7173219999999998</v>
      </c>
      <c r="BL27" s="237">
        <v>3.0255999999999998E-2</v>
      </c>
      <c r="BM27" s="237">
        <v>4.4086000000000007E-2</v>
      </c>
      <c r="BN27" s="237">
        <v>4.7431999999999995E-2</v>
      </c>
      <c r="BR27" s="1" t="s">
        <v>66</v>
      </c>
      <c r="BS27" s="235">
        <v>0.59091061519406329</v>
      </c>
      <c r="BT27" s="236">
        <v>0.22173800000000002</v>
      </c>
      <c r="BU27" s="236">
        <v>0.48376599999999992</v>
      </c>
      <c r="BV27" s="236">
        <v>0.53170899999999999</v>
      </c>
      <c r="BW27" s="237">
        <v>5.0429999999999997E-3</v>
      </c>
      <c r="BX27" s="237">
        <v>1.1812999999999999E-2</v>
      </c>
      <c r="BY27" s="237">
        <v>1.3114000000000002E-2</v>
      </c>
      <c r="CC27" s="1" t="s">
        <v>66</v>
      </c>
      <c r="CD27" s="235">
        <v>100.17209717392788</v>
      </c>
      <c r="CE27" s="236">
        <v>45.062485999999993</v>
      </c>
      <c r="CF27" s="236">
        <v>78.015926999999948</v>
      </c>
      <c r="CG27" s="236">
        <v>84.228339999999989</v>
      </c>
      <c r="CH27" s="237">
        <v>1.4693099999999999</v>
      </c>
      <c r="CI27" s="237">
        <v>2.2182350000000004</v>
      </c>
      <c r="CJ27" s="237">
        <v>2.4015140000000001</v>
      </c>
    </row>
    <row r="28" spans="3:88">
      <c r="C28" t="s">
        <v>67</v>
      </c>
      <c r="D28" s="1" t="s">
        <v>67</v>
      </c>
      <c r="E28" s="235">
        <v>2.7728782544364288</v>
      </c>
      <c r="F28" s="236">
        <v>0</v>
      </c>
      <c r="G28" s="236">
        <v>2.2264940000000002</v>
      </c>
      <c r="H28" s="236">
        <v>3.121559</v>
      </c>
      <c r="I28" s="237">
        <v>0</v>
      </c>
      <c r="J28" s="237">
        <v>8.0365000000000006E-2</v>
      </c>
      <c r="K28" s="237">
        <v>0.11235199999999999</v>
      </c>
      <c r="O28" s="1" t="s">
        <v>67</v>
      </c>
      <c r="P28" s="235">
        <v>2.7806248018600819</v>
      </c>
      <c r="Q28" s="236">
        <v>0</v>
      </c>
      <c r="R28" s="236">
        <v>2.2996599999999994</v>
      </c>
      <c r="S28" s="236">
        <v>3.2233920000000005</v>
      </c>
      <c r="T28" s="237">
        <v>0</v>
      </c>
      <c r="U28" s="237">
        <v>8.3023000000000013E-2</v>
      </c>
      <c r="V28" s="237">
        <v>0.11603299999999997</v>
      </c>
      <c r="Z28" s="1" t="s">
        <v>67</v>
      </c>
      <c r="AA28" s="235">
        <v>2.7890733434236945</v>
      </c>
      <c r="AB28" s="236">
        <v>0</v>
      </c>
      <c r="AC28" s="236">
        <v>2.3846129999999999</v>
      </c>
      <c r="AD28" s="236">
        <v>3.3414720000000004</v>
      </c>
      <c r="AE28" s="237">
        <v>0</v>
      </c>
      <c r="AF28" s="237">
        <v>8.6102000000000026E-2</v>
      </c>
      <c r="AG28" s="237">
        <v>0.12030200000000001</v>
      </c>
      <c r="AK28" s="1" t="s">
        <v>67</v>
      </c>
      <c r="AL28" s="235">
        <v>0.96696907954003442</v>
      </c>
      <c r="AM28" s="236">
        <v>0</v>
      </c>
      <c r="AN28" s="236">
        <v>2.5548360000000003</v>
      </c>
      <c r="AO28" s="236">
        <v>3.616140000000001</v>
      </c>
      <c r="AP28" s="237">
        <v>0</v>
      </c>
      <c r="AQ28" s="237">
        <v>9.2245999999999981E-2</v>
      </c>
      <c r="AR28" s="237">
        <v>0.13000600000000001</v>
      </c>
      <c r="AV28" s="1" t="s">
        <v>67</v>
      </c>
      <c r="AW28" s="235">
        <v>0.16017521039469215</v>
      </c>
      <c r="AX28" s="236">
        <v>0</v>
      </c>
      <c r="AY28" s="236">
        <v>0.21499599999999996</v>
      </c>
      <c r="AZ28" s="236">
        <v>0.31371999999999989</v>
      </c>
      <c r="BA28" s="237">
        <v>0</v>
      </c>
      <c r="BB28" s="237">
        <v>7.6829999999999997E-3</v>
      </c>
      <c r="BC28" s="237">
        <v>1.1186E-2</v>
      </c>
      <c r="BG28" s="1" t="s">
        <v>67</v>
      </c>
      <c r="BH28" s="235">
        <v>4.8070419291975156E-2</v>
      </c>
      <c r="BI28" s="236">
        <v>0</v>
      </c>
      <c r="BJ28" s="236">
        <v>2.4681999999999999E-2</v>
      </c>
      <c r="BK28" s="236">
        <v>4.2547000000000008E-2</v>
      </c>
      <c r="BL28" s="237">
        <v>0</v>
      </c>
      <c r="BM28" s="237">
        <v>8.4900000000000025E-4</v>
      </c>
      <c r="BN28" s="237">
        <v>1.4880000000000002E-3</v>
      </c>
      <c r="BR28" s="1" t="s">
        <v>67</v>
      </c>
      <c r="BS28" s="235">
        <v>1.3167218471749047E-2</v>
      </c>
      <c r="BT28" s="236">
        <v>0</v>
      </c>
      <c r="BU28" s="236">
        <v>1.8303000000000003E-2</v>
      </c>
      <c r="BV28" s="236">
        <v>3.5402999999999997E-2</v>
      </c>
      <c r="BW28" s="237">
        <v>0</v>
      </c>
      <c r="BX28" s="237">
        <v>6.1600000000000034E-4</v>
      </c>
      <c r="BY28" s="237">
        <v>1.2239999999999996E-3</v>
      </c>
      <c r="CC28" s="1" t="s">
        <v>67</v>
      </c>
      <c r="CD28" s="235">
        <v>2.6204495914653898</v>
      </c>
      <c r="CE28" s="236">
        <v>0</v>
      </c>
      <c r="CF28" s="236">
        <v>2.0846639999999992</v>
      </c>
      <c r="CG28" s="236">
        <v>2.9096720000000005</v>
      </c>
      <c r="CH28" s="237">
        <v>0</v>
      </c>
      <c r="CI28" s="237">
        <v>7.5340000000000018E-2</v>
      </c>
      <c r="CJ28" s="237">
        <v>0.10484699999999997</v>
      </c>
    </row>
    <row r="29" spans="3:88">
      <c r="C29" t="s">
        <v>68</v>
      </c>
      <c r="D29" s="1" t="s">
        <v>68</v>
      </c>
      <c r="E29" s="235">
        <v>69.459491122330775</v>
      </c>
      <c r="F29" s="236">
        <v>26.763581000000006</v>
      </c>
      <c r="G29" s="236">
        <v>55.633377999999993</v>
      </c>
      <c r="H29" s="236">
        <v>67.368178999999998</v>
      </c>
      <c r="I29" s="237">
        <v>1.0432859999999995</v>
      </c>
      <c r="J29" s="237">
        <v>1.9074199999999999</v>
      </c>
      <c r="K29" s="237">
        <v>2.2584549999999997</v>
      </c>
      <c r="O29" s="1" t="s">
        <v>68</v>
      </c>
      <c r="P29" s="235">
        <v>71.759398886616339</v>
      </c>
      <c r="Q29" s="236">
        <v>27.815445000000015</v>
      </c>
      <c r="R29" s="236">
        <v>57.656047000000008</v>
      </c>
      <c r="S29" s="236">
        <v>69.773073000000025</v>
      </c>
      <c r="T29" s="237">
        <v>1.0876369999999995</v>
      </c>
      <c r="U29" s="237">
        <v>1.9809480000000004</v>
      </c>
      <c r="V29" s="237">
        <v>2.3434860000000013</v>
      </c>
      <c r="Z29" s="1" t="s">
        <v>68</v>
      </c>
      <c r="AA29" s="235">
        <v>74.416939319893643</v>
      </c>
      <c r="AB29" s="236">
        <v>28.953125999999994</v>
      </c>
      <c r="AC29" s="236">
        <v>59.910857000000007</v>
      </c>
      <c r="AD29" s="236">
        <v>72.468398000000008</v>
      </c>
      <c r="AE29" s="237">
        <v>1.1344149999999997</v>
      </c>
      <c r="AF29" s="237">
        <v>2.0612769999999991</v>
      </c>
      <c r="AG29" s="237">
        <v>2.4370459999999996</v>
      </c>
      <c r="AK29" s="1" t="s">
        <v>68</v>
      </c>
      <c r="AL29" s="235">
        <v>213.47236413471305</v>
      </c>
      <c r="AM29" s="236">
        <v>77.834146999999987</v>
      </c>
      <c r="AN29" s="236">
        <v>128.289107</v>
      </c>
      <c r="AO29" s="236">
        <v>147.37244499999997</v>
      </c>
      <c r="AP29" s="237">
        <v>2.9300280000000005</v>
      </c>
      <c r="AQ29" s="237">
        <v>4.4711539999999976</v>
      </c>
      <c r="AR29" s="237">
        <v>5.0476380000000001</v>
      </c>
      <c r="AV29" s="1" t="s">
        <v>68</v>
      </c>
      <c r="AW29" s="235">
        <v>9.8214550559370188</v>
      </c>
      <c r="AX29" s="236">
        <v>2.5520259999999997</v>
      </c>
      <c r="AY29" s="236">
        <v>5.6600300000000008</v>
      </c>
      <c r="AZ29" s="236">
        <v>7.0550380000000015</v>
      </c>
      <c r="BA29" s="237">
        <v>7.5905999999999987E-2</v>
      </c>
      <c r="BB29" s="237">
        <v>0.16836599999999996</v>
      </c>
      <c r="BC29" s="237">
        <v>0.209621</v>
      </c>
      <c r="BG29" s="1" t="s">
        <v>68</v>
      </c>
      <c r="BH29" s="235">
        <v>1.1713287021929371</v>
      </c>
      <c r="BI29" s="236">
        <v>0.43339899999999987</v>
      </c>
      <c r="BJ29" s="236">
        <v>0.85360099999999972</v>
      </c>
      <c r="BK29" s="236">
        <v>1.1114099999999998</v>
      </c>
      <c r="BL29" s="237">
        <v>1.5086999999999998E-2</v>
      </c>
      <c r="BM29" s="237">
        <v>2.7413000000000014E-2</v>
      </c>
      <c r="BN29" s="237">
        <v>3.5207999999999996E-2</v>
      </c>
      <c r="BR29" s="1" t="s">
        <v>68</v>
      </c>
      <c r="BS29" s="235">
        <v>9.999973078037308E-5</v>
      </c>
      <c r="BT29" s="236">
        <v>4.7000000000000004E-5</v>
      </c>
      <c r="BU29" s="236">
        <v>0.18246699999999996</v>
      </c>
      <c r="BV29" s="236">
        <v>0.35642000000000007</v>
      </c>
      <c r="BW29" s="237">
        <v>9.9999999999999995E-7</v>
      </c>
      <c r="BX29" s="237">
        <v>5.0669999999999995E-3</v>
      </c>
      <c r="BY29" s="237">
        <v>1.0198E-2</v>
      </c>
      <c r="CC29" s="1" t="s">
        <v>68</v>
      </c>
      <c r="CD29" s="235">
        <v>61.937943830679316</v>
      </c>
      <c r="CE29" s="236">
        <v>25.263419000000013</v>
      </c>
      <c r="CF29" s="236">
        <v>51.996017000000009</v>
      </c>
      <c r="CG29" s="236">
        <v>62.718035000000022</v>
      </c>
      <c r="CH29" s="237">
        <v>1.0117309999999995</v>
      </c>
      <c r="CI29" s="237">
        <v>1.8125820000000004</v>
      </c>
      <c r="CJ29" s="237">
        <v>2.1338650000000015</v>
      </c>
    </row>
    <row r="30" spans="3:88">
      <c r="C30" t="s">
        <v>69</v>
      </c>
      <c r="D30" s="1" t="s">
        <v>69</v>
      </c>
      <c r="E30" s="235">
        <v>9.9999993186850988E-5</v>
      </c>
      <c r="F30" s="236">
        <v>8.1000000000000004E-5</v>
      </c>
      <c r="G30" s="236">
        <v>12.760109000000002</v>
      </c>
      <c r="H30" s="236">
        <v>22.787987000000001</v>
      </c>
      <c r="I30" s="237">
        <v>2.9E-5</v>
      </c>
      <c r="J30" s="237">
        <v>1.4651839999999998</v>
      </c>
      <c r="K30" s="237">
        <v>2.5927899999999999</v>
      </c>
      <c r="O30" s="1" t="s">
        <v>69</v>
      </c>
      <c r="P30" s="235">
        <v>9.9999993386790608E-5</v>
      </c>
      <c r="Q30" s="236">
        <v>8.1000000000000004E-5</v>
      </c>
      <c r="R30" s="236">
        <v>13.100065000000001</v>
      </c>
      <c r="S30" s="236">
        <v>23.388071999999998</v>
      </c>
      <c r="T30" s="237">
        <v>2.9E-5</v>
      </c>
      <c r="U30" s="237">
        <v>1.5072239999999997</v>
      </c>
      <c r="V30" s="237">
        <v>2.664679</v>
      </c>
      <c r="Z30" s="1" t="s">
        <v>69</v>
      </c>
      <c r="AA30" s="235">
        <v>9.9999993603582443E-5</v>
      </c>
      <c r="AB30" s="236">
        <v>8.1000000000000004E-5</v>
      </c>
      <c r="AC30" s="236">
        <v>13.491916</v>
      </c>
      <c r="AD30" s="236">
        <v>24.081375000000005</v>
      </c>
      <c r="AE30" s="237">
        <v>2.9E-5</v>
      </c>
      <c r="AF30" s="237">
        <v>1.5552180000000002</v>
      </c>
      <c r="AG30" s="237">
        <v>2.7473199999999998</v>
      </c>
      <c r="AK30" s="1" t="s">
        <v>69</v>
      </c>
      <c r="AL30" s="235">
        <v>9.999998552205962E-5</v>
      </c>
      <c r="AM30" s="236">
        <v>8.1000000000000004E-5</v>
      </c>
      <c r="AN30" s="236">
        <v>10.608473</v>
      </c>
      <c r="AO30" s="236">
        <v>19.232478</v>
      </c>
      <c r="AP30" s="237">
        <v>2.9E-5</v>
      </c>
      <c r="AQ30" s="237">
        <v>1.2258690000000001</v>
      </c>
      <c r="AR30" s="237">
        <v>2.2058789999999995</v>
      </c>
      <c r="AV30" s="1" t="s">
        <v>69</v>
      </c>
      <c r="AW30" s="235">
        <v>0</v>
      </c>
      <c r="AX30" s="236">
        <v>0</v>
      </c>
      <c r="AY30" s="236">
        <v>1.5633680000000003</v>
      </c>
      <c r="AZ30" s="236">
        <v>2.8736409999999997</v>
      </c>
      <c r="BA30" s="237">
        <v>0</v>
      </c>
      <c r="BB30" s="237">
        <v>0.16495599999999999</v>
      </c>
      <c r="BC30" s="237">
        <v>0.31054699999999996</v>
      </c>
      <c r="BG30" s="1" t="s">
        <v>69</v>
      </c>
      <c r="BH30" s="235">
        <v>1.0000113833179194E-4</v>
      </c>
      <c r="BI30" s="236">
        <v>5.3000000000000008E-5</v>
      </c>
      <c r="BJ30" s="236">
        <v>0.15592900000000001</v>
      </c>
      <c r="BK30" s="236">
        <v>0.33232399999999995</v>
      </c>
      <c r="BL30" s="237">
        <v>7.9999999999999996E-6</v>
      </c>
      <c r="BM30" s="237">
        <v>1.7510999999999999E-2</v>
      </c>
      <c r="BN30" s="237">
        <v>3.7051999999999995E-2</v>
      </c>
      <c r="BR30" s="1" t="s">
        <v>69</v>
      </c>
      <c r="BS30" s="235">
        <v>9.999973078037308E-5</v>
      </c>
      <c r="BT30" s="236">
        <v>5.3000000000000008E-5</v>
      </c>
      <c r="BU30" s="236">
        <v>0.103742</v>
      </c>
      <c r="BV30" s="236">
        <v>0.25227100000000002</v>
      </c>
      <c r="BW30" s="237">
        <v>7.9999999999999996E-6</v>
      </c>
      <c r="BX30" s="237">
        <v>1.1153E-2</v>
      </c>
      <c r="BY30" s="237">
        <v>2.7368999999999997E-2</v>
      </c>
      <c r="CC30" s="1" t="s">
        <v>69</v>
      </c>
      <c r="CD30" s="235">
        <v>9.9999993386790608E-5</v>
      </c>
      <c r="CE30" s="236">
        <v>8.1000000000000004E-5</v>
      </c>
      <c r="CF30" s="236">
        <v>11.536697</v>
      </c>
      <c r="CG30" s="236">
        <v>20.514430999999998</v>
      </c>
      <c r="CH30" s="237">
        <v>2.9E-5</v>
      </c>
      <c r="CI30" s="237">
        <v>1.3422679999999998</v>
      </c>
      <c r="CJ30" s="237">
        <v>2.3541319999999999</v>
      </c>
    </row>
    <row r="31" spans="3:88">
      <c r="C31" t="s">
        <v>70</v>
      </c>
      <c r="D31" s="1" t="s">
        <v>70</v>
      </c>
      <c r="E31" s="235">
        <v>46.214637573940458</v>
      </c>
      <c r="F31" s="236">
        <v>0</v>
      </c>
      <c r="G31" s="236">
        <v>30.635821999999997</v>
      </c>
      <c r="H31" s="236">
        <v>46.914989999999996</v>
      </c>
      <c r="I31" s="237">
        <v>0</v>
      </c>
      <c r="J31" s="237">
        <v>4.3106349999999996</v>
      </c>
      <c r="K31" s="237">
        <v>7.1291610000000007</v>
      </c>
      <c r="O31" s="1" t="s">
        <v>70</v>
      </c>
      <c r="P31" s="235">
        <v>46.34374669766801</v>
      </c>
      <c r="Q31" s="236">
        <v>0</v>
      </c>
      <c r="R31" s="236">
        <v>31.582335000000008</v>
      </c>
      <c r="S31" s="236">
        <v>48.360217999999996</v>
      </c>
      <c r="T31" s="237">
        <v>0</v>
      </c>
      <c r="U31" s="237">
        <v>4.4446849999999989</v>
      </c>
      <c r="V31" s="237">
        <v>7.3495900000000036</v>
      </c>
      <c r="Z31" s="1" t="s">
        <v>70</v>
      </c>
      <c r="AA31" s="235">
        <v>46.484555723728228</v>
      </c>
      <c r="AB31" s="236">
        <v>0</v>
      </c>
      <c r="AC31" s="236">
        <v>32.687860999999991</v>
      </c>
      <c r="AD31" s="236">
        <v>50.044472999999996</v>
      </c>
      <c r="AE31" s="237">
        <v>0</v>
      </c>
      <c r="AF31" s="237">
        <v>4.6006040000000006</v>
      </c>
      <c r="AG31" s="237">
        <v>7.605821999999999</v>
      </c>
      <c r="AK31" s="1" t="s">
        <v>70</v>
      </c>
      <c r="AL31" s="235">
        <v>7.2522680965502575</v>
      </c>
      <c r="AM31" s="236">
        <v>0</v>
      </c>
      <c r="AN31" s="236">
        <v>29.602297999999998</v>
      </c>
      <c r="AO31" s="236">
        <v>45.971378000000016</v>
      </c>
      <c r="AP31" s="237">
        <v>0</v>
      </c>
      <c r="AQ31" s="237">
        <v>4.2147269999999999</v>
      </c>
      <c r="AR31" s="237">
        <v>7.0592529999999991</v>
      </c>
      <c r="AV31" s="1" t="s">
        <v>70</v>
      </c>
      <c r="AW31" s="235">
        <v>5.2998205704417458</v>
      </c>
      <c r="AX31" s="236">
        <v>0</v>
      </c>
      <c r="AY31" s="236">
        <v>3.2205300000000006</v>
      </c>
      <c r="AZ31" s="236">
        <v>5.1014450000000018</v>
      </c>
      <c r="BA31" s="237">
        <v>0</v>
      </c>
      <c r="BB31" s="237">
        <v>0.45175699999999991</v>
      </c>
      <c r="BC31" s="237">
        <v>0.77339400000000003</v>
      </c>
      <c r="BG31" s="1" t="s">
        <v>70</v>
      </c>
      <c r="BH31" s="235">
        <v>0.80117365486625214</v>
      </c>
      <c r="BI31" s="236">
        <v>0</v>
      </c>
      <c r="BJ31" s="236">
        <v>0.37207899999999999</v>
      </c>
      <c r="BK31" s="236">
        <v>0.68069800000000003</v>
      </c>
      <c r="BL31" s="237">
        <v>0</v>
      </c>
      <c r="BM31" s="237">
        <v>5.1088999999999989E-2</v>
      </c>
      <c r="BN31" s="237">
        <v>0.10166000000000001</v>
      </c>
      <c r="BR31" s="1" t="s">
        <v>70</v>
      </c>
      <c r="BS31" s="235">
        <v>9.999973078037308E-5</v>
      </c>
      <c r="BT31" s="236">
        <v>0</v>
      </c>
      <c r="BU31" s="236">
        <v>0.33750000000000002</v>
      </c>
      <c r="BV31" s="236">
        <v>0.67955799999999988</v>
      </c>
      <c r="BW31" s="237">
        <v>0</v>
      </c>
      <c r="BX31" s="237">
        <v>4.8483999999999992E-2</v>
      </c>
      <c r="BY31" s="237">
        <v>0.10417600000000002</v>
      </c>
      <c r="CC31" s="1" t="s">
        <v>70</v>
      </c>
      <c r="CD31" s="235">
        <v>41.043926127226264</v>
      </c>
      <c r="CE31" s="236">
        <v>0</v>
      </c>
      <c r="CF31" s="236">
        <v>28.361805000000007</v>
      </c>
      <c r="CG31" s="236">
        <v>43.258772999999991</v>
      </c>
      <c r="CH31" s="237">
        <v>0</v>
      </c>
      <c r="CI31" s="237">
        <v>3.9929279999999991</v>
      </c>
      <c r="CJ31" s="237">
        <v>6.5761960000000039</v>
      </c>
    </row>
    <row r="32" spans="3:88">
      <c r="C32" t="s">
        <v>71</v>
      </c>
      <c r="D32" s="1" t="s">
        <v>71</v>
      </c>
      <c r="E32" s="235">
        <v>9.2429275147880965</v>
      </c>
      <c r="F32" s="236">
        <v>0</v>
      </c>
      <c r="G32" s="236">
        <v>19.170240000000003</v>
      </c>
      <c r="H32" s="236">
        <v>26.256323000000002</v>
      </c>
      <c r="I32" s="237">
        <v>0</v>
      </c>
      <c r="J32" s="237">
        <v>5.2363999999999994E-2</v>
      </c>
      <c r="K32" s="237">
        <v>7.933500000000003E-2</v>
      </c>
      <c r="O32" s="1" t="s">
        <v>71</v>
      </c>
      <c r="P32" s="235">
        <v>9.268749339533608</v>
      </c>
      <c r="Q32" s="236">
        <v>0</v>
      </c>
      <c r="R32" s="236">
        <v>19.665173999999997</v>
      </c>
      <c r="S32" s="236">
        <v>26.946834999999997</v>
      </c>
      <c r="T32" s="237">
        <v>0</v>
      </c>
      <c r="U32" s="237">
        <v>5.300499999999999E-2</v>
      </c>
      <c r="V32" s="237">
        <v>8.0531999999999979E-2</v>
      </c>
      <c r="Z32" s="1" t="s">
        <v>71</v>
      </c>
      <c r="AA32" s="235">
        <v>9.2969111447456498</v>
      </c>
      <c r="AB32" s="236">
        <v>0</v>
      </c>
      <c r="AC32" s="236">
        <v>20.259052000000004</v>
      </c>
      <c r="AD32" s="236">
        <v>27.774242999999998</v>
      </c>
      <c r="AE32" s="237">
        <v>0</v>
      </c>
      <c r="AF32" s="237">
        <v>5.3937999999999986E-2</v>
      </c>
      <c r="AG32" s="237">
        <v>8.2180000000000017E-2</v>
      </c>
      <c r="AK32" s="1" t="s">
        <v>71</v>
      </c>
      <c r="AL32" s="235">
        <v>9.999998552205962E-5</v>
      </c>
      <c r="AM32" s="236">
        <v>0</v>
      </c>
      <c r="AN32" s="236">
        <v>47.281825000000019</v>
      </c>
      <c r="AO32" s="236">
        <v>60.54092099999999</v>
      </c>
      <c r="AP32" s="237">
        <v>0</v>
      </c>
      <c r="AQ32" s="237">
        <v>0.43743700000000008</v>
      </c>
      <c r="AR32" s="237">
        <v>0.53682200000000002</v>
      </c>
      <c r="AV32" s="1" t="s">
        <v>71</v>
      </c>
      <c r="AW32" s="235">
        <v>0.97686491975429279</v>
      </c>
      <c r="AX32" s="236">
        <v>0</v>
      </c>
      <c r="AY32" s="236">
        <v>3.4222240000000004</v>
      </c>
      <c r="AZ32" s="236">
        <v>4.3484419999999995</v>
      </c>
      <c r="BA32" s="237">
        <v>0</v>
      </c>
      <c r="BB32" s="237">
        <v>1.3126000000000004E-2</v>
      </c>
      <c r="BC32" s="237">
        <v>1.6643000000000002E-2</v>
      </c>
      <c r="BG32" s="1" t="s">
        <v>71</v>
      </c>
      <c r="BH32" s="235">
        <v>0.16023473097325042</v>
      </c>
      <c r="BI32" s="236">
        <v>0</v>
      </c>
      <c r="BJ32" s="236">
        <v>0.34618100000000002</v>
      </c>
      <c r="BK32" s="236">
        <v>0.50184799999999996</v>
      </c>
      <c r="BL32" s="237">
        <v>0</v>
      </c>
      <c r="BM32" s="237">
        <v>1.4780000000000001E-3</v>
      </c>
      <c r="BN32" s="237">
        <v>2.0850000000000005E-3</v>
      </c>
      <c r="BR32" s="1" t="s">
        <v>71</v>
      </c>
      <c r="BS32" s="235">
        <v>9.999973078037308E-5</v>
      </c>
      <c r="BT32" s="236">
        <v>0</v>
      </c>
      <c r="BU32" s="236">
        <v>0.86985000000000001</v>
      </c>
      <c r="BV32" s="236">
        <v>1.3186049999999998</v>
      </c>
      <c r="BW32" s="237">
        <v>0</v>
      </c>
      <c r="BX32" s="237">
        <v>8.8950000000000001E-3</v>
      </c>
      <c r="BY32" s="237">
        <v>1.2801E-2</v>
      </c>
      <c r="CC32" s="1" t="s">
        <v>71</v>
      </c>
      <c r="CD32" s="235">
        <v>8.2918844197793149</v>
      </c>
      <c r="CE32" s="236">
        <v>0</v>
      </c>
      <c r="CF32" s="236">
        <v>16.242949999999997</v>
      </c>
      <c r="CG32" s="236">
        <v>22.598392999999998</v>
      </c>
      <c r="CH32" s="237">
        <v>0</v>
      </c>
      <c r="CI32" s="237">
        <v>3.9878999999999984E-2</v>
      </c>
      <c r="CJ32" s="237">
        <v>6.3888999999999974E-2</v>
      </c>
    </row>
    <row r="33" spans="3:88">
      <c r="C33" t="s">
        <v>72</v>
      </c>
      <c r="D33" s="1" t="s">
        <v>72</v>
      </c>
      <c r="E33" s="235">
        <v>1116.778380701224</v>
      </c>
      <c r="F33" s="236">
        <v>381.05525400000005</v>
      </c>
      <c r="G33" s="236">
        <v>906.68365899999992</v>
      </c>
      <c r="H33" s="236">
        <v>1106.5810900000004</v>
      </c>
      <c r="I33" s="237">
        <v>4.837836000000002</v>
      </c>
      <c r="J33" s="237">
        <v>11.853302000000003</v>
      </c>
      <c r="K33" s="237">
        <v>14.500148999999992</v>
      </c>
      <c r="O33" s="1" t="s">
        <v>72</v>
      </c>
      <c r="P33" s="235">
        <v>1153.7565852238779</v>
      </c>
      <c r="Q33" s="236">
        <v>393.36138199999988</v>
      </c>
      <c r="R33" s="236">
        <v>936.48655299999996</v>
      </c>
      <c r="S33" s="236">
        <v>1142.8169829999997</v>
      </c>
      <c r="T33" s="237">
        <v>4.9979299999999993</v>
      </c>
      <c r="U33" s="237">
        <v>12.245665999999996</v>
      </c>
      <c r="V33" s="237">
        <v>14.978573999999998</v>
      </c>
      <c r="Z33" s="1" t="s">
        <v>72</v>
      </c>
      <c r="AA33" s="235">
        <v>1196.4848525026646</v>
      </c>
      <c r="AB33" s="236">
        <v>407.54356100000018</v>
      </c>
      <c r="AC33" s="236">
        <v>970.90034599999979</v>
      </c>
      <c r="AD33" s="236">
        <v>1184.6401200000005</v>
      </c>
      <c r="AE33" s="237">
        <v>5.1824069999999969</v>
      </c>
      <c r="AF33" s="237">
        <v>12.699360000000002</v>
      </c>
      <c r="AG33" s="237">
        <v>15.531127</v>
      </c>
      <c r="AK33" s="1" t="s">
        <v>72</v>
      </c>
      <c r="AL33" s="235">
        <v>1341.0720921960433</v>
      </c>
      <c r="AM33" s="236">
        <v>459.41542999999984</v>
      </c>
      <c r="AN33" s="236">
        <v>1088.3261559999999</v>
      </c>
      <c r="AO33" s="236">
        <v>1333.0587520000006</v>
      </c>
      <c r="AP33" s="237">
        <v>5.7550369999999997</v>
      </c>
      <c r="AQ33" s="237">
        <v>14.159905000000002</v>
      </c>
      <c r="AR33" s="237">
        <v>17.386339</v>
      </c>
      <c r="AV33" s="1" t="s">
        <v>72</v>
      </c>
      <c r="AW33" s="235">
        <v>124.45207084336526</v>
      </c>
      <c r="AX33" s="236">
        <v>47.086480000000002</v>
      </c>
      <c r="AY33" s="236">
        <v>101.816316</v>
      </c>
      <c r="AZ33" s="236">
        <v>125.963275</v>
      </c>
      <c r="BA33" s="237">
        <v>0.57324999999999993</v>
      </c>
      <c r="BB33" s="237">
        <v>1.3039209999999999</v>
      </c>
      <c r="BC33" s="237">
        <v>1.6182879999999999</v>
      </c>
      <c r="BG33" s="1" t="s">
        <v>72</v>
      </c>
      <c r="BH33" s="235">
        <v>18.832769289945823</v>
      </c>
      <c r="BI33" s="236">
        <v>7.017347</v>
      </c>
      <c r="BJ33" s="236">
        <v>15.693733000000005</v>
      </c>
      <c r="BK33" s="236">
        <v>19.850716000000006</v>
      </c>
      <c r="BL33" s="237">
        <v>6.6377000000000005E-2</v>
      </c>
      <c r="BM33" s="237">
        <v>0.17224700000000004</v>
      </c>
      <c r="BN33" s="237">
        <v>0.22977299999999998</v>
      </c>
      <c r="BR33" s="1" t="s">
        <v>72</v>
      </c>
      <c r="BS33" s="235">
        <v>7.787794383696979</v>
      </c>
      <c r="BT33" s="236">
        <v>3.0946549999999999</v>
      </c>
      <c r="BU33" s="236">
        <v>7.8590979999999986</v>
      </c>
      <c r="BV33" s="236">
        <v>11.027421</v>
      </c>
      <c r="BW33" s="237">
        <v>3.2832000000000007E-2</v>
      </c>
      <c r="BX33" s="237">
        <v>9.429899999999998E-2</v>
      </c>
      <c r="BY33" s="237">
        <v>0.13687299999999997</v>
      </c>
      <c r="CC33" s="1" t="s">
        <v>72</v>
      </c>
      <c r="CD33" s="235">
        <v>1029.3045143805127</v>
      </c>
      <c r="CE33" s="236">
        <v>346.27490199999988</v>
      </c>
      <c r="CF33" s="236">
        <v>834.67023699999993</v>
      </c>
      <c r="CG33" s="236">
        <v>1016.8537079999998</v>
      </c>
      <c r="CH33" s="237">
        <v>4.4246799999999995</v>
      </c>
      <c r="CI33" s="237">
        <v>10.941744999999997</v>
      </c>
      <c r="CJ33" s="237">
        <v>13.360285999999999</v>
      </c>
    </row>
    <row r="34" spans="3:88">
      <c r="C34" t="s">
        <v>73</v>
      </c>
      <c r="D34" s="1" t="s">
        <v>73</v>
      </c>
      <c r="E34" s="235">
        <v>184.85855029576186</v>
      </c>
      <c r="F34" s="236">
        <v>64.201540000000008</v>
      </c>
      <c r="G34" s="236">
        <v>191.64836299999999</v>
      </c>
      <c r="H34" s="236">
        <v>267.52534600000007</v>
      </c>
      <c r="I34" s="237">
        <v>0.78867100000000012</v>
      </c>
      <c r="J34" s="237">
        <v>2.5167490000000012</v>
      </c>
      <c r="K34" s="237">
        <v>3.5622769999999995</v>
      </c>
      <c r="O34" s="1" t="s">
        <v>73</v>
      </c>
      <c r="P34" s="235">
        <v>185.37498679067207</v>
      </c>
      <c r="Q34" s="236">
        <v>64.377576999999988</v>
      </c>
      <c r="R34" s="236">
        <v>193.51275700000002</v>
      </c>
      <c r="S34" s="236">
        <v>270.70889099999999</v>
      </c>
      <c r="T34" s="237">
        <v>0.79154200000000019</v>
      </c>
      <c r="U34" s="237">
        <v>2.5421619999999998</v>
      </c>
      <c r="V34" s="237">
        <v>3.6055980000000001</v>
      </c>
      <c r="Z34" s="1" t="s">
        <v>73</v>
      </c>
      <c r="AA34" s="235">
        <v>185.93822289491294</v>
      </c>
      <c r="AB34" s="236">
        <v>64.560231000000002</v>
      </c>
      <c r="AC34" s="236">
        <v>195.69293000000002</v>
      </c>
      <c r="AD34" s="236">
        <v>274.43486700000005</v>
      </c>
      <c r="AE34" s="237">
        <v>0.79466900000000029</v>
      </c>
      <c r="AF34" s="237">
        <v>2.5719819999999993</v>
      </c>
      <c r="AG34" s="237">
        <v>3.6563979999999998</v>
      </c>
      <c r="AK34" s="1" t="s">
        <v>73</v>
      </c>
      <c r="AL34" s="235">
        <v>9.999998552205962E-5</v>
      </c>
      <c r="AM34" s="236">
        <v>4.9999999999999996E-5</v>
      </c>
      <c r="AN34" s="236">
        <v>54.613930000000003</v>
      </c>
      <c r="AO34" s="236">
        <v>99.558972000000011</v>
      </c>
      <c r="AP34" s="237">
        <v>1.9999999999999999E-6</v>
      </c>
      <c r="AQ34" s="237">
        <v>0.71500099999999978</v>
      </c>
      <c r="AR34" s="237">
        <v>1.3211000000000004</v>
      </c>
      <c r="AV34" s="1" t="s">
        <v>73</v>
      </c>
      <c r="AW34" s="235">
        <v>31.721953424707841</v>
      </c>
      <c r="AX34" s="236">
        <v>11.037820999999999</v>
      </c>
      <c r="AY34" s="236">
        <v>31.302418999999993</v>
      </c>
      <c r="AZ34" s="236">
        <v>43.714412999999986</v>
      </c>
      <c r="BA34" s="237">
        <v>0.115258</v>
      </c>
      <c r="BB34" s="237">
        <v>0.38437500000000002</v>
      </c>
      <c r="BC34" s="237">
        <v>0.55482600000000015</v>
      </c>
      <c r="BG34" s="1" t="s">
        <v>73</v>
      </c>
      <c r="BH34" s="235">
        <v>3.2046946194650086</v>
      </c>
      <c r="BI34" s="236">
        <v>1.1913179999999994</v>
      </c>
      <c r="BJ34" s="236">
        <v>3.0064880000000005</v>
      </c>
      <c r="BK34" s="236">
        <v>4.4433330000000009</v>
      </c>
      <c r="BL34" s="237">
        <v>1.3698999999999996E-2</v>
      </c>
      <c r="BM34" s="237">
        <v>3.8644000000000005E-2</v>
      </c>
      <c r="BN34" s="237">
        <v>5.8266999999999999E-2</v>
      </c>
      <c r="BR34" s="1" t="s">
        <v>73</v>
      </c>
      <c r="BS34" s="235">
        <v>9.999973078037308E-5</v>
      </c>
      <c r="BT34" s="236">
        <v>5.199999999999999E-5</v>
      </c>
      <c r="BU34" s="236">
        <v>0.49007699999999987</v>
      </c>
      <c r="BV34" s="236">
        <v>1.294081</v>
      </c>
      <c r="BW34" s="237">
        <v>0</v>
      </c>
      <c r="BX34" s="237">
        <v>6.4669999999999988E-3</v>
      </c>
      <c r="BY34" s="237">
        <v>1.7215000000000008E-2</v>
      </c>
      <c r="CC34" s="1" t="s">
        <v>73</v>
      </c>
      <c r="CD34" s="235">
        <v>153.65303336596423</v>
      </c>
      <c r="CE34" s="236">
        <v>53.339755999999987</v>
      </c>
      <c r="CF34" s="236">
        <v>162.21033800000004</v>
      </c>
      <c r="CG34" s="236">
        <v>226.99447800000002</v>
      </c>
      <c r="CH34" s="237">
        <v>0.67628400000000022</v>
      </c>
      <c r="CI34" s="237">
        <v>2.1577869999999999</v>
      </c>
      <c r="CJ34" s="237">
        <v>3.0507719999999998</v>
      </c>
    </row>
    <row r="35" spans="3:88">
      <c r="C35" t="s">
        <v>74</v>
      </c>
      <c r="D35" s="1" t="s">
        <v>74</v>
      </c>
      <c r="E35" s="235">
        <v>9.2429275147881</v>
      </c>
      <c r="F35" s="236">
        <v>2.9872300000000003</v>
      </c>
      <c r="G35" s="236">
        <v>38.044450000000005</v>
      </c>
      <c r="H35" s="236">
        <v>69.413570000000021</v>
      </c>
      <c r="I35" s="237">
        <v>3.0126999999999998E-2</v>
      </c>
      <c r="J35" s="237">
        <v>0.46436700000000009</v>
      </c>
      <c r="K35" s="237">
        <v>0.88880000000000003</v>
      </c>
      <c r="O35" s="1" t="s">
        <v>74</v>
      </c>
      <c r="P35" s="235">
        <v>9.268749339533608</v>
      </c>
      <c r="Q35" s="236">
        <v>2.9915290000000003</v>
      </c>
      <c r="R35" s="236">
        <v>38.81332500000002</v>
      </c>
      <c r="S35" s="236">
        <v>70.938270999999986</v>
      </c>
      <c r="T35" s="237">
        <v>3.0182999999999998E-2</v>
      </c>
      <c r="U35" s="237">
        <v>0.47407799999999994</v>
      </c>
      <c r="V35" s="237">
        <v>0.90863500000000008</v>
      </c>
      <c r="Z35" s="1" t="s">
        <v>74</v>
      </c>
      <c r="AA35" s="235">
        <v>9.2969111447456481</v>
      </c>
      <c r="AB35" s="236">
        <v>2.9964750000000002</v>
      </c>
      <c r="AC35" s="236">
        <v>39.723559000000002</v>
      </c>
      <c r="AD35" s="236">
        <v>72.739206000000024</v>
      </c>
      <c r="AE35" s="237">
        <v>3.0245999999999999E-2</v>
      </c>
      <c r="AF35" s="237">
        <v>0.48552700000000004</v>
      </c>
      <c r="AG35" s="237">
        <v>0.93202700000000005</v>
      </c>
      <c r="AK35" s="1" t="s">
        <v>74</v>
      </c>
      <c r="AL35" s="235">
        <v>9.999998552205962E-5</v>
      </c>
      <c r="AM35" s="236">
        <v>5.2000000000000004E-5</v>
      </c>
      <c r="AN35" s="236">
        <v>34.038330999999999</v>
      </c>
      <c r="AO35" s="236">
        <v>63.104170000000018</v>
      </c>
      <c r="AP35" s="237">
        <v>1.9999999999999999E-6</v>
      </c>
      <c r="AQ35" s="237">
        <v>0.41001800000000005</v>
      </c>
      <c r="AR35" s="237">
        <v>0.80534400000000017</v>
      </c>
      <c r="AV35" s="1" t="s">
        <v>74</v>
      </c>
      <c r="AW35" s="235">
        <v>1.8787976980831933</v>
      </c>
      <c r="AX35" s="236">
        <v>0.60358400000000001</v>
      </c>
      <c r="AY35" s="236">
        <v>7.1679980000000016</v>
      </c>
      <c r="AZ35" s="236">
        <v>12.305100999999997</v>
      </c>
      <c r="BA35" s="237">
        <v>4.9699999999999996E-3</v>
      </c>
      <c r="BB35" s="237">
        <v>8.1407000000000007E-2</v>
      </c>
      <c r="BC35" s="237">
        <v>0.15240400000000004</v>
      </c>
      <c r="BG35" s="1" t="s">
        <v>74</v>
      </c>
      <c r="BH35" s="235">
        <v>0.16023473097325044</v>
      </c>
      <c r="BI35" s="236">
        <v>5.2962000000000009E-2</v>
      </c>
      <c r="BJ35" s="236">
        <v>0.50330799999999998</v>
      </c>
      <c r="BK35" s="236">
        <v>1.062128</v>
      </c>
      <c r="BL35" s="237">
        <v>6.5300000000000015E-4</v>
      </c>
      <c r="BM35" s="237">
        <v>6.4170000000000008E-3</v>
      </c>
      <c r="BN35" s="237">
        <v>1.3818000000000004E-2</v>
      </c>
      <c r="BR35" s="1" t="s">
        <v>74</v>
      </c>
      <c r="BS35" s="235">
        <v>9.999973078037308E-5</v>
      </c>
      <c r="BT35" s="236">
        <v>4.9999999999999982E-5</v>
      </c>
      <c r="BU35" s="236">
        <v>0.23270700000000008</v>
      </c>
      <c r="BV35" s="236">
        <v>0.65669900000000003</v>
      </c>
      <c r="BW35" s="237">
        <v>0</v>
      </c>
      <c r="BX35" s="237">
        <v>2.9759999999999999E-3</v>
      </c>
      <c r="BY35" s="237">
        <v>8.5269999999999999E-3</v>
      </c>
      <c r="CC35" s="1" t="s">
        <v>74</v>
      </c>
      <c r="CD35" s="235">
        <v>7.3899516414504145</v>
      </c>
      <c r="CE35" s="236">
        <v>2.3879450000000002</v>
      </c>
      <c r="CF35" s="236">
        <v>31.64532700000002</v>
      </c>
      <c r="CG35" s="236">
        <v>58.633169999999993</v>
      </c>
      <c r="CH35" s="237">
        <v>2.5212999999999999E-2</v>
      </c>
      <c r="CI35" s="237">
        <v>0.39267099999999994</v>
      </c>
      <c r="CJ35" s="237">
        <v>0.7562310000000001</v>
      </c>
    </row>
    <row r="36" spans="3:88">
      <c r="C36" t="s">
        <v>75</v>
      </c>
      <c r="D36" s="1" t="s">
        <v>75</v>
      </c>
      <c r="E36" s="235">
        <v>9.2429275147880983</v>
      </c>
      <c r="F36" s="236">
        <v>4.0795329999999996</v>
      </c>
      <c r="G36" s="236">
        <v>9.5309780000000028</v>
      </c>
      <c r="H36" s="236">
        <v>11.242473000000002</v>
      </c>
      <c r="I36" s="237">
        <v>0.10994300000000004</v>
      </c>
      <c r="J36" s="237">
        <v>0.24506099999999989</v>
      </c>
      <c r="K36" s="237">
        <v>0.29009900000000016</v>
      </c>
      <c r="O36" s="1" t="s">
        <v>75</v>
      </c>
      <c r="P36" s="235">
        <v>9.268749339533608</v>
      </c>
      <c r="Q36" s="236">
        <v>4.0911009999999974</v>
      </c>
      <c r="R36" s="236">
        <v>9.669998000000005</v>
      </c>
      <c r="S36" s="236">
        <v>11.418885000000001</v>
      </c>
      <c r="T36" s="237">
        <v>0.11035600000000005</v>
      </c>
      <c r="U36" s="237">
        <v>0.24873100000000006</v>
      </c>
      <c r="V36" s="237">
        <v>0.29471900000000006</v>
      </c>
      <c r="Z36" s="1" t="s">
        <v>75</v>
      </c>
      <c r="AA36" s="235">
        <v>9.2969111447456481</v>
      </c>
      <c r="AB36" s="236">
        <v>4.1029640000000018</v>
      </c>
      <c r="AC36" s="236">
        <v>9.8239740000000015</v>
      </c>
      <c r="AD36" s="236">
        <v>11.616003000000001</v>
      </c>
      <c r="AE36" s="237">
        <v>0.11077800000000004</v>
      </c>
      <c r="AF36" s="237">
        <v>0.25273999999999996</v>
      </c>
      <c r="AG36" s="237">
        <v>0.29981799999999981</v>
      </c>
      <c r="AK36" s="1" t="s">
        <v>75</v>
      </c>
      <c r="AL36" s="235">
        <v>8.8961155317683165</v>
      </c>
      <c r="AM36" s="236">
        <v>3.9905159999999982</v>
      </c>
      <c r="AN36" s="236">
        <v>8.8976489999999977</v>
      </c>
      <c r="AO36" s="236">
        <v>10.551148000000005</v>
      </c>
      <c r="AP36" s="237">
        <v>0.10256100000000001</v>
      </c>
      <c r="AQ36" s="237">
        <v>0.22176600000000002</v>
      </c>
      <c r="AR36" s="237">
        <v>0.2651420000000001</v>
      </c>
      <c r="AV36" s="1" t="s">
        <v>75</v>
      </c>
      <c r="AW36" s="235">
        <v>1.1038212047570515</v>
      </c>
      <c r="AX36" s="236">
        <v>0.50646400000000014</v>
      </c>
      <c r="AY36" s="236">
        <v>1.0086689999999998</v>
      </c>
      <c r="AZ36" s="236">
        <v>1.1952670000000005</v>
      </c>
      <c r="BA36" s="237">
        <v>1.2008999999999992E-2</v>
      </c>
      <c r="BB36" s="237">
        <v>2.3932999999999999E-2</v>
      </c>
      <c r="BC36" s="237">
        <v>2.8899999999999999E-2</v>
      </c>
      <c r="BG36" s="1" t="s">
        <v>75</v>
      </c>
      <c r="BH36" s="235">
        <v>0.16023473097325047</v>
      </c>
      <c r="BI36" s="236">
        <v>7.4738000000000027E-2</v>
      </c>
      <c r="BJ36" s="236">
        <v>0.15153799999999995</v>
      </c>
      <c r="BK36" s="236">
        <v>0.18601700000000002</v>
      </c>
      <c r="BL36" s="237">
        <v>1.6589999999999997E-3</v>
      </c>
      <c r="BM36" s="237">
        <v>3.5099999999999971E-3</v>
      </c>
      <c r="BN36" s="237">
        <v>4.4150000000000005E-3</v>
      </c>
      <c r="BR36" s="1" t="s">
        <v>75</v>
      </c>
      <c r="BS36" s="235">
        <v>9.999973078037308E-5</v>
      </c>
      <c r="BT36" s="236">
        <v>5.8999999999999998E-5</v>
      </c>
      <c r="BU36" s="236">
        <v>3.1455000000000011E-2</v>
      </c>
      <c r="BV36" s="236">
        <v>5.3693000000000012E-2</v>
      </c>
      <c r="BW36" s="237">
        <v>0</v>
      </c>
      <c r="BX36" s="237">
        <v>7.1000000000000024E-4</v>
      </c>
      <c r="BY36" s="237">
        <v>1.2679999999999996E-3</v>
      </c>
      <c r="CC36" s="1" t="s">
        <v>75</v>
      </c>
      <c r="CD36" s="235">
        <v>8.1649281347765559</v>
      </c>
      <c r="CE36" s="236">
        <v>3.5846369999999972</v>
      </c>
      <c r="CF36" s="236">
        <v>8.6613290000000056</v>
      </c>
      <c r="CG36" s="236">
        <v>10.223618</v>
      </c>
      <c r="CH36" s="237">
        <v>9.8347000000000059E-2</v>
      </c>
      <c r="CI36" s="237">
        <v>0.22479800000000005</v>
      </c>
      <c r="CJ36" s="237">
        <v>0.26581900000000008</v>
      </c>
    </row>
    <row r="37" spans="3:88">
      <c r="C37" t="s">
        <v>76</v>
      </c>
      <c r="D37" s="1" t="s">
        <v>76</v>
      </c>
      <c r="E37" s="235">
        <v>9.9999993186850988E-5</v>
      </c>
      <c r="F37" s="236">
        <v>3.4999999999999997E-5</v>
      </c>
      <c r="G37" s="236">
        <v>11.148762</v>
      </c>
      <c r="H37" s="236">
        <v>14.138382000000005</v>
      </c>
      <c r="I37" s="237">
        <v>0</v>
      </c>
      <c r="J37" s="237">
        <v>8.3794000000000021E-2</v>
      </c>
      <c r="K37" s="237">
        <v>0.10695200000000001</v>
      </c>
      <c r="O37" s="1" t="s">
        <v>76</v>
      </c>
      <c r="P37" s="235">
        <v>9.9999993386790608E-5</v>
      </c>
      <c r="Q37" s="236">
        <v>3.4999999999999997E-5</v>
      </c>
      <c r="R37" s="236">
        <v>11.491440999999996</v>
      </c>
      <c r="S37" s="236">
        <v>14.573146000000001</v>
      </c>
      <c r="T37" s="237">
        <v>0</v>
      </c>
      <c r="U37" s="237">
        <v>8.6329000000000017E-2</v>
      </c>
      <c r="V37" s="237">
        <v>0.110206</v>
      </c>
      <c r="Z37" s="1" t="s">
        <v>76</v>
      </c>
      <c r="AA37" s="235">
        <v>9.9999993603582443E-5</v>
      </c>
      <c r="AB37" s="236">
        <v>3.4999999999999997E-5</v>
      </c>
      <c r="AC37" s="236">
        <v>11.889699000000002</v>
      </c>
      <c r="AD37" s="236">
        <v>15.079865999999996</v>
      </c>
      <c r="AE37" s="237">
        <v>0</v>
      </c>
      <c r="AF37" s="237">
        <v>8.9300000000000018E-2</v>
      </c>
      <c r="AG37" s="237">
        <v>0.11402100000000003</v>
      </c>
      <c r="AK37" s="1" t="s">
        <v>76</v>
      </c>
      <c r="AL37" s="235">
        <v>9.999998552205962E-5</v>
      </c>
      <c r="AM37" s="236">
        <v>3.4999999999999997E-5</v>
      </c>
      <c r="AN37" s="236">
        <v>12.834111000000002</v>
      </c>
      <c r="AO37" s="236">
        <v>16.224219000000005</v>
      </c>
      <c r="AP37" s="237">
        <v>0</v>
      </c>
      <c r="AQ37" s="237">
        <v>9.3449000000000004E-2</v>
      </c>
      <c r="AR37" s="237">
        <v>0.11931</v>
      </c>
      <c r="AV37" s="1" t="s">
        <v>76</v>
      </c>
      <c r="AW37" s="235">
        <v>0</v>
      </c>
      <c r="AX37" s="236">
        <v>0</v>
      </c>
      <c r="AY37" s="236">
        <v>1.6487799999999999</v>
      </c>
      <c r="AZ37" s="236">
        <v>2.0239230000000004</v>
      </c>
      <c r="BA37" s="237">
        <v>0</v>
      </c>
      <c r="BB37" s="237">
        <v>1.2757999999999995E-2</v>
      </c>
      <c r="BC37" s="237">
        <v>1.5670000000000003E-2</v>
      </c>
      <c r="BG37" s="1" t="s">
        <v>76</v>
      </c>
      <c r="BH37" s="235">
        <v>1.0000113833179194E-4</v>
      </c>
      <c r="BI37" s="236">
        <v>4.2000000000000011E-5</v>
      </c>
      <c r="BJ37" s="236">
        <v>0.17851100000000003</v>
      </c>
      <c r="BK37" s="236">
        <v>0.24251799999999998</v>
      </c>
      <c r="BL37" s="237">
        <v>0</v>
      </c>
      <c r="BM37" s="237">
        <v>1.2130000000000001E-3</v>
      </c>
      <c r="BN37" s="237">
        <v>1.7150000000000002E-3</v>
      </c>
      <c r="BR37" s="1" t="s">
        <v>76</v>
      </c>
      <c r="BS37" s="235">
        <v>9.999973078037308E-5</v>
      </c>
      <c r="BT37" s="236">
        <v>4.2000000000000011E-5</v>
      </c>
      <c r="BU37" s="236">
        <v>0.16668899999999998</v>
      </c>
      <c r="BV37" s="236">
        <v>0.24381799999999998</v>
      </c>
      <c r="BW37" s="237">
        <v>0</v>
      </c>
      <c r="BX37" s="237">
        <v>1.077E-3</v>
      </c>
      <c r="BY37" s="237">
        <v>1.6559999999999999E-3</v>
      </c>
      <c r="CC37" s="1" t="s">
        <v>76</v>
      </c>
      <c r="CD37" s="235">
        <v>9.9999993386790608E-5</v>
      </c>
      <c r="CE37" s="236">
        <v>3.4999999999999997E-5</v>
      </c>
      <c r="CF37" s="236">
        <v>9.8426609999999961</v>
      </c>
      <c r="CG37" s="236">
        <v>12.549223000000001</v>
      </c>
      <c r="CH37" s="237">
        <v>0</v>
      </c>
      <c r="CI37" s="237">
        <v>7.3571000000000025E-2</v>
      </c>
      <c r="CJ37" s="237">
        <v>9.4535999999999995E-2</v>
      </c>
    </row>
    <row r="38" spans="3:88">
      <c r="C38" t="s">
        <v>77</v>
      </c>
      <c r="D38" s="1" t="s">
        <v>77</v>
      </c>
      <c r="E38" s="235">
        <v>9.9999993186850988E-5</v>
      </c>
      <c r="F38" s="236">
        <v>3.4E-5</v>
      </c>
      <c r="G38" s="236">
        <v>2.0341840000000007</v>
      </c>
      <c r="H38" s="236">
        <v>2.6137410000000005</v>
      </c>
      <c r="I38" s="237">
        <v>1.9999999999999999E-6</v>
      </c>
      <c r="J38" s="237">
        <v>5.7722999999999969E-2</v>
      </c>
      <c r="K38" s="237">
        <v>7.4681000000000011E-2</v>
      </c>
      <c r="O38" s="1" t="s">
        <v>77</v>
      </c>
      <c r="P38" s="235">
        <v>9.9999993386790608E-5</v>
      </c>
      <c r="Q38" s="236">
        <v>3.4E-5</v>
      </c>
      <c r="R38" s="236">
        <v>2.1080419999999993</v>
      </c>
      <c r="S38" s="236">
        <v>2.7064000000000004</v>
      </c>
      <c r="T38" s="237">
        <v>1.9999999999999999E-6</v>
      </c>
      <c r="U38" s="237">
        <v>5.9815E-2</v>
      </c>
      <c r="V38" s="237">
        <v>7.7324000000000004E-2</v>
      </c>
      <c r="Z38" s="1" t="s">
        <v>77</v>
      </c>
      <c r="AA38" s="235">
        <v>9.9999993603582443E-5</v>
      </c>
      <c r="AB38" s="236">
        <v>3.4E-5</v>
      </c>
      <c r="AC38" s="236">
        <v>2.1901219999999992</v>
      </c>
      <c r="AD38" s="236">
        <v>2.8102820000000004</v>
      </c>
      <c r="AE38" s="237">
        <v>1.9999999999999999E-6</v>
      </c>
      <c r="AF38" s="237">
        <v>6.2141000000000002E-2</v>
      </c>
      <c r="AG38" s="237">
        <v>8.0287000000000011E-2</v>
      </c>
      <c r="AK38" s="1" t="s">
        <v>77</v>
      </c>
      <c r="AL38" s="235">
        <v>9.999998552205962E-5</v>
      </c>
      <c r="AM38" s="236">
        <v>3.4E-5</v>
      </c>
      <c r="AN38" s="236">
        <v>1.6606619999999992</v>
      </c>
      <c r="AO38" s="236">
        <v>2.1926639999999993</v>
      </c>
      <c r="AP38" s="237">
        <v>1.9999999999999999E-6</v>
      </c>
      <c r="AQ38" s="237">
        <v>4.6778E-2</v>
      </c>
      <c r="AR38" s="237">
        <v>6.2280000000000002E-2</v>
      </c>
      <c r="AV38" s="1" t="s">
        <v>77</v>
      </c>
      <c r="AW38" s="235">
        <v>0</v>
      </c>
      <c r="AX38" s="236">
        <v>0</v>
      </c>
      <c r="AY38" s="236">
        <v>0.14484200000000003</v>
      </c>
      <c r="AZ38" s="236">
        <v>0.20307900000000004</v>
      </c>
      <c r="BA38" s="237">
        <v>0</v>
      </c>
      <c r="BB38" s="237">
        <v>4.1999999999999997E-3</v>
      </c>
      <c r="BC38" s="237">
        <v>5.8840000000000012E-3</v>
      </c>
      <c r="BG38" s="1" t="s">
        <v>77</v>
      </c>
      <c r="BH38" s="235">
        <v>1.0000113833179194E-4</v>
      </c>
      <c r="BI38" s="236">
        <v>5.1999999999999997E-5</v>
      </c>
      <c r="BJ38" s="236">
        <v>2.4005000000000002E-2</v>
      </c>
      <c r="BK38" s="236">
        <v>3.5267999999999994E-2</v>
      </c>
      <c r="BL38" s="237">
        <v>0</v>
      </c>
      <c r="BM38" s="237">
        <v>6.7400000000000023E-4</v>
      </c>
      <c r="BN38" s="237">
        <v>9.9899999999999989E-4</v>
      </c>
      <c r="BR38" s="1" t="s">
        <v>77</v>
      </c>
      <c r="BS38" s="235">
        <v>9.999973078037308E-5</v>
      </c>
      <c r="BT38" s="236">
        <v>5.1999999999999997E-5</v>
      </c>
      <c r="BU38" s="236">
        <v>2.8410000000000001E-2</v>
      </c>
      <c r="BV38" s="236">
        <v>4.069200000000002E-2</v>
      </c>
      <c r="BW38" s="237">
        <v>0</v>
      </c>
      <c r="BX38" s="237">
        <v>7.2800000000000002E-4</v>
      </c>
      <c r="BY38" s="237">
        <v>1.0809999999999999E-3</v>
      </c>
      <c r="CC38" s="1" t="s">
        <v>77</v>
      </c>
      <c r="CD38" s="235">
        <v>9.9999993386790608E-5</v>
      </c>
      <c r="CE38" s="236">
        <v>3.4E-5</v>
      </c>
      <c r="CF38" s="236">
        <v>1.9631999999999992</v>
      </c>
      <c r="CG38" s="236">
        <v>2.5033210000000001</v>
      </c>
      <c r="CH38" s="237">
        <v>1.9999999999999999E-6</v>
      </c>
      <c r="CI38" s="237">
        <v>5.5614999999999998E-2</v>
      </c>
      <c r="CJ38" s="237">
        <v>7.1440000000000003E-2</v>
      </c>
    </row>
    <row r="39" spans="3:88">
      <c r="C39" t="s">
        <v>122</v>
      </c>
      <c r="D39" s="1" t="s">
        <v>122</v>
      </c>
      <c r="E39" s="235">
        <v>9.9999993186850988E-5</v>
      </c>
      <c r="F39" s="236">
        <v>6.2000000000000003E-5</v>
      </c>
      <c r="G39" s="236">
        <v>24.172720999999999</v>
      </c>
      <c r="H39" s="236">
        <v>38.393845999999996</v>
      </c>
      <c r="I39" s="237">
        <v>3.9999999999999998E-6</v>
      </c>
      <c r="J39" s="237">
        <v>0.61220399999999986</v>
      </c>
      <c r="K39" s="237">
        <v>1.0646550000000004</v>
      </c>
      <c r="O39" s="1" t="s">
        <v>122</v>
      </c>
      <c r="P39" s="235">
        <v>9.9999993386790608E-5</v>
      </c>
      <c r="Q39" s="236">
        <v>6.2000000000000003E-5</v>
      </c>
      <c r="R39" s="236">
        <v>24.693473999999998</v>
      </c>
      <c r="S39" s="236">
        <v>39.230233999999996</v>
      </c>
      <c r="T39" s="237">
        <v>3.9999999999999998E-6</v>
      </c>
      <c r="U39" s="237">
        <v>0.62362299999999982</v>
      </c>
      <c r="V39" s="237">
        <v>1.085737</v>
      </c>
      <c r="Z39" s="1" t="s">
        <v>122</v>
      </c>
      <c r="AA39" s="235">
        <v>9.9999993603582443E-5</v>
      </c>
      <c r="AB39" s="236">
        <v>6.2000000000000003E-5</v>
      </c>
      <c r="AC39" s="236">
        <v>25.292187999999999</v>
      </c>
      <c r="AD39" s="236">
        <v>40.196690999999994</v>
      </c>
      <c r="AE39" s="237">
        <v>3.9999999999999998E-6</v>
      </c>
      <c r="AF39" s="237">
        <v>0.63702699999999979</v>
      </c>
      <c r="AG39" s="237">
        <v>1.110446</v>
      </c>
      <c r="AK39" s="1" t="s">
        <v>122</v>
      </c>
      <c r="AL39" s="235">
        <v>9.999998552205962E-5</v>
      </c>
      <c r="AM39" s="236">
        <v>6.2000000000000003E-5</v>
      </c>
      <c r="AN39" s="236">
        <v>15.964956999999998</v>
      </c>
      <c r="AO39" s="236">
        <v>26.374722000000002</v>
      </c>
      <c r="AP39" s="237">
        <v>3.9999999999999998E-6</v>
      </c>
      <c r="AQ39" s="237">
        <v>0.37581600000000009</v>
      </c>
      <c r="AR39" s="237">
        <v>0.69939200000000001</v>
      </c>
      <c r="AV39" s="1" t="s">
        <v>122</v>
      </c>
      <c r="AW39" s="235">
        <v>0</v>
      </c>
      <c r="AX39" s="236">
        <v>0</v>
      </c>
      <c r="AY39" s="236">
        <v>3.019908</v>
      </c>
      <c r="AZ39" s="236">
        <v>5.0202280000000004</v>
      </c>
      <c r="BA39" s="237">
        <v>0</v>
      </c>
      <c r="BB39" s="237">
        <v>9.0550000000000019E-2</v>
      </c>
      <c r="BC39" s="237">
        <v>0.15576599999999996</v>
      </c>
      <c r="BG39" s="1" t="s">
        <v>122</v>
      </c>
      <c r="BH39" s="235">
        <v>1.0000113833179194E-4</v>
      </c>
      <c r="BI39" s="236">
        <v>0</v>
      </c>
      <c r="BJ39" s="236">
        <v>0.26106400000000002</v>
      </c>
      <c r="BK39" s="236">
        <v>0.50592899999999996</v>
      </c>
      <c r="BL39" s="237">
        <v>0</v>
      </c>
      <c r="BM39" s="237">
        <v>6.5180000000000004E-3</v>
      </c>
      <c r="BN39" s="237">
        <v>1.4380000000000002E-2</v>
      </c>
      <c r="BR39" s="1" t="s">
        <v>122</v>
      </c>
      <c r="BS39" s="235">
        <v>9.999973078037308E-5</v>
      </c>
      <c r="BT39" s="236">
        <v>0</v>
      </c>
      <c r="BU39" s="236">
        <v>0.21836900000000001</v>
      </c>
      <c r="BV39" s="236">
        <v>0.42970199999999997</v>
      </c>
      <c r="BW39" s="237">
        <v>0</v>
      </c>
      <c r="BX39" s="237">
        <v>4.7559999999999989E-3</v>
      </c>
      <c r="BY39" s="237">
        <v>1.1267999999999995E-2</v>
      </c>
      <c r="CC39" s="1" t="s">
        <v>122</v>
      </c>
      <c r="CD39" s="235">
        <v>9.9999993386790608E-5</v>
      </c>
      <c r="CE39" s="236">
        <v>6.2000000000000003E-5</v>
      </c>
      <c r="CF39" s="236">
        <v>21.673565999999997</v>
      </c>
      <c r="CG39" s="236">
        <v>34.210005999999993</v>
      </c>
      <c r="CH39" s="237">
        <v>3.9999999999999998E-6</v>
      </c>
      <c r="CI39" s="237">
        <v>0.5330729999999998</v>
      </c>
      <c r="CJ39" s="237">
        <v>0.92997099999999999</v>
      </c>
    </row>
    <row r="40" spans="3:88">
      <c r="C40" t="s">
        <v>78</v>
      </c>
      <c r="D40" s="1" t="s">
        <v>78</v>
      </c>
      <c r="E40" s="235">
        <v>493.8135696978203</v>
      </c>
      <c r="F40" s="236">
        <v>214.841793</v>
      </c>
      <c r="G40" s="236">
        <v>470.20487900000018</v>
      </c>
      <c r="H40" s="236">
        <v>545.18376999999998</v>
      </c>
      <c r="I40" s="237">
        <v>2.7818200000000006</v>
      </c>
      <c r="J40" s="237">
        <v>5.4807699999999997</v>
      </c>
      <c r="K40" s="237">
        <v>6.2742749999999976</v>
      </c>
      <c r="O40" s="1" t="s">
        <v>78</v>
      </c>
      <c r="P40" s="235">
        <v>510.16447645953787</v>
      </c>
      <c r="Q40" s="236">
        <v>223.05922900000002</v>
      </c>
      <c r="R40" s="236">
        <v>487.2550139999999</v>
      </c>
      <c r="S40" s="236">
        <v>564.67457000000024</v>
      </c>
      <c r="T40" s="237">
        <v>2.9002790000000003</v>
      </c>
      <c r="U40" s="237">
        <v>5.6927450000000004</v>
      </c>
      <c r="V40" s="237">
        <v>6.511991000000001</v>
      </c>
      <c r="Z40" s="1" t="s">
        <v>78</v>
      </c>
      <c r="AA40" s="235">
        <v>529.05792797736888</v>
      </c>
      <c r="AB40" s="236">
        <v>232.18492099999995</v>
      </c>
      <c r="AC40" s="236">
        <v>506.47179799999998</v>
      </c>
      <c r="AD40" s="236">
        <v>586.71435300000007</v>
      </c>
      <c r="AE40" s="237">
        <v>3.0267030000000004</v>
      </c>
      <c r="AF40" s="237">
        <v>5.9260580000000029</v>
      </c>
      <c r="AG40" s="237">
        <v>6.775132000000001</v>
      </c>
      <c r="AK40" s="1" t="s">
        <v>78</v>
      </c>
      <c r="AL40" s="235">
        <v>502.82392136081808</v>
      </c>
      <c r="AM40" s="236">
        <v>204.46574800000002</v>
      </c>
      <c r="AN40" s="236">
        <v>455.49597300000005</v>
      </c>
      <c r="AO40" s="236">
        <v>534.61223699999994</v>
      </c>
      <c r="AP40" s="237">
        <v>2.5430290000000002</v>
      </c>
      <c r="AQ40" s="237">
        <v>5.1825629999999983</v>
      </c>
      <c r="AR40" s="237">
        <v>6.0189809999999992</v>
      </c>
      <c r="AV40" s="1" t="s">
        <v>78</v>
      </c>
      <c r="AW40" s="235">
        <v>70.322434592206463</v>
      </c>
      <c r="AX40" s="236">
        <v>17.388469000000001</v>
      </c>
      <c r="AY40" s="236">
        <v>42.377922999999988</v>
      </c>
      <c r="AZ40" s="236">
        <v>51.063717000000004</v>
      </c>
      <c r="BA40" s="237">
        <v>0.16339099999999998</v>
      </c>
      <c r="BB40" s="237">
        <v>0.42783899999999997</v>
      </c>
      <c r="BC40" s="237">
        <v>0.52013600000000004</v>
      </c>
      <c r="BG40" s="1" t="s">
        <v>78</v>
      </c>
      <c r="BH40" s="235">
        <v>8.3274149921529155</v>
      </c>
      <c r="BI40" s="236">
        <v>3.4953000000000003</v>
      </c>
      <c r="BJ40" s="236">
        <v>7.7054179999999999</v>
      </c>
      <c r="BK40" s="236">
        <v>9.3454709999999999</v>
      </c>
      <c r="BL40" s="237">
        <v>2.6991999999999999E-2</v>
      </c>
      <c r="BM40" s="237">
        <v>6.9699000000000025E-2</v>
      </c>
      <c r="BN40" s="237">
        <v>8.6959000000000009E-2</v>
      </c>
      <c r="BR40" s="1" t="s">
        <v>78</v>
      </c>
      <c r="BS40" s="235">
        <v>8.4949796592002982E-2</v>
      </c>
      <c r="BT40" s="236">
        <v>3.2915E-2</v>
      </c>
      <c r="BU40" s="236">
        <v>1.9150919999999998</v>
      </c>
      <c r="BV40" s="236">
        <v>3.1839070000000009</v>
      </c>
      <c r="BW40" s="237">
        <v>2.7700000000000012E-4</v>
      </c>
      <c r="BX40" s="237">
        <v>1.6132000000000001E-2</v>
      </c>
      <c r="BY40" s="237">
        <v>2.9014999999999999E-2</v>
      </c>
      <c r="CC40" s="1" t="s">
        <v>78</v>
      </c>
      <c r="CD40" s="235">
        <v>439.84204186733143</v>
      </c>
      <c r="CE40" s="236">
        <v>205.67076000000003</v>
      </c>
      <c r="CF40" s="236">
        <v>444.87709099999989</v>
      </c>
      <c r="CG40" s="236">
        <v>513.61085300000025</v>
      </c>
      <c r="CH40" s="237">
        <v>2.7368880000000004</v>
      </c>
      <c r="CI40" s="237">
        <v>5.2649060000000008</v>
      </c>
      <c r="CJ40" s="237">
        <v>5.991855000000001</v>
      </c>
    </row>
    <row r="41" spans="3:88">
      <c r="C41" t="s">
        <v>79</v>
      </c>
      <c r="D41" s="1" t="s">
        <v>79</v>
      </c>
      <c r="E41" s="235">
        <v>250.70535076966257</v>
      </c>
      <c r="F41" s="236">
        <v>130.55955699999998</v>
      </c>
      <c r="G41" s="236">
        <v>264.46501899999993</v>
      </c>
      <c r="H41" s="236">
        <v>299.19460199999997</v>
      </c>
      <c r="I41" s="237">
        <v>1.4427280000000007</v>
      </c>
      <c r="J41" s="237">
        <v>2.2081910000000002</v>
      </c>
      <c r="K41" s="237">
        <v>2.4249569999999991</v>
      </c>
      <c r="O41" s="1" t="s">
        <v>79</v>
      </c>
      <c r="P41" s="235">
        <v>259.00658035638071</v>
      </c>
      <c r="Q41" s="236">
        <v>135.17363499999996</v>
      </c>
      <c r="R41" s="236">
        <v>273.90993099999997</v>
      </c>
      <c r="S41" s="236">
        <v>309.81497699999994</v>
      </c>
      <c r="T41" s="237">
        <v>1.4987270000000001</v>
      </c>
      <c r="U41" s="237">
        <v>2.2917549999999993</v>
      </c>
      <c r="V41" s="237">
        <v>2.515865999999999</v>
      </c>
      <c r="Z41" s="1" t="s">
        <v>79</v>
      </c>
      <c r="AA41" s="235">
        <v>268.59864035774092</v>
      </c>
      <c r="AB41" s="236">
        <v>140.36277499999997</v>
      </c>
      <c r="AC41" s="236">
        <v>284.51385299999998</v>
      </c>
      <c r="AD41" s="236">
        <v>321.75776200000001</v>
      </c>
      <c r="AE41" s="237">
        <v>1.5596929999999998</v>
      </c>
      <c r="AF41" s="237">
        <v>2.3835920000000006</v>
      </c>
      <c r="AG41" s="237">
        <v>2.6160710000000003</v>
      </c>
      <c r="AK41" s="1" t="s">
        <v>79</v>
      </c>
      <c r="AL41" s="235">
        <v>75.810375835938686</v>
      </c>
      <c r="AM41" s="236">
        <v>37.895063</v>
      </c>
      <c r="AN41" s="236">
        <v>107.18265599999999</v>
      </c>
      <c r="AO41" s="236">
        <v>127.20528400000001</v>
      </c>
      <c r="AP41" s="237">
        <v>0.40503600000000012</v>
      </c>
      <c r="AQ41" s="237">
        <v>0.72188699999999972</v>
      </c>
      <c r="AR41" s="237">
        <v>0.83316200000000018</v>
      </c>
      <c r="AV41" s="1" t="s">
        <v>79</v>
      </c>
      <c r="AW41" s="235">
        <v>20.765556905158288</v>
      </c>
      <c r="AX41" s="236">
        <v>8.9572260000000021</v>
      </c>
      <c r="AY41" s="236">
        <v>19.294140000000002</v>
      </c>
      <c r="AZ41" s="236">
        <v>22.681770000000004</v>
      </c>
      <c r="BA41" s="237">
        <v>6.6009999999999999E-2</v>
      </c>
      <c r="BB41" s="237">
        <v>0.11889200000000001</v>
      </c>
      <c r="BC41" s="237">
        <v>0.13924900000000001</v>
      </c>
      <c r="BG41" s="1" t="s">
        <v>79</v>
      </c>
      <c r="BH41" s="235">
        <v>4.2277645344776351</v>
      </c>
      <c r="BI41" s="236">
        <v>1.9189970000000003</v>
      </c>
      <c r="BJ41" s="236">
        <v>4.8932700000000002</v>
      </c>
      <c r="BK41" s="236">
        <v>5.7511400000000004</v>
      </c>
      <c r="BL41" s="237">
        <v>1.1012000000000001E-2</v>
      </c>
      <c r="BM41" s="237">
        <v>2.3571000000000002E-2</v>
      </c>
      <c r="BN41" s="237">
        <v>2.8904000000000006E-2</v>
      </c>
      <c r="BR41" s="1" t="s">
        <v>79</v>
      </c>
      <c r="BS41" s="235">
        <v>9.999973078037308E-5</v>
      </c>
      <c r="BT41" s="236">
        <v>5.1999999999999983E-5</v>
      </c>
      <c r="BU41" s="236">
        <v>1.5978870000000003</v>
      </c>
      <c r="BV41" s="236">
        <v>2.039282</v>
      </c>
      <c r="BW41" s="237">
        <v>0</v>
      </c>
      <c r="BX41" s="237">
        <v>3.749000000000001E-3</v>
      </c>
      <c r="BY41" s="237">
        <v>5.8970000000000003E-3</v>
      </c>
      <c r="CC41" s="1" t="s">
        <v>79</v>
      </c>
      <c r="CD41" s="235">
        <v>238.24102345122242</v>
      </c>
      <c r="CE41" s="236">
        <v>126.21640899999996</v>
      </c>
      <c r="CF41" s="236">
        <v>254.61579099999997</v>
      </c>
      <c r="CG41" s="236">
        <v>287.13320699999991</v>
      </c>
      <c r="CH41" s="237">
        <v>1.4327170000000002</v>
      </c>
      <c r="CI41" s="237">
        <v>2.1728629999999991</v>
      </c>
      <c r="CJ41" s="237">
        <v>2.3766169999999991</v>
      </c>
    </row>
    <row r="42" spans="3:88">
      <c r="C42" t="s">
        <v>80</v>
      </c>
      <c r="D42" s="1" t="s">
        <v>80</v>
      </c>
      <c r="E42" s="235">
        <v>301.71466456262419</v>
      </c>
      <c r="F42" s="236">
        <v>141.32790799999998</v>
      </c>
      <c r="G42" s="236">
        <v>302.14882300000011</v>
      </c>
      <c r="H42" s="236">
        <v>350.136978</v>
      </c>
      <c r="I42" s="237">
        <v>4.1873779999999998</v>
      </c>
      <c r="J42" s="237">
        <v>8.5743679999999962</v>
      </c>
      <c r="K42" s="237">
        <v>9.9434970000000007</v>
      </c>
      <c r="O42" s="1" t="s">
        <v>80</v>
      </c>
      <c r="P42" s="235">
        <v>311.70488891373969</v>
      </c>
      <c r="Q42" s="236">
        <v>146.66389999999998</v>
      </c>
      <c r="R42" s="236">
        <v>312.95675500000004</v>
      </c>
      <c r="S42" s="236">
        <v>362.48553799999991</v>
      </c>
      <c r="T42" s="237">
        <v>4.3500809999999985</v>
      </c>
      <c r="U42" s="237">
        <v>8.8868999999999954</v>
      </c>
      <c r="V42" s="237">
        <v>10.299969000000001</v>
      </c>
      <c r="Z42" s="1" t="s">
        <v>80</v>
      </c>
      <c r="AA42" s="235">
        <v>323.24858017078787</v>
      </c>
      <c r="AB42" s="236">
        <v>152.48371600000002</v>
      </c>
      <c r="AC42" s="236">
        <v>325.04441399999985</v>
      </c>
      <c r="AD42" s="236">
        <v>376.3677780000001</v>
      </c>
      <c r="AE42" s="237">
        <v>4.5252119999999989</v>
      </c>
      <c r="AF42" s="237">
        <v>9.2333420000000022</v>
      </c>
      <c r="AG42" s="237">
        <v>10.697604</v>
      </c>
      <c r="AK42" s="1" t="s">
        <v>80</v>
      </c>
      <c r="AL42" s="235">
        <v>462.33201379755212</v>
      </c>
      <c r="AM42" s="236">
        <v>210.26564299999995</v>
      </c>
      <c r="AN42" s="236">
        <v>421.13007799999986</v>
      </c>
      <c r="AO42" s="236">
        <v>484.07806000000011</v>
      </c>
      <c r="AP42" s="237">
        <v>6.173452000000001</v>
      </c>
      <c r="AQ42" s="237">
        <v>11.866508</v>
      </c>
      <c r="AR42" s="237">
        <v>13.654808999999997</v>
      </c>
      <c r="AV42" s="1" t="s">
        <v>80</v>
      </c>
      <c r="AW42" s="235">
        <v>27.607087033666097</v>
      </c>
      <c r="AX42" s="236">
        <v>8.9879030000000046</v>
      </c>
      <c r="AY42" s="236">
        <v>23.638354000000007</v>
      </c>
      <c r="AZ42" s="236">
        <v>28.665806000000007</v>
      </c>
      <c r="BA42" s="237">
        <v>0.27260500000000004</v>
      </c>
      <c r="BB42" s="237">
        <v>0.67423600000000006</v>
      </c>
      <c r="BC42" s="237">
        <v>0.81785300000000005</v>
      </c>
      <c r="BG42" s="1" t="s">
        <v>80</v>
      </c>
      <c r="BH42" s="235">
        <v>5.0879590501505705</v>
      </c>
      <c r="BI42" s="236">
        <v>2.3955449999999998</v>
      </c>
      <c r="BJ42" s="236">
        <v>4.5306230000000003</v>
      </c>
      <c r="BK42" s="236">
        <v>5.4978180000000014</v>
      </c>
      <c r="BL42" s="237">
        <v>6.2151999999999985E-2</v>
      </c>
      <c r="BM42" s="237">
        <v>0.117871</v>
      </c>
      <c r="BN42" s="237">
        <v>0.14533800000000005</v>
      </c>
      <c r="BR42" s="1" t="s">
        <v>80</v>
      </c>
      <c r="BS42" s="235">
        <v>9.999973078037308E-5</v>
      </c>
      <c r="BT42" s="236">
        <v>4.9999999999999996E-5</v>
      </c>
      <c r="BU42" s="236">
        <v>0.70160499999999981</v>
      </c>
      <c r="BV42" s="236">
        <v>1.3589309999999994</v>
      </c>
      <c r="BW42" s="237">
        <v>0</v>
      </c>
      <c r="BX42" s="237">
        <v>1.8857999999999993E-2</v>
      </c>
      <c r="BY42" s="237">
        <v>3.721E-2</v>
      </c>
      <c r="CC42" s="1" t="s">
        <v>80</v>
      </c>
      <c r="CD42" s="235">
        <v>284.09780188007358</v>
      </c>
      <c r="CE42" s="236">
        <v>137.67599699999997</v>
      </c>
      <c r="CF42" s="236">
        <v>289.31840100000005</v>
      </c>
      <c r="CG42" s="236">
        <v>333.81973199999987</v>
      </c>
      <c r="CH42" s="237">
        <v>4.0774759999999981</v>
      </c>
      <c r="CI42" s="237">
        <v>8.2126639999999949</v>
      </c>
      <c r="CJ42" s="237">
        <v>9.4821160000000013</v>
      </c>
    </row>
    <row r="43" spans="3:88">
      <c r="C43" t="s">
        <v>81</v>
      </c>
      <c r="D43" s="1" t="s">
        <v>81</v>
      </c>
      <c r="E43" s="235">
        <v>118.29819581771956</v>
      </c>
      <c r="F43" s="236">
        <v>47.845288000000004</v>
      </c>
      <c r="G43" s="236">
        <v>90.859470999999999</v>
      </c>
      <c r="H43" s="236">
        <v>103.86243299999997</v>
      </c>
      <c r="I43" s="237">
        <v>1.5798979999999998</v>
      </c>
      <c r="J43" s="237">
        <v>2.6280570000000001</v>
      </c>
      <c r="K43" s="237">
        <v>2.937303</v>
      </c>
      <c r="O43" s="1" t="s">
        <v>81</v>
      </c>
      <c r="P43" s="235">
        <v>122.21522622876843</v>
      </c>
      <c r="Q43" s="236">
        <v>49.60438700000001</v>
      </c>
      <c r="R43" s="236">
        <v>94.120998000000029</v>
      </c>
      <c r="S43" s="236">
        <v>107.54015899999997</v>
      </c>
      <c r="T43" s="237">
        <v>1.642393</v>
      </c>
      <c r="U43" s="237">
        <v>2.7265459999999995</v>
      </c>
      <c r="V43" s="237">
        <v>3.0457349999999992</v>
      </c>
      <c r="Z43" s="1" t="s">
        <v>81</v>
      </c>
      <c r="AA43" s="235">
        <v>126.74134977919381</v>
      </c>
      <c r="AB43" s="236">
        <v>51.544840999999998</v>
      </c>
      <c r="AC43" s="236">
        <v>97.755550000000014</v>
      </c>
      <c r="AD43" s="236">
        <v>111.66335199999999</v>
      </c>
      <c r="AE43" s="237">
        <v>1.7094259999999994</v>
      </c>
      <c r="AF43" s="237">
        <v>2.834295</v>
      </c>
      <c r="AG43" s="237">
        <v>3.1651330000000004</v>
      </c>
      <c r="AK43" s="1" t="s">
        <v>81</v>
      </c>
      <c r="AL43" s="235">
        <v>209.20910189568167</v>
      </c>
      <c r="AM43" s="236">
        <v>81.332169999999934</v>
      </c>
      <c r="AN43" s="236">
        <v>147.47927699999991</v>
      </c>
      <c r="AO43" s="236">
        <v>167.72379099999998</v>
      </c>
      <c r="AP43" s="237">
        <v>2.618793000000001</v>
      </c>
      <c r="AQ43" s="237">
        <v>4.256867999999999</v>
      </c>
      <c r="AR43" s="237">
        <v>4.7359019999999985</v>
      </c>
      <c r="AV43" s="1" t="s">
        <v>81</v>
      </c>
      <c r="AW43" s="235">
        <v>10.887492441267508</v>
      </c>
      <c r="AX43" s="236">
        <v>3.4173269999999993</v>
      </c>
      <c r="AY43" s="236">
        <v>7.0672400000000035</v>
      </c>
      <c r="AZ43" s="236">
        <v>8.3881250000000005</v>
      </c>
      <c r="BA43" s="237">
        <v>8.6701000000000056E-2</v>
      </c>
      <c r="BB43" s="237">
        <v>0.18557899999999997</v>
      </c>
      <c r="BC43" s="237">
        <v>0.21680800000000003</v>
      </c>
      <c r="BG43" s="1" t="s">
        <v>81</v>
      </c>
      <c r="BH43" s="235">
        <v>1.9949191959223469</v>
      </c>
      <c r="BI43" s="236">
        <v>0.81061599999999967</v>
      </c>
      <c r="BJ43" s="236">
        <v>1.5302649999999993</v>
      </c>
      <c r="BK43" s="236">
        <v>1.8313660000000003</v>
      </c>
      <c r="BL43" s="237">
        <v>1.5427E-2</v>
      </c>
      <c r="BM43" s="237">
        <v>3.2406999999999991E-2</v>
      </c>
      <c r="BN43" s="237">
        <v>3.9722999999999994E-2</v>
      </c>
      <c r="BR43" s="1" t="s">
        <v>81</v>
      </c>
      <c r="BS43" s="235">
        <v>0.13448310552638146</v>
      </c>
      <c r="BT43" s="236">
        <v>5.1211999999999994E-2</v>
      </c>
      <c r="BU43" s="236">
        <v>0.26103199999999999</v>
      </c>
      <c r="BV43" s="236">
        <v>0.395316</v>
      </c>
      <c r="BW43" s="237">
        <v>8.7100000000000014E-4</v>
      </c>
      <c r="BX43" s="237">
        <v>5.7209999999999995E-3</v>
      </c>
      <c r="BY43" s="237">
        <v>8.9830000000000066E-3</v>
      </c>
      <c r="CC43" s="1" t="s">
        <v>81</v>
      </c>
      <c r="CD43" s="235">
        <v>111.32773378750092</v>
      </c>
      <c r="CE43" s="236">
        <v>46.18706000000001</v>
      </c>
      <c r="CF43" s="236">
        <v>87.05375800000003</v>
      </c>
      <c r="CG43" s="236">
        <v>99.152033999999972</v>
      </c>
      <c r="CH43" s="237">
        <v>1.5556919999999999</v>
      </c>
      <c r="CI43" s="237">
        <v>2.5409669999999993</v>
      </c>
      <c r="CJ43" s="237">
        <v>2.8289269999999993</v>
      </c>
    </row>
    <row r="44" spans="3:88">
      <c r="C44" t="s">
        <v>82</v>
      </c>
      <c r="D44" s="1" t="s">
        <v>82</v>
      </c>
      <c r="E44" s="235">
        <v>119.38350036650607</v>
      </c>
      <c r="F44" s="236">
        <v>44.949873999999994</v>
      </c>
      <c r="G44" s="236">
        <v>101.71488099999996</v>
      </c>
      <c r="H44" s="236">
        <v>120.11498100000003</v>
      </c>
      <c r="I44" s="237">
        <v>1.9689700000000001</v>
      </c>
      <c r="J44" s="237">
        <v>3.6608380000000009</v>
      </c>
      <c r="K44" s="237">
        <v>4.2587429999999999</v>
      </c>
      <c r="O44" s="1" t="s">
        <v>82</v>
      </c>
      <c r="P44" s="235">
        <v>123.33646683637184</v>
      </c>
      <c r="Q44" s="236">
        <v>46.287072999999999</v>
      </c>
      <c r="R44" s="236">
        <v>104.91784199999999</v>
      </c>
      <c r="S44" s="236">
        <v>123.94016999999997</v>
      </c>
      <c r="T44" s="237">
        <v>2.0462510000000007</v>
      </c>
      <c r="U44" s="237">
        <v>3.7938580000000006</v>
      </c>
      <c r="V44" s="237">
        <v>4.4121640000000006</v>
      </c>
      <c r="Z44" s="1" t="s">
        <v>82</v>
      </c>
      <c r="AA44" s="235">
        <v>127.90411445606716</v>
      </c>
      <c r="AB44" s="236">
        <v>47.901260000000001</v>
      </c>
      <c r="AC44" s="236">
        <v>108.70272300000003</v>
      </c>
      <c r="AD44" s="236">
        <v>128.43162500000003</v>
      </c>
      <c r="AE44" s="237">
        <v>2.1290539999999996</v>
      </c>
      <c r="AF44" s="237">
        <v>3.9414219999999998</v>
      </c>
      <c r="AG44" s="237">
        <v>4.5828420000000012</v>
      </c>
      <c r="AK44" s="1" t="s">
        <v>82</v>
      </c>
      <c r="AL44" s="235">
        <v>325.46583331548652</v>
      </c>
      <c r="AM44" s="236">
        <v>130.69369299999994</v>
      </c>
      <c r="AN44" s="236">
        <v>249.80174799999995</v>
      </c>
      <c r="AO44" s="236">
        <v>288.11019300000004</v>
      </c>
      <c r="AP44" s="237">
        <v>5.1788050000000014</v>
      </c>
      <c r="AQ44" s="237">
        <v>8.6877290000000009</v>
      </c>
      <c r="AR44" s="237">
        <v>9.9598050000000011</v>
      </c>
      <c r="AV44" s="1" t="s">
        <v>82</v>
      </c>
      <c r="AW44" s="235">
        <v>10.07115757810357</v>
      </c>
      <c r="AX44" s="236">
        <v>4.0342580000000003</v>
      </c>
      <c r="AY44" s="236">
        <v>9.2905660000000037</v>
      </c>
      <c r="AZ44" s="236">
        <v>11.078837000000005</v>
      </c>
      <c r="BA44" s="237">
        <v>0.14427799999999999</v>
      </c>
      <c r="BB44" s="237">
        <v>0.30277300000000001</v>
      </c>
      <c r="BC44" s="237">
        <v>0.35945500000000002</v>
      </c>
      <c r="BG44" s="1" t="s">
        <v>82</v>
      </c>
      <c r="BH44" s="235">
        <v>2.0132212068941118</v>
      </c>
      <c r="BI44" s="236">
        <v>0.87812099999999993</v>
      </c>
      <c r="BJ44" s="236">
        <v>1.7437549999999999</v>
      </c>
      <c r="BK44" s="236">
        <v>2.1165039999999999</v>
      </c>
      <c r="BL44" s="237">
        <v>1.9379999999999994E-2</v>
      </c>
      <c r="BM44" s="237">
        <v>4.3050000000000005E-2</v>
      </c>
      <c r="BN44" s="237">
        <v>5.5349999999999996E-2</v>
      </c>
      <c r="BR44" s="1" t="s">
        <v>82</v>
      </c>
      <c r="BS44" s="235">
        <v>9.999973078037308E-5</v>
      </c>
      <c r="BT44" s="236">
        <v>4.9999999999999982E-5</v>
      </c>
      <c r="BU44" s="236">
        <v>0.21179300000000001</v>
      </c>
      <c r="BV44" s="236">
        <v>0.40989900000000007</v>
      </c>
      <c r="BW44" s="237">
        <v>0</v>
      </c>
      <c r="BX44" s="237">
        <v>6.4359999999999981E-3</v>
      </c>
      <c r="BY44" s="237">
        <v>1.2465999999999998E-2</v>
      </c>
      <c r="CC44" s="1" t="s">
        <v>82</v>
      </c>
      <c r="CD44" s="235">
        <v>113.26530925826827</v>
      </c>
      <c r="CE44" s="236">
        <v>42.252814999999998</v>
      </c>
      <c r="CF44" s="236">
        <v>95.627275999999995</v>
      </c>
      <c r="CG44" s="236">
        <v>112.86133299999996</v>
      </c>
      <c r="CH44" s="237">
        <v>1.9019730000000008</v>
      </c>
      <c r="CI44" s="237">
        <v>3.4910850000000004</v>
      </c>
      <c r="CJ44" s="237">
        <v>4.052709000000001</v>
      </c>
    </row>
    <row r="45" spans="3:88">
      <c r="C45" t="s">
        <v>83</v>
      </c>
      <c r="D45" s="1" t="s">
        <v>83</v>
      </c>
      <c r="E45" s="235">
        <v>9.9999993186850988E-5</v>
      </c>
      <c r="F45" s="236">
        <v>4.6999999999999997E-5</v>
      </c>
      <c r="G45" s="236">
        <v>142.69119000000001</v>
      </c>
      <c r="H45" s="236">
        <v>185.70525299999997</v>
      </c>
      <c r="I45" s="237">
        <v>1.5E-5</v>
      </c>
      <c r="J45" s="237">
        <v>4.8799399999999995</v>
      </c>
      <c r="K45" s="237">
        <v>6.8780040000000007</v>
      </c>
      <c r="O45" s="1" t="s">
        <v>83</v>
      </c>
      <c r="P45" s="235">
        <v>9.9999993386790608E-5</v>
      </c>
      <c r="Q45" s="236">
        <v>4.6999999999999997E-5</v>
      </c>
      <c r="R45" s="236">
        <v>147.55291600000001</v>
      </c>
      <c r="S45" s="236">
        <v>191.94154300000008</v>
      </c>
      <c r="T45" s="237">
        <v>1.5E-5</v>
      </c>
      <c r="U45" s="237">
        <v>5.0433739999999991</v>
      </c>
      <c r="V45" s="237">
        <v>7.1063230000000006</v>
      </c>
      <c r="Z45" s="1" t="s">
        <v>83</v>
      </c>
      <c r="AA45" s="235">
        <v>9.9999993603582443E-5</v>
      </c>
      <c r="AB45" s="236">
        <v>4.6999999999999997E-5</v>
      </c>
      <c r="AC45" s="236">
        <v>153.07214699999997</v>
      </c>
      <c r="AD45" s="236">
        <v>199.01051799999999</v>
      </c>
      <c r="AE45" s="237">
        <v>1.5E-5</v>
      </c>
      <c r="AF45" s="237">
        <v>5.2302320000000009</v>
      </c>
      <c r="AG45" s="237">
        <v>7.3662720000000004</v>
      </c>
      <c r="AK45" s="1" t="s">
        <v>83</v>
      </c>
      <c r="AL45" s="235">
        <v>68.620850495083403</v>
      </c>
      <c r="AM45" s="236">
        <v>29.901620999999995</v>
      </c>
      <c r="AN45" s="236">
        <v>222.22268600000001</v>
      </c>
      <c r="AO45" s="236">
        <v>278.14200099999999</v>
      </c>
      <c r="AP45" s="237">
        <v>1.2689189999999997</v>
      </c>
      <c r="AQ45" s="237">
        <v>8.0352700000000006</v>
      </c>
      <c r="AR45" s="237">
        <v>10.719792999999996</v>
      </c>
      <c r="AV45" s="1" t="s">
        <v>83</v>
      </c>
      <c r="AW45" s="235">
        <v>0</v>
      </c>
      <c r="AX45" s="236">
        <v>0</v>
      </c>
      <c r="AY45" s="236">
        <v>14.147012</v>
      </c>
      <c r="AZ45" s="236">
        <v>19.008262000000006</v>
      </c>
      <c r="BA45" s="237">
        <v>0</v>
      </c>
      <c r="BB45" s="237">
        <v>0.49667800000000012</v>
      </c>
      <c r="BC45" s="237">
        <v>0.71741699999999997</v>
      </c>
      <c r="BG45" s="1" t="s">
        <v>83</v>
      </c>
      <c r="BH45" s="235">
        <v>1.0000113833179194E-4</v>
      </c>
      <c r="BI45" s="236">
        <v>5.7000000000000003E-5</v>
      </c>
      <c r="BJ45" s="236">
        <v>4.4097569999999999</v>
      </c>
      <c r="BK45" s="236">
        <v>5.5226200000000016</v>
      </c>
      <c r="BL45" s="237">
        <v>3.0000000000000001E-6</v>
      </c>
      <c r="BM45" s="237">
        <v>0.127414</v>
      </c>
      <c r="BN45" s="237">
        <v>0.18067399999999997</v>
      </c>
      <c r="BR45" s="1" t="s">
        <v>83</v>
      </c>
      <c r="BS45" s="235">
        <v>9.999973078037308E-5</v>
      </c>
      <c r="BT45" s="236">
        <v>5.7000000000000003E-5</v>
      </c>
      <c r="BU45" s="236">
        <v>4.6881129999999986</v>
      </c>
      <c r="BV45" s="236">
        <v>5.9124410000000003</v>
      </c>
      <c r="BW45" s="237">
        <v>3.0000000000000001E-6</v>
      </c>
      <c r="BX45" s="237">
        <v>0.13326199999999999</v>
      </c>
      <c r="BY45" s="237">
        <v>0.19057699999999997</v>
      </c>
      <c r="CC45" s="1" t="s">
        <v>83</v>
      </c>
      <c r="CD45" s="235">
        <v>9.9999993386790608E-5</v>
      </c>
      <c r="CE45" s="236">
        <v>4.6999999999999997E-5</v>
      </c>
      <c r="CF45" s="236">
        <v>133.40590400000002</v>
      </c>
      <c r="CG45" s="236">
        <v>172.93328100000008</v>
      </c>
      <c r="CH45" s="237">
        <v>1.5E-5</v>
      </c>
      <c r="CI45" s="237">
        <v>4.546695999999999</v>
      </c>
      <c r="CJ45" s="237">
        <v>6.3889060000000004</v>
      </c>
    </row>
    <row r="46" spans="3:88">
      <c r="C46" t="s">
        <v>84</v>
      </c>
      <c r="D46" s="1" t="s">
        <v>84</v>
      </c>
      <c r="E46" s="235">
        <v>53.179922890534485</v>
      </c>
      <c r="F46" s="236">
        <v>12.513782000000003</v>
      </c>
      <c r="G46" s="236">
        <v>35.539435999999995</v>
      </c>
      <c r="H46" s="236">
        <v>44.205188000000014</v>
      </c>
      <c r="I46" s="237">
        <v>0.37971000000000005</v>
      </c>
      <c r="J46" s="237">
        <v>1.0440970000000001</v>
      </c>
      <c r="K46" s="237">
        <v>1.280008</v>
      </c>
      <c r="O46" s="1" t="s">
        <v>84</v>
      </c>
      <c r="P46" s="235">
        <v>54.940789772565616</v>
      </c>
      <c r="Q46" s="236">
        <v>12.948542</v>
      </c>
      <c r="R46" s="236">
        <v>36.734999000000009</v>
      </c>
      <c r="S46" s="236">
        <v>45.69888499999999</v>
      </c>
      <c r="T46" s="237">
        <v>0.39291900000000002</v>
      </c>
      <c r="U46" s="237">
        <v>1.0792439999999996</v>
      </c>
      <c r="V46" s="237">
        <v>1.3232380000000001</v>
      </c>
      <c r="Z46" s="1" t="s">
        <v>84</v>
      </c>
      <c r="AA46" s="235">
        <v>56.975469166793559</v>
      </c>
      <c r="AB46" s="236">
        <v>13.454709999999997</v>
      </c>
      <c r="AC46" s="236">
        <v>38.12689799999999</v>
      </c>
      <c r="AD46" s="236">
        <v>47.423397000000016</v>
      </c>
      <c r="AE46" s="237">
        <v>0.40831899999999999</v>
      </c>
      <c r="AF46" s="237">
        <v>1.1201760000000001</v>
      </c>
      <c r="AG46" s="237">
        <v>1.3732140000000002</v>
      </c>
      <c r="AK46" s="1" t="s">
        <v>84</v>
      </c>
      <c r="AL46" s="235">
        <v>164.01410427361802</v>
      </c>
      <c r="AM46" s="236">
        <v>36.603078000000004</v>
      </c>
      <c r="AN46" s="236">
        <v>82.003125000000026</v>
      </c>
      <c r="AO46" s="236">
        <v>96.910681000000025</v>
      </c>
      <c r="AP46" s="237">
        <v>1.0999189999999999</v>
      </c>
      <c r="AQ46" s="237">
        <v>2.4274779999999998</v>
      </c>
      <c r="AR46" s="237">
        <v>2.8273360000000003</v>
      </c>
      <c r="AV46" s="1" t="s">
        <v>84</v>
      </c>
      <c r="AW46" s="235">
        <v>11.589805128882118</v>
      </c>
      <c r="AX46" s="236">
        <v>1.998478</v>
      </c>
      <c r="AY46" s="236">
        <v>5.2460519999999997</v>
      </c>
      <c r="AZ46" s="236">
        <v>6.3500950000000005</v>
      </c>
      <c r="BA46" s="237">
        <v>5.9738999999999993E-2</v>
      </c>
      <c r="BB46" s="237">
        <v>0.15543000000000001</v>
      </c>
      <c r="BC46" s="237">
        <v>0.18533499999999994</v>
      </c>
      <c r="BG46" s="1" t="s">
        <v>84</v>
      </c>
      <c r="BH46" s="235">
        <v>0.89679853761646777</v>
      </c>
      <c r="BI46" s="236">
        <v>0.25000199999999995</v>
      </c>
      <c r="BJ46" s="236">
        <v>0.55448400000000031</v>
      </c>
      <c r="BK46" s="236">
        <v>0.73341899999999993</v>
      </c>
      <c r="BL46" s="237">
        <v>5.8990000000000015E-3</v>
      </c>
      <c r="BM46" s="237">
        <v>1.4383999999999999E-2</v>
      </c>
      <c r="BN46" s="237">
        <v>1.9238000000000002E-2</v>
      </c>
      <c r="BR46" s="1" t="s">
        <v>84</v>
      </c>
      <c r="BS46" s="235">
        <v>0.32019787030106722</v>
      </c>
      <c r="BT46" s="236">
        <v>8.5419000000000009E-2</v>
      </c>
      <c r="BU46" s="236">
        <v>0.24002299999999999</v>
      </c>
      <c r="BV46" s="236">
        <v>0.37196599999999985</v>
      </c>
      <c r="BW46" s="237">
        <v>1.9900000000000009E-3</v>
      </c>
      <c r="BX46" s="237">
        <v>6.3420000000000021E-3</v>
      </c>
      <c r="BY46" s="237">
        <v>9.9839999999999981E-3</v>
      </c>
      <c r="CC46" s="1" t="s">
        <v>84</v>
      </c>
      <c r="CD46" s="235">
        <v>43.350984643683496</v>
      </c>
      <c r="CE46" s="236">
        <v>10.950063999999999</v>
      </c>
      <c r="CF46" s="236">
        <v>31.48894700000001</v>
      </c>
      <c r="CG46" s="236">
        <v>39.348789999999987</v>
      </c>
      <c r="CH46" s="237">
        <v>0.33318000000000003</v>
      </c>
      <c r="CI46" s="237">
        <v>0.92381399999999969</v>
      </c>
      <c r="CJ46" s="237">
        <v>1.1379030000000001</v>
      </c>
    </row>
    <row r="47" spans="3:88">
      <c r="C47" t="s">
        <v>85</v>
      </c>
      <c r="D47" s="1" t="s">
        <v>85</v>
      </c>
      <c r="E47" s="235">
        <v>9.2429275147880965</v>
      </c>
      <c r="F47" s="236">
        <v>4.1008130000000005</v>
      </c>
      <c r="G47" s="236">
        <v>12.683826000000002</v>
      </c>
      <c r="H47" s="236">
        <v>15.413754999999998</v>
      </c>
      <c r="I47" s="237">
        <v>0.111183</v>
      </c>
      <c r="J47" s="237">
        <v>0.29963499999999998</v>
      </c>
      <c r="K47" s="237">
        <v>0.35884800000000017</v>
      </c>
      <c r="O47" s="1" t="s">
        <v>85</v>
      </c>
      <c r="P47" s="235">
        <v>9.2687493395336062</v>
      </c>
      <c r="Q47" s="236">
        <v>4.1218479999999991</v>
      </c>
      <c r="R47" s="236">
        <v>12.917109</v>
      </c>
      <c r="S47" s="236">
        <v>15.721430999999999</v>
      </c>
      <c r="T47" s="237">
        <v>0.112057</v>
      </c>
      <c r="U47" s="237">
        <v>0.30510699999999996</v>
      </c>
      <c r="V47" s="237">
        <v>0.36593500000000012</v>
      </c>
      <c r="Z47" s="1" t="s">
        <v>85</v>
      </c>
      <c r="AA47" s="235">
        <v>9.2969111447456481</v>
      </c>
      <c r="AB47" s="236">
        <v>4.1393610000000001</v>
      </c>
      <c r="AC47" s="236">
        <v>13.180241000000001</v>
      </c>
      <c r="AD47" s="236">
        <v>16.071628</v>
      </c>
      <c r="AE47" s="237">
        <v>0.11271799999999998</v>
      </c>
      <c r="AF47" s="237">
        <v>0.31109200000000004</v>
      </c>
      <c r="AG47" s="237">
        <v>0.37381199999999998</v>
      </c>
      <c r="AK47" s="1" t="s">
        <v>85</v>
      </c>
      <c r="AL47" s="235">
        <v>5.1249361215621798</v>
      </c>
      <c r="AM47" s="236">
        <v>2.1810710000000002</v>
      </c>
      <c r="AN47" s="236">
        <v>10.992478000000006</v>
      </c>
      <c r="AO47" s="236">
        <v>14.001081000000001</v>
      </c>
      <c r="AP47" s="237">
        <v>5.7131999999999995E-2</v>
      </c>
      <c r="AQ47" s="237">
        <v>0.24977500000000008</v>
      </c>
      <c r="AR47" s="237">
        <v>0.31498799999999999</v>
      </c>
      <c r="AV47" s="1" t="s">
        <v>85</v>
      </c>
      <c r="AW47" s="235">
        <v>0.72779742378385948</v>
      </c>
      <c r="AX47" s="236">
        <v>0.28909000000000001</v>
      </c>
      <c r="AY47" s="236">
        <v>1.0874750000000004</v>
      </c>
      <c r="AZ47" s="236">
        <v>1.3760460000000003</v>
      </c>
      <c r="BA47" s="237">
        <v>6.2110000000000004E-3</v>
      </c>
      <c r="BB47" s="237">
        <v>2.3708E-2</v>
      </c>
      <c r="BC47" s="237">
        <v>2.9960000000000001E-2</v>
      </c>
      <c r="BG47" s="1" t="s">
        <v>85</v>
      </c>
      <c r="BH47" s="235">
        <v>0.16023473097325044</v>
      </c>
      <c r="BI47" s="236">
        <v>6.2521000000000007E-2</v>
      </c>
      <c r="BJ47" s="236">
        <v>0.18906899999999996</v>
      </c>
      <c r="BK47" s="236">
        <v>0.25891700000000001</v>
      </c>
      <c r="BL47" s="237">
        <v>1.291E-3</v>
      </c>
      <c r="BM47" s="237">
        <v>3.8829999999999997E-3</v>
      </c>
      <c r="BN47" s="237">
        <v>5.4099999999999999E-3</v>
      </c>
      <c r="BR47" s="1" t="s">
        <v>85</v>
      </c>
      <c r="BS47" s="235">
        <v>9.999973078037308E-5</v>
      </c>
      <c r="BT47" s="236">
        <v>4.9999999999999996E-5</v>
      </c>
      <c r="BU47" s="236">
        <v>5.9807000000000006E-2</v>
      </c>
      <c r="BV47" s="236">
        <v>0.10697500000000004</v>
      </c>
      <c r="BW47" s="237">
        <v>0</v>
      </c>
      <c r="BX47" s="237">
        <v>1.2080000000000001E-3</v>
      </c>
      <c r="BY47" s="237">
        <v>2.2290000000000001E-3</v>
      </c>
      <c r="CC47" s="1" t="s">
        <v>85</v>
      </c>
      <c r="CD47" s="235">
        <v>8.540951915749746</v>
      </c>
      <c r="CE47" s="236">
        <v>3.8327579999999992</v>
      </c>
      <c r="CF47" s="236">
        <v>11.829633999999999</v>
      </c>
      <c r="CG47" s="236">
        <v>14.345384999999998</v>
      </c>
      <c r="CH47" s="237">
        <v>0.10584600000000001</v>
      </c>
      <c r="CI47" s="237">
        <v>0.28139899999999995</v>
      </c>
      <c r="CJ47" s="237">
        <v>0.33597500000000013</v>
      </c>
    </row>
    <row r="48" spans="3:88">
      <c r="C48" t="s">
        <v>86</v>
      </c>
      <c r="D48" s="1" t="s">
        <v>86</v>
      </c>
      <c r="E48" s="235">
        <v>283.26448723325512</v>
      </c>
      <c r="F48" s="236">
        <v>140.77301600000001</v>
      </c>
      <c r="G48" s="236">
        <v>271.28258099999999</v>
      </c>
      <c r="H48" s="236">
        <v>334.25689899999992</v>
      </c>
      <c r="I48" s="237">
        <v>1.3901319999999999</v>
      </c>
      <c r="J48" s="237">
        <v>2.5479929999999995</v>
      </c>
      <c r="K48" s="237">
        <v>3.0844669999999992</v>
      </c>
      <c r="O48" s="1" t="s">
        <v>86</v>
      </c>
      <c r="P48" s="235">
        <v>292.64379858448223</v>
      </c>
      <c r="Q48" s="236">
        <v>145.68760999999998</v>
      </c>
      <c r="R48" s="236">
        <v>280.60936500000003</v>
      </c>
      <c r="S48" s="236">
        <v>345.53482400000001</v>
      </c>
      <c r="T48" s="237">
        <v>1.4437760000000002</v>
      </c>
      <c r="U48" s="237">
        <v>2.6408809999999989</v>
      </c>
      <c r="V48" s="237">
        <v>3.1939829999999998</v>
      </c>
      <c r="Z48" s="1" t="s">
        <v>86</v>
      </c>
      <c r="AA48" s="235">
        <v>303.48158066394114</v>
      </c>
      <c r="AB48" s="236">
        <v>151.22407699999999</v>
      </c>
      <c r="AC48" s="236">
        <v>291.2162469999999</v>
      </c>
      <c r="AD48" s="236">
        <v>358.41241100000008</v>
      </c>
      <c r="AE48" s="237">
        <v>1.5024650000000006</v>
      </c>
      <c r="AF48" s="237">
        <v>2.7446540000000001</v>
      </c>
      <c r="AG48" s="237">
        <v>3.317094</v>
      </c>
      <c r="AK48" s="1" t="s">
        <v>86</v>
      </c>
      <c r="AL48" s="235">
        <v>33.553861870926035</v>
      </c>
      <c r="AM48" s="236">
        <v>16.341131999999995</v>
      </c>
      <c r="AN48" s="236">
        <v>70.846963000000017</v>
      </c>
      <c r="AO48" s="236">
        <v>108.88917000000002</v>
      </c>
      <c r="AP48" s="237">
        <v>0.15367500000000003</v>
      </c>
      <c r="AQ48" s="237">
        <v>0.61679700000000015</v>
      </c>
      <c r="AR48" s="237">
        <v>0.93698600000000021</v>
      </c>
      <c r="AV48" s="1" t="s">
        <v>86</v>
      </c>
      <c r="AW48" s="235">
        <v>29.461988354194123</v>
      </c>
      <c r="AX48" s="236">
        <v>13.599340999999997</v>
      </c>
      <c r="AY48" s="236">
        <v>26.263641000000007</v>
      </c>
      <c r="AZ48" s="236">
        <v>33.84420999999999</v>
      </c>
      <c r="BA48" s="237">
        <v>0.11239700000000004</v>
      </c>
      <c r="BB48" s="237">
        <v>0.22406099999999998</v>
      </c>
      <c r="BC48" s="237">
        <v>0.2887269999999999</v>
      </c>
      <c r="BG48" s="1" t="s">
        <v>86</v>
      </c>
      <c r="BH48" s="235">
        <v>4.7768248636305737</v>
      </c>
      <c r="BI48" s="236">
        <v>2.19373</v>
      </c>
      <c r="BJ48" s="236">
        <v>4.191129000000001</v>
      </c>
      <c r="BK48" s="236">
        <v>5.3319050000000026</v>
      </c>
      <c r="BL48" s="237">
        <v>1.7077000000000002E-2</v>
      </c>
      <c r="BM48" s="237">
        <v>3.4309999999999993E-2</v>
      </c>
      <c r="BN48" s="237">
        <v>4.4077999999999999E-2</v>
      </c>
      <c r="BR48" s="1" t="s">
        <v>86</v>
      </c>
      <c r="BS48" s="235">
        <v>9.999973078037308E-5</v>
      </c>
      <c r="BT48" s="236">
        <v>4.7999999999999988E-5</v>
      </c>
      <c r="BU48" s="236">
        <v>0.57311900000000005</v>
      </c>
      <c r="BV48" s="236">
        <v>1.2625849999999994</v>
      </c>
      <c r="BW48" s="237">
        <v>0</v>
      </c>
      <c r="BX48" s="237">
        <v>4.738E-3</v>
      </c>
      <c r="BY48" s="237">
        <v>1.0538E-2</v>
      </c>
      <c r="CC48" s="1" t="s">
        <v>86</v>
      </c>
      <c r="CD48" s="235">
        <v>263.18181023028808</v>
      </c>
      <c r="CE48" s="236">
        <v>132.08826899999997</v>
      </c>
      <c r="CF48" s="236">
        <v>254.34572400000002</v>
      </c>
      <c r="CG48" s="236">
        <v>311.69061400000004</v>
      </c>
      <c r="CH48" s="237">
        <v>1.3313790000000001</v>
      </c>
      <c r="CI48" s="237">
        <v>2.4168199999999991</v>
      </c>
      <c r="CJ48" s="237">
        <v>2.9052560000000001</v>
      </c>
    </row>
    <row r="49" spans="3:88">
      <c r="C49" t="s">
        <v>87</v>
      </c>
      <c r="D49" s="1" t="s">
        <v>87</v>
      </c>
      <c r="E49" s="235">
        <v>46.214637573940472</v>
      </c>
      <c r="F49" s="236">
        <v>14.716334999999996</v>
      </c>
      <c r="G49" s="236">
        <v>78.917448000000007</v>
      </c>
      <c r="H49" s="236">
        <v>106.35959099999998</v>
      </c>
      <c r="I49" s="237">
        <v>0.71591699999999969</v>
      </c>
      <c r="J49" s="237">
        <v>3.25902</v>
      </c>
      <c r="K49" s="237">
        <v>4.4475919999999993</v>
      </c>
      <c r="O49" s="1" t="s">
        <v>87</v>
      </c>
      <c r="P49" s="235">
        <v>46.343746697668017</v>
      </c>
      <c r="Q49" s="236">
        <v>14.768994000000001</v>
      </c>
      <c r="R49" s="236">
        <v>80.707412999999988</v>
      </c>
      <c r="S49" s="236">
        <v>108.95033700000002</v>
      </c>
      <c r="T49" s="237">
        <v>0.71884799999999993</v>
      </c>
      <c r="U49" s="237">
        <v>3.333253</v>
      </c>
      <c r="V49" s="237">
        <v>4.5565299999999986</v>
      </c>
      <c r="Z49" s="1" t="s">
        <v>87</v>
      </c>
      <c r="AA49" s="235">
        <v>46.484555723728221</v>
      </c>
      <c r="AB49" s="236">
        <v>14.822237999999999</v>
      </c>
      <c r="AC49" s="236">
        <v>82.774761000000026</v>
      </c>
      <c r="AD49" s="236">
        <v>111.93925299999998</v>
      </c>
      <c r="AE49" s="237">
        <v>0.721526</v>
      </c>
      <c r="AF49" s="237">
        <v>3.4187399999999997</v>
      </c>
      <c r="AG49" s="237">
        <v>4.6818739999999996</v>
      </c>
      <c r="AK49" s="1" t="s">
        <v>87</v>
      </c>
      <c r="AL49" s="235">
        <v>47.381484897461689</v>
      </c>
      <c r="AM49" s="236">
        <v>15.131488000000001</v>
      </c>
      <c r="AN49" s="236">
        <v>88.203658000000019</v>
      </c>
      <c r="AO49" s="236">
        <v>118.75771899999999</v>
      </c>
      <c r="AP49" s="237">
        <v>0.74386299999999983</v>
      </c>
      <c r="AQ49" s="237">
        <v>3.6656030000000008</v>
      </c>
      <c r="AR49" s="237">
        <v>4.9887370000000004</v>
      </c>
      <c r="AV49" s="1" t="s">
        <v>87</v>
      </c>
      <c r="AW49" s="235">
        <v>4.4996339538119035</v>
      </c>
      <c r="AX49" s="236">
        <v>1.2933460000000001</v>
      </c>
      <c r="AY49" s="236">
        <v>7.6330150000000003</v>
      </c>
      <c r="AZ49" s="236">
        <v>10.515739999999999</v>
      </c>
      <c r="BA49" s="237">
        <v>6.414700000000001E-2</v>
      </c>
      <c r="BB49" s="237">
        <v>0.31717400000000001</v>
      </c>
      <c r="BC49" s="237">
        <v>0.44184000000000007</v>
      </c>
      <c r="BG49" s="1" t="s">
        <v>87</v>
      </c>
      <c r="BH49" s="235">
        <v>0.80117365486625225</v>
      </c>
      <c r="BI49" s="236">
        <v>0.29931799999999992</v>
      </c>
      <c r="BJ49" s="236">
        <v>0.97049800000000019</v>
      </c>
      <c r="BK49" s="236">
        <v>1.4731870000000002</v>
      </c>
      <c r="BL49" s="237">
        <v>1.2329000000000001E-2</v>
      </c>
      <c r="BM49" s="237">
        <v>3.7889000000000006E-2</v>
      </c>
      <c r="BN49" s="237">
        <v>5.9477000000000002E-2</v>
      </c>
      <c r="BR49" s="1" t="s">
        <v>87</v>
      </c>
      <c r="BS49" s="235">
        <v>9.999973078037308E-5</v>
      </c>
      <c r="BT49" s="236">
        <v>5.3000000000000001E-5</v>
      </c>
      <c r="BU49" s="236">
        <v>0.46362500000000012</v>
      </c>
      <c r="BV49" s="236">
        <v>0.92307700000000015</v>
      </c>
      <c r="BW49" s="237">
        <v>0</v>
      </c>
      <c r="BX49" s="237">
        <v>1.8859999999999998E-2</v>
      </c>
      <c r="BY49" s="237">
        <v>3.8408000000000005E-2</v>
      </c>
      <c r="CC49" s="1" t="s">
        <v>87</v>
      </c>
      <c r="CD49" s="235">
        <v>41.844112743856115</v>
      </c>
      <c r="CE49" s="236">
        <v>13.475648000000001</v>
      </c>
      <c r="CF49" s="236">
        <v>73.074397999999988</v>
      </c>
      <c r="CG49" s="236">
        <v>98.434597000000025</v>
      </c>
      <c r="CH49" s="237">
        <v>0.65470099999999998</v>
      </c>
      <c r="CI49" s="237">
        <v>3.016079</v>
      </c>
      <c r="CJ49" s="237">
        <v>4.1146899999999986</v>
      </c>
    </row>
    <row r="50" spans="3:88">
      <c r="C50" t="s">
        <v>403</v>
      </c>
      <c r="D50" s="1" t="s">
        <v>403</v>
      </c>
      <c r="E50" s="235">
        <v>9.9999993186850988E-5</v>
      </c>
      <c r="F50" s="236">
        <v>5.1000000000000006E-5</v>
      </c>
      <c r="G50" s="236">
        <v>20.456883999999999</v>
      </c>
      <c r="H50" s="236">
        <v>32.448712000000008</v>
      </c>
      <c r="I50" s="237">
        <v>5.0000000000000004E-6</v>
      </c>
      <c r="J50" s="237">
        <v>0.52803400000000023</v>
      </c>
      <c r="K50" s="237">
        <v>0.90380300000000013</v>
      </c>
      <c r="O50" s="1" t="s">
        <v>403</v>
      </c>
      <c r="P50" s="235">
        <v>9.9999993386790608E-5</v>
      </c>
      <c r="Q50" s="236">
        <v>5.1000000000000006E-5</v>
      </c>
      <c r="R50" s="236">
        <v>20.901154999999996</v>
      </c>
      <c r="S50" s="236">
        <v>33.18469300000001</v>
      </c>
      <c r="T50" s="237">
        <v>5.0000000000000004E-6</v>
      </c>
      <c r="U50" s="237">
        <v>0.54063099999999997</v>
      </c>
      <c r="V50" s="237">
        <v>0.92554299999999978</v>
      </c>
      <c r="Z50" s="1" t="s">
        <v>403</v>
      </c>
      <c r="AA50" s="235">
        <v>9.9999993603582443E-5</v>
      </c>
      <c r="AB50" s="236">
        <v>5.1000000000000006E-5</v>
      </c>
      <c r="AC50" s="236">
        <v>21.436645000000002</v>
      </c>
      <c r="AD50" s="236">
        <v>34.061756999999993</v>
      </c>
      <c r="AE50" s="237">
        <v>5.0000000000000004E-6</v>
      </c>
      <c r="AF50" s="237">
        <v>0.55570499999999989</v>
      </c>
      <c r="AG50" s="237">
        <v>0.9513299999999999</v>
      </c>
      <c r="AK50" s="1" t="s">
        <v>403</v>
      </c>
      <c r="AL50" s="235">
        <v>9.999998552205962E-5</v>
      </c>
      <c r="AM50" s="236">
        <v>5.1000000000000006E-5</v>
      </c>
      <c r="AN50" s="236">
        <v>18.538204999999998</v>
      </c>
      <c r="AO50" s="236">
        <v>29.315531000000011</v>
      </c>
      <c r="AP50" s="237">
        <v>5.0000000000000004E-6</v>
      </c>
      <c r="AQ50" s="237">
        <v>0.4776160000000001</v>
      </c>
      <c r="AR50" s="237">
        <v>0.81806700000000032</v>
      </c>
      <c r="AV50" s="1" t="s">
        <v>403</v>
      </c>
      <c r="AW50" s="235">
        <v>0</v>
      </c>
      <c r="AX50" s="236">
        <v>0</v>
      </c>
      <c r="AY50" s="236">
        <v>4.2425139999999981</v>
      </c>
      <c r="AZ50" s="236">
        <v>6.1617440000000006</v>
      </c>
      <c r="BA50" s="237">
        <v>0</v>
      </c>
      <c r="BB50" s="237">
        <v>9.2959000000000028E-2</v>
      </c>
      <c r="BC50" s="237">
        <v>0.15480599999999992</v>
      </c>
      <c r="BG50" s="1" t="s">
        <v>403</v>
      </c>
      <c r="BH50" s="235">
        <v>1.0000113833179194E-4</v>
      </c>
      <c r="BI50" s="236">
        <v>5.8999999999999998E-5</v>
      </c>
      <c r="BJ50" s="236">
        <v>0.24676299999999998</v>
      </c>
      <c r="BK50" s="236">
        <v>0.48590399999999995</v>
      </c>
      <c r="BL50" s="237">
        <v>9.9999999999999995E-7</v>
      </c>
      <c r="BM50" s="237">
        <v>6.0859999999999994E-3</v>
      </c>
      <c r="BN50" s="237">
        <v>1.3260999999999998E-2</v>
      </c>
      <c r="BR50" s="1" t="s">
        <v>403</v>
      </c>
      <c r="BS50" s="235">
        <v>9.999973078037308E-5</v>
      </c>
      <c r="BT50" s="236">
        <v>5.8999999999999998E-5</v>
      </c>
      <c r="BU50" s="236">
        <v>0.15538699999999997</v>
      </c>
      <c r="BV50" s="236">
        <v>0.37918300000000005</v>
      </c>
      <c r="BW50" s="237">
        <v>9.9999999999999995E-7</v>
      </c>
      <c r="BX50" s="237">
        <v>4.0009999999999993E-3</v>
      </c>
      <c r="BY50" s="237">
        <v>1.0619999999999999E-2</v>
      </c>
      <c r="CC50" s="1" t="s">
        <v>403</v>
      </c>
      <c r="CD50" s="235">
        <v>9.9999993386790608E-5</v>
      </c>
      <c r="CE50" s="236">
        <v>5.1000000000000006E-5</v>
      </c>
      <c r="CF50" s="236">
        <v>16.658640999999996</v>
      </c>
      <c r="CG50" s="236">
        <v>27.022949000000011</v>
      </c>
      <c r="CH50" s="237">
        <v>5.0000000000000004E-6</v>
      </c>
      <c r="CI50" s="237">
        <v>0.44767199999999996</v>
      </c>
      <c r="CJ50" s="237">
        <v>0.77073699999999989</v>
      </c>
    </row>
    <row r="51" spans="3:88">
      <c r="C51" t="s">
        <v>88</v>
      </c>
      <c r="D51" s="1" t="s">
        <v>88</v>
      </c>
      <c r="E51" s="235">
        <v>554.57565088728586</v>
      </c>
      <c r="F51" s="236">
        <v>274.55092200000001</v>
      </c>
      <c r="G51" s="236">
        <v>645.80824499999994</v>
      </c>
      <c r="H51" s="236">
        <v>823.55941500000017</v>
      </c>
      <c r="I51" s="237">
        <v>1.9399739999999999</v>
      </c>
      <c r="J51" s="237">
        <v>4.4981819999999999</v>
      </c>
      <c r="K51" s="237">
        <v>5.8201740000000006</v>
      </c>
      <c r="O51" s="1" t="s">
        <v>88</v>
      </c>
      <c r="P51" s="235">
        <v>556.1249603720164</v>
      </c>
      <c r="Q51" s="236">
        <v>274.60004300000008</v>
      </c>
      <c r="R51" s="236">
        <v>652.70322800000008</v>
      </c>
      <c r="S51" s="236">
        <v>833.88439400000004</v>
      </c>
      <c r="T51" s="237">
        <v>1.9445730000000001</v>
      </c>
      <c r="U51" s="237">
        <v>4.5509789999999999</v>
      </c>
      <c r="V51" s="237">
        <v>5.8982559999999991</v>
      </c>
      <c r="Z51" s="1" t="s">
        <v>88</v>
      </c>
      <c r="AA51" s="235">
        <v>557.81466868473831</v>
      </c>
      <c r="AB51" s="236">
        <v>274.76477</v>
      </c>
      <c r="AC51" s="236">
        <v>660.63964699999997</v>
      </c>
      <c r="AD51" s="236">
        <v>845.79415600000027</v>
      </c>
      <c r="AE51" s="237">
        <v>1.9535230000000001</v>
      </c>
      <c r="AF51" s="237">
        <v>4.6145130000000014</v>
      </c>
      <c r="AG51" s="237">
        <v>5.9910030000000001</v>
      </c>
      <c r="AK51" s="1" t="s">
        <v>88</v>
      </c>
      <c r="AL51" s="235">
        <v>9.999998552205962E-5</v>
      </c>
      <c r="AM51" s="236">
        <v>4.0000000000000003E-5</v>
      </c>
      <c r="AN51" s="236">
        <v>190.98835599999992</v>
      </c>
      <c r="AO51" s="236">
        <v>301.0379749999999</v>
      </c>
      <c r="AP51" s="237">
        <v>0</v>
      </c>
      <c r="AQ51" s="237">
        <v>1.3012540000000001</v>
      </c>
      <c r="AR51" s="237">
        <v>2.1031369999999994</v>
      </c>
      <c r="AV51" s="1" t="s">
        <v>88</v>
      </c>
      <c r="AW51" s="235">
        <v>98.595149867368434</v>
      </c>
      <c r="AX51" s="236">
        <v>61.35842499999999</v>
      </c>
      <c r="AY51" s="236">
        <v>105.91861100000001</v>
      </c>
      <c r="AZ51" s="236">
        <v>132.13049799999999</v>
      </c>
      <c r="BA51" s="237">
        <v>0.19010100000000002</v>
      </c>
      <c r="BB51" s="237">
        <v>0.47597699999999998</v>
      </c>
      <c r="BC51" s="237">
        <v>0.66888200000000009</v>
      </c>
      <c r="BG51" s="1" t="s">
        <v>88</v>
      </c>
      <c r="BH51" s="235">
        <v>9.614083858395027</v>
      </c>
      <c r="BI51" s="236">
        <v>5.4529249999999987</v>
      </c>
      <c r="BJ51" s="236">
        <v>11.165497999999998</v>
      </c>
      <c r="BK51" s="236">
        <v>14.386857000000004</v>
      </c>
      <c r="BL51" s="237">
        <v>4.5863000000000008E-2</v>
      </c>
      <c r="BM51" s="237">
        <v>8.475400000000001E-2</v>
      </c>
      <c r="BN51" s="237">
        <v>0.108678</v>
      </c>
      <c r="BR51" s="1" t="s">
        <v>88</v>
      </c>
      <c r="BS51" s="235">
        <v>9.999973078037308E-5</v>
      </c>
      <c r="BT51" s="236">
        <v>5.3999999999999998E-5</v>
      </c>
      <c r="BU51" s="236">
        <v>2.3911070000000008</v>
      </c>
      <c r="BV51" s="236">
        <v>4.6685709999999991</v>
      </c>
      <c r="BW51" s="237">
        <v>0</v>
      </c>
      <c r="BX51" s="237">
        <v>1.6077999999999992E-2</v>
      </c>
      <c r="BY51" s="237">
        <v>3.2515000000000002E-2</v>
      </c>
      <c r="CC51" s="1" t="s">
        <v>88</v>
      </c>
      <c r="CD51" s="235">
        <v>457.52981050464797</v>
      </c>
      <c r="CE51" s="236">
        <v>213.2416180000001</v>
      </c>
      <c r="CF51" s="236">
        <v>546.78461700000003</v>
      </c>
      <c r="CG51" s="236">
        <v>701.75389600000005</v>
      </c>
      <c r="CH51" s="237">
        <v>1.754472</v>
      </c>
      <c r="CI51" s="237">
        <v>4.0750019999999996</v>
      </c>
      <c r="CJ51" s="237">
        <v>5.2293739999999991</v>
      </c>
    </row>
    <row r="52" spans="3:88">
      <c r="C52" t="s">
        <v>404</v>
      </c>
      <c r="D52" s="1" t="s">
        <v>126</v>
      </c>
      <c r="E52" s="235">
        <v>18.485855029576193</v>
      </c>
      <c r="F52" s="236">
        <v>11.532921000000002</v>
      </c>
      <c r="G52" s="236">
        <v>19.482605999999997</v>
      </c>
      <c r="H52" s="236">
        <v>23.061647999999995</v>
      </c>
      <c r="I52" s="237">
        <v>3.0017289999999988</v>
      </c>
      <c r="J52" s="237">
        <v>4.4515250000000002</v>
      </c>
      <c r="K52" s="237">
        <v>5.1840649999999995</v>
      </c>
      <c r="O52" s="1" t="s">
        <v>404</v>
      </c>
      <c r="P52" s="235">
        <v>18.537498679067216</v>
      </c>
      <c r="Q52" s="236">
        <v>11.640720000000002</v>
      </c>
      <c r="R52" s="236">
        <v>19.607139000000004</v>
      </c>
      <c r="S52" s="236">
        <v>23.201378000000002</v>
      </c>
      <c r="T52" s="237">
        <v>3.0342140000000009</v>
      </c>
      <c r="U52" s="237">
        <v>4.4884689999999994</v>
      </c>
      <c r="V52" s="237">
        <v>5.2239159999999991</v>
      </c>
      <c r="Z52" s="1" t="s">
        <v>404</v>
      </c>
      <c r="AA52" s="235">
        <v>18.593822289491296</v>
      </c>
      <c r="AB52" s="236">
        <v>11.724278000000002</v>
      </c>
      <c r="AC52" s="236">
        <v>19.710735</v>
      </c>
      <c r="AD52" s="236">
        <v>23.319704000000009</v>
      </c>
      <c r="AE52" s="237">
        <v>3.0588240000000009</v>
      </c>
      <c r="AF52" s="237">
        <v>4.5173870000000003</v>
      </c>
      <c r="AG52" s="237">
        <v>5.2558890000000007</v>
      </c>
      <c r="AK52" s="1" t="s">
        <v>404</v>
      </c>
      <c r="AL52" s="235">
        <v>16.245080536272582</v>
      </c>
      <c r="AM52" s="236">
        <v>9.4466479999999997</v>
      </c>
      <c r="AN52" s="236">
        <v>16.194763999999999</v>
      </c>
      <c r="AO52" s="236">
        <v>19.131989999999995</v>
      </c>
      <c r="AP52" s="237">
        <v>2.3453809999999997</v>
      </c>
      <c r="AQ52" s="237">
        <v>3.5460970000000009</v>
      </c>
      <c r="AR52" s="237">
        <v>4.1507360000000002</v>
      </c>
      <c r="AV52" s="1" t="s">
        <v>404</v>
      </c>
      <c r="AW52" s="235">
        <v>1.4862227946865498</v>
      </c>
      <c r="AX52" s="236">
        <v>0.41282600000000008</v>
      </c>
      <c r="AY52" s="236">
        <v>1.122743</v>
      </c>
      <c r="AZ52" s="236">
        <v>1.3857180000000002</v>
      </c>
      <c r="BA52" s="237">
        <v>8.9522999999999991E-2</v>
      </c>
      <c r="BB52" s="237">
        <v>0.21164900000000003</v>
      </c>
      <c r="BC52" s="237">
        <v>0.26449700000000004</v>
      </c>
      <c r="BG52" s="1" t="s">
        <v>404</v>
      </c>
      <c r="BH52" s="235">
        <v>0</v>
      </c>
      <c r="BI52" s="236">
        <v>0.15533</v>
      </c>
      <c r="BJ52" s="236">
        <v>0.27751999999999999</v>
      </c>
      <c r="BK52" s="236">
        <v>0.34691400000000006</v>
      </c>
      <c r="BL52" s="237">
        <v>2.3925999999999992E-2</v>
      </c>
      <c r="BM52" s="237">
        <v>4.6811999999999993E-2</v>
      </c>
      <c r="BN52" s="237">
        <v>6.1252999999999995E-2</v>
      </c>
      <c r="BR52" s="1" t="s">
        <v>404</v>
      </c>
      <c r="BS52" s="235">
        <v>0</v>
      </c>
      <c r="BT52" s="236">
        <v>6.7000000000000002E-5</v>
      </c>
      <c r="BU52" s="236">
        <v>2.1599999999999991E-4</v>
      </c>
      <c r="BV52" s="236">
        <v>-1.4399999999999998E-4</v>
      </c>
      <c r="BW52" s="237">
        <v>9.9999999999999991E-6</v>
      </c>
      <c r="BX52" s="237">
        <v>3.8999999999999999E-5</v>
      </c>
      <c r="BY52" s="237">
        <v>-1.8000000000000004E-5</v>
      </c>
      <c r="CC52" s="1" t="s">
        <v>404</v>
      </c>
      <c r="CD52" s="235">
        <v>17.051275884380665</v>
      </c>
      <c r="CE52" s="236">
        <v>11.227894000000001</v>
      </c>
      <c r="CF52" s="236">
        <v>18.484396000000004</v>
      </c>
      <c r="CG52" s="236">
        <v>21.815660000000001</v>
      </c>
      <c r="CH52" s="237">
        <v>2.9446910000000011</v>
      </c>
      <c r="CI52" s="237">
        <v>4.276819999999999</v>
      </c>
      <c r="CJ52" s="237">
        <v>4.9594189999999987</v>
      </c>
    </row>
    <row r="53" spans="3:88">
      <c r="C53" t="s">
        <v>405</v>
      </c>
      <c r="D53" s="1" t="s">
        <v>125</v>
      </c>
      <c r="E53" s="235">
        <v>46.214637573940479</v>
      </c>
      <c r="F53" s="236">
        <v>13.425910999999999</v>
      </c>
      <c r="G53" s="236">
        <v>17.978033000000003</v>
      </c>
      <c r="H53" s="236">
        <v>19.853759</v>
      </c>
      <c r="I53" s="237">
        <v>4.9792000000000017E-2</v>
      </c>
      <c r="J53" s="237">
        <v>8.2437000000000024E-2</v>
      </c>
      <c r="K53" s="237">
        <v>0.10127699999999996</v>
      </c>
      <c r="O53" s="1" t="s">
        <v>405</v>
      </c>
      <c r="P53" s="235">
        <v>46.343746697668017</v>
      </c>
      <c r="Q53" s="236">
        <v>13.516948999999997</v>
      </c>
      <c r="R53" s="236">
        <v>18.086439000000002</v>
      </c>
      <c r="S53" s="236">
        <v>19.97825099999999</v>
      </c>
      <c r="T53" s="237">
        <v>5.0005000000000015E-2</v>
      </c>
      <c r="U53" s="237">
        <v>8.2727000000000023E-2</v>
      </c>
      <c r="V53" s="237">
        <v>0.10178899999999996</v>
      </c>
      <c r="Z53" s="1" t="s">
        <v>405</v>
      </c>
      <c r="AA53" s="235">
        <v>46.484555723728228</v>
      </c>
      <c r="AB53" s="236">
        <v>13.591568000000001</v>
      </c>
      <c r="AC53" s="236">
        <v>18.180511999999997</v>
      </c>
      <c r="AD53" s="236">
        <v>20.088011000000002</v>
      </c>
      <c r="AE53" s="237">
        <v>5.0189999999999985E-2</v>
      </c>
      <c r="AF53" s="237">
        <v>8.3004000000000022E-2</v>
      </c>
      <c r="AG53" s="237">
        <v>0.10226999999999999</v>
      </c>
      <c r="AK53" s="1" t="s">
        <v>405</v>
      </c>
      <c r="AL53" s="235">
        <v>11.120144414710396</v>
      </c>
      <c r="AM53" s="236">
        <v>3.2256949999999991</v>
      </c>
      <c r="AN53" s="236">
        <v>4.2945060000000019</v>
      </c>
      <c r="AO53" s="236">
        <v>4.7568660000000005</v>
      </c>
      <c r="AP53" s="237">
        <v>1.1914000000000001E-2</v>
      </c>
      <c r="AQ53" s="237">
        <v>1.9521000000000004E-2</v>
      </c>
      <c r="AR53" s="237">
        <v>2.4215999999999991E-2</v>
      </c>
      <c r="AV53" s="1" t="s">
        <v>405</v>
      </c>
      <c r="AW53" s="235">
        <v>4.8843245987714816</v>
      </c>
      <c r="AX53" s="236">
        <v>1.6419060000000001</v>
      </c>
      <c r="AY53" s="236">
        <v>1.9009889999999998</v>
      </c>
      <c r="AZ53" s="236">
        <v>2.0784129999999998</v>
      </c>
      <c r="BA53" s="237">
        <v>6.1770000000000002E-3</v>
      </c>
      <c r="BB53" s="237">
        <v>8.2060000000000015E-3</v>
      </c>
      <c r="BC53" s="237">
        <v>1.0003000000000003E-2</v>
      </c>
      <c r="BG53" s="1" t="s">
        <v>405</v>
      </c>
      <c r="BH53" s="235">
        <v>0</v>
      </c>
      <c r="BI53" s="236">
        <v>0.17660300000000001</v>
      </c>
      <c r="BJ53" s="236">
        <v>0.2803469999999999</v>
      </c>
      <c r="BK53" s="236">
        <v>0.30865900000000007</v>
      </c>
      <c r="BL53" s="237">
        <v>6.9200000000000012E-4</v>
      </c>
      <c r="BM53" s="237">
        <v>1.4209999999999997E-3</v>
      </c>
      <c r="BN53" s="237">
        <v>1.6640000000000003E-3</v>
      </c>
      <c r="BR53" s="1" t="s">
        <v>405</v>
      </c>
      <c r="BS53" s="235">
        <v>0</v>
      </c>
      <c r="BT53" s="236">
        <v>5.7000000000000003E-5</v>
      </c>
      <c r="BU53" s="236">
        <v>3.999999999999999E-5</v>
      </c>
      <c r="BV53" s="236">
        <v>3.8600000000000006E-4</v>
      </c>
      <c r="BW53" s="237">
        <v>0</v>
      </c>
      <c r="BX53" s="237">
        <v>-9.9999999999999995E-7</v>
      </c>
      <c r="BY53" s="237">
        <v>5.0000000000000004E-6</v>
      </c>
      <c r="CC53" s="1" t="s">
        <v>405</v>
      </c>
      <c r="CD53" s="235">
        <v>41.459422098896539</v>
      </c>
      <c r="CE53" s="236">
        <v>11.875042999999996</v>
      </c>
      <c r="CF53" s="236">
        <v>16.185450000000003</v>
      </c>
      <c r="CG53" s="236">
        <v>17.899837999999988</v>
      </c>
      <c r="CH53" s="237">
        <v>4.3828000000000013E-2</v>
      </c>
      <c r="CI53" s="237">
        <v>7.4521000000000018E-2</v>
      </c>
      <c r="CJ53" s="237">
        <v>9.1785999999999965E-2</v>
      </c>
    </row>
    <row r="54" spans="3:88">
      <c r="C54" t="s">
        <v>406</v>
      </c>
      <c r="D54" s="1" t="s">
        <v>127</v>
      </c>
      <c r="E54" s="235">
        <v>9.2429275147880983</v>
      </c>
      <c r="F54" s="236">
        <v>3.4739159999999987</v>
      </c>
      <c r="G54" s="236">
        <v>5.8613550000000005</v>
      </c>
      <c r="H54" s="236">
        <v>6.6544979999999994</v>
      </c>
      <c r="I54" s="237">
        <v>0.11207199999999998</v>
      </c>
      <c r="J54" s="237">
        <v>0.18621099999999996</v>
      </c>
      <c r="K54" s="237">
        <v>0.216007</v>
      </c>
      <c r="O54" s="1" t="s">
        <v>406</v>
      </c>
      <c r="P54" s="235">
        <v>9.268749339533608</v>
      </c>
      <c r="Q54" s="236">
        <v>3.4812630000000007</v>
      </c>
      <c r="R54" s="236">
        <v>5.8746499999999982</v>
      </c>
      <c r="S54" s="236">
        <v>6.6691650000000022</v>
      </c>
      <c r="T54" s="237">
        <v>0.11217600000000001</v>
      </c>
      <c r="U54" s="237">
        <v>0.18646899999999991</v>
      </c>
      <c r="V54" s="237">
        <v>0.21632599999999991</v>
      </c>
      <c r="Z54" s="1" t="s">
        <v>406</v>
      </c>
      <c r="AA54" s="235">
        <v>9.2969111447456445</v>
      </c>
      <c r="AB54" s="236">
        <v>3.4903250000000003</v>
      </c>
      <c r="AC54" s="236">
        <v>5.8908400000000016</v>
      </c>
      <c r="AD54" s="236">
        <v>6.6871030000000022</v>
      </c>
      <c r="AE54" s="237">
        <v>0.112386</v>
      </c>
      <c r="AF54" s="237">
        <v>0.18689500000000001</v>
      </c>
      <c r="AG54" s="237">
        <v>0.21681499999999995</v>
      </c>
      <c r="AK54" s="1" t="s">
        <v>406</v>
      </c>
      <c r="AL54" s="235">
        <v>5.2216330295161857</v>
      </c>
      <c r="AM54" s="236">
        <v>1.9301979999999996</v>
      </c>
      <c r="AN54" s="236">
        <v>3.2946770000000001</v>
      </c>
      <c r="AO54" s="236">
        <v>3.7461539999999993</v>
      </c>
      <c r="AP54" s="237">
        <v>6.8405999999999995E-2</v>
      </c>
      <c r="AQ54" s="237">
        <v>0.11150200000000003</v>
      </c>
      <c r="AR54" s="237">
        <v>0.12872100000000003</v>
      </c>
      <c r="AV54" s="1" t="s">
        <v>406</v>
      </c>
      <c r="AW54" s="235">
        <v>0.6504912990481555</v>
      </c>
      <c r="AX54" s="236">
        <v>0.24300399999999997</v>
      </c>
      <c r="AY54" s="236">
        <v>0.40685100000000002</v>
      </c>
      <c r="AZ54" s="236">
        <v>0.46300200000000002</v>
      </c>
      <c r="BA54" s="237">
        <v>8.3330000000000001E-3</v>
      </c>
      <c r="BB54" s="237">
        <v>1.3535999999999999E-2</v>
      </c>
      <c r="BC54" s="237">
        <v>1.5579999999999997E-2</v>
      </c>
      <c r="BG54" s="1" t="s">
        <v>406</v>
      </c>
      <c r="BH54" s="235">
        <v>0</v>
      </c>
      <c r="BI54" s="236">
        <v>6.5272999999999998E-2</v>
      </c>
      <c r="BJ54" s="236">
        <v>0.11483699999999999</v>
      </c>
      <c r="BK54" s="236">
        <v>0.13279200000000002</v>
      </c>
      <c r="BL54" s="237">
        <v>1.9849999999999994E-3</v>
      </c>
      <c r="BM54" s="237">
        <v>3.568E-3</v>
      </c>
      <c r="BN54" s="237">
        <v>4.2260000000000006E-3</v>
      </c>
      <c r="BR54" s="1" t="s">
        <v>406</v>
      </c>
      <c r="BS54" s="235">
        <v>0</v>
      </c>
      <c r="BT54" s="236">
        <v>4.7999999999999981E-5</v>
      </c>
      <c r="BU54" s="236">
        <v>7.1999999999999961E-5</v>
      </c>
      <c r="BV54" s="236">
        <v>5.7999999999999973E-5</v>
      </c>
      <c r="BW54" s="237">
        <v>0</v>
      </c>
      <c r="BX54" s="237">
        <v>0</v>
      </c>
      <c r="BY54" s="237">
        <v>0</v>
      </c>
      <c r="CC54" s="1" t="s">
        <v>406</v>
      </c>
      <c r="CD54" s="235">
        <v>8.6182580404854523</v>
      </c>
      <c r="CE54" s="236">
        <v>3.2382590000000007</v>
      </c>
      <c r="CF54" s="236">
        <v>5.4677989999999985</v>
      </c>
      <c r="CG54" s="236">
        <v>6.2061630000000019</v>
      </c>
      <c r="CH54" s="237">
        <v>0.10384300000000002</v>
      </c>
      <c r="CI54" s="237">
        <v>0.17293299999999992</v>
      </c>
      <c r="CJ54" s="237">
        <v>0.20074599999999992</v>
      </c>
    </row>
    <row r="55" spans="3:88">
      <c r="C55" t="s">
        <v>407</v>
      </c>
      <c r="D55" s="8" t="s">
        <v>128</v>
      </c>
      <c r="E55" s="238">
        <v>9.2429275147880947</v>
      </c>
      <c r="F55" s="239">
        <v>4.060928999999998</v>
      </c>
      <c r="G55" s="239">
        <v>6.7676430000000005</v>
      </c>
      <c r="H55" s="239">
        <v>8.2213399999999979</v>
      </c>
      <c r="I55" s="240">
        <v>0.254326</v>
      </c>
      <c r="J55" s="240">
        <v>0.38665500000000008</v>
      </c>
      <c r="K55" s="240">
        <v>0.47136199999999989</v>
      </c>
      <c r="O55" s="8" t="s">
        <v>407</v>
      </c>
      <c r="P55" s="238">
        <v>9.2687493395336098</v>
      </c>
      <c r="Q55" s="239">
        <v>4.0750399999999987</v>
      </c>
      <c r="R55" s="239">
        <v>6.7921819999999986</v>
      </c>
      <c r="S55" s="239">
        <v>8.2470009999999974</v>
      </c>
      <c r="T55" s="240">
        <v>0.25548499999999996</v>
      </c>
      <c r="U55" s="240">
        <v>0.38831900000000003</v>
      </c>
      <c r="V55" s="240">
        <v>0.47310999999999992</v>
      </c>
      <c r="Z55" s="8" t="s">
        <v>407</v>
      </c>
      <c r="AA55" s="238">
        <v>9.2969111447456445</v>
      </c>
      <c r="AB55" s="239">
        <v>4.0901029999999992</v>
      </c>
      <c r="AC55" s="239">
        <v>6.8165539999999991</v>
      </c>
      <c r="AD55" s="239">
        <v>8.2747599999999952</v>
      </c>
      <c r="AE55" s="240">
        <v>0.25661699999999982</v>
      </c>
      <c r="AF55" s="240">
        <v>0.3899160000000001</v>
      </c>
      <c r="AG55" s="240">
        <v>0.47490799999999989</v>
      </c>
      <c r="AK55" s="8" t="s">
        <v>407</v>
      </c>
      <c r="AL55" s="238">
        <v>9.999998552205962E-5</v>
      </c>
      <c r="AM55" s="239">
        <v>5.5999999999999999E-5</v>
      </c>
      <c r="AN55" s="239">
        <v>0.13805499999999996</v>
      </c>
      <c r="AO55" s="239">
        <v>0.18359399999999998</v>
      </c>
      <c r="AP55" s="240">
        <v>9.0000000000000002E-6</v>
      </c>
      <c r="AQ55" s="240">
        <v>5.5770000000000012E-3</v>
      </c>
      <c r="AR55" s="240">
        <v>7.5910000000000005E-3</v>
      </c>
      <c r="AV55" s="8" t="s">
        <v>407</v>
      </c>
      <c r="AW55" s="238">
        <v>0.54568470087775822</v>
      </c>
      <c r="AX55" s="239">
        <v>0.24277200000000004</v>
      </c>
      <c r="AY55" s="239">
        <v>0.4312399999999999</v>
      </c>
      <c r="AZ55" s="239">
        <v>0.50482800000000005</v>
      </c>
      <c r="BA55" s="240">
        <v>1.7376999999999997E-2</v>
      </c>
      <c r="BB55" s="240">
        <v>2.6736999999999997E-2</v>
      </c>
      <c r="BC55" s="240">
        <v>3.1100999999999993E-2</v>
      </c>
      <c r="BG55" s="8" t="s">
        <v>407</v>
      </c>
      <c r="BH55" s="238">
        <v>0</v>
      </c>
      <c r="BI55" s="239">
        <v>4.9473000000000017E-2</v>
      </c>
      <c r="BJ55" s="239">
        <v>0.10635699999999999</v>
      </c>
      <c r="BK55" s="239">
        <v>0.12338599999999998</v>
      </c>
      <c r="BL55" s="240">
        <v>2.2800000000000003E-3</v>
      </c>
      <c r="BM55" s="240">
        <v>5.0829999999999981E-3</v>
      </c>
      <c r="BN55" s="240">
        <v>6.0809999999999996E-3</v>
      </c>
      <c r="BR55" s="8" t="s">
        <v>407</v>
      </c>
      <c r="BS55" s="238">
        <v>0</v>
      </c>
      <c r="BT55" s="239">
        <v>5.5999999999999992E-5</v>
      </c>
      <c r="BU55" s="239">
        <v>3.8200000000000002E-4</v>
      </c>
      <c r="BV55" s="239">
        <v>-5.3000000000000041E-5</v>
      </c>
      <c r="BW55" s="240">
        <v>1.9999999999999999E-6</v>
      </c>
      <c r="BX55" s="240">
        <v>1.7E-5</v>
      </c>
      <c r="BY55" s="240">
        <v>-2.0000000000000003E-6</v>
      </c>
      <c r="CC55" s="8" t="s">
        <v>407</v>
      </c>
      <c r="CD55" s="238">
        <v>8.7230646386558508</v>
      </c>
      <c r="CE55" s="239">
        <v>3.8322679999999987</v>
      </c>
      <c r="CF55" s="239">
        <v>6.3609419999999988</v>
      </c>
      <c r="CG55" s="239">
        <v>7.7421729999999975</v>
      </c>
      <c r="CH55" s="240">
        <v>0.23810799999999996</v>
      </c>
      <c r="CI55" s="240">
        <v>0.36158200000000001</v>
      </c>
      <c r="CJ55" s="240">
        <v>0.44200899999999993</v>
      </c>
    </row>
    <row r="56" spans="3:88" ht="21" customHeight="1">
      <c r="C56" t="s">
        <v>408</v>
      </c>
      <c r="D56" s="8" t="s">
        <v>408</v>
      </c>
      <c r="E56" s="238">
        <v>11741.999900000003</v>
      </c>
      <c r="F56" s="239">
        <v>5207.8416310000011</v>
      </c>
      <c r="G56" s="239">
        <v>11201.555954999996</v>
      </c>
      <c r="H56" s="239">
        <v>13702.434496999997</v>
      </c>
      <c r="I56" s="240">
        <v>76.663967000000014</v>
      </c>
      <c r="J56" s="240">
        <v>174.62876799999995</v>
      </c>
      <c r="K56" s="240">
        <v>225.341013</v>
      </c>
      <c r="O56" s="8" t="s">
        <v>408</v>
      </c>
      <c r="P56" s="238">
        <v>12096.99990000001</v>
      </c>
      <c r="Q56" s="239">
        <v>5373.8601130000015</v>
      </c>
      <c r="R56" s="239">
        <v>11553.848664999998</v>
      </c>
      <c r="S56" s="239">
        <v>14126.001558</v>
      </c>
      <c r="T56" s="240">
        <v>79.260164000000003</v>
      </c>
      <c r="U56" s="240">
        <v>180.19077399999998</v>
      </c>
      <c r="V56" s="240">
        <v>232.27579700000001</v>
      </c>
      <c r="Z56" s="8" t="s">
        <v>408</v>
      </c>
      <c r="AA56" s="238">
        <v>12506.999899999999</v>
      </c>
      <c r="AB56" s="239">
        <v>5561.6754759999985</v>
      </c>
      <c r="AC56" s="239">
        <v>11956.412991000005</v>
      </c>
      <c r="AD56" s="239">
        <v>14611.576645999996</v>
      </c>
      <c r="AE56" s="240">
        <v>82.124350000000007</v>
      </c>
      <c r="AF56" s="240">
        <v>186.47951099999992</v>
      </c>
      <c r="AG56" s="240">
        <v>240.16683600000002</v>
      </c>
      <c r="AK56" s="8" t="s">
        <v>408</v>
      </c>
      <c r="AL56" s="238">
        <v>11741.999900000001</v>
      </c>
      <c r="AM56" s="239">
        <v>5039.6627109999981</v>
      </c>
      <c r="AN56" s="239">
        <v>11176.619438999998</v>
      </c>
      <c r="AO56" s="239">
        <v>13737.650543000002</v>
      </c>
      <c r="AP56" s="240">
        <v>77.663753000000014</v>
      </c>
      <c r="AQ56" s="240">
        <v>178.82949199999999</v>
      </c>
      <c r="AR56" s="240">
        <v>228.84726400000002</v>
      </c>
      <c r="AV56" s="8" t="s">
        <v>408</v>
      </c>
      <c r="AW56" s="238">
        <v>1387.9999999999995</v>
      </c>
      <c r="AX56" s="239">
        <v>584.58321399999988</v>
      </c>
      <c r="AY56" s="239">
        <v>1252.7552249999999</v>
      </c>
      <c r="AZ56" s="239">
        <v>1579.8533460000001</v>
      </c>
      <c r="BA56" s="240">
        <v>6.640277000000002</v>
      </c>
      <c r="BB56" s="240">
        <v>18.048885000000006</v>
      </c>
      <c r="BC56" s="240">
        <v>24.841319999999996</v>
      </c>
      <c r="BG56" s="8" t="s">
        <v>408</v>
      </c>
      <c r="BH56" s="238">
        <v>197.09618742010252</v>
      </c>
      <c r="BI56" s="239">
        <v>80.298030999999995</v>
      </c>
      <c r="BJ56" s="239">
        <v>179.51709199999988</v>
      </c>
      <c r="BK56" s="239">
        <v>232.90437600000001</v>
      </c>
      <c r="BL56" s="240">
        <v>0.88126099999999985</v>
      </c>
      <c r="BM56" s="240">
        <v>2.3327290000000005</v>
      </c>
      <c r="BN56" s="240">
        <v>3.3586449999999988</v>
      </c>
      <c r="BR56" s="8" t="s">
        <v>408</v>
      </c>
      <c r="BS56" s="238">
        <v>198.5379000013462</v>
      </c>
      <c r="BT56" s="239">
        <v>74.974233999999981</v>
      </c>
      <c r="BU56" s="239">
        <v>178.86481900000004</v>
      </c>
      <c r="BV56" s="239">
        <v>244.64621500000001</v>
      </c>
      <c r="BW56" s="240">
        <v>0.6433509999999999</v>
      </c>
      <c r="BX56" s="240">
        <v>1.9295740000000003</v>
      </c>
      <c r="BY56" s="240">
        <v>2.9710789999999996</v>
      </c>
      <c r="CC56" s="8" t="s">
        <v>408</v>
      </c>
      <c r="CD56" s="238">
        <v>10708.999900000008</v>
      </c>
      <c r="CE56" s="239">
        <v>4789.2768989999995</v>
      </c>
      <c r="CF56" s="239">
        <v>10301.093439999999</v>
      </c>
      <c r="CG56" s="239">
        <v>12546.148212</v>
      </c>
      <c r="CH56" s="240">
        <v>72.619887000000006</v>
      </c>
      <c r="CI56" s="240">
        <v>162.14188899999999</v>
      </c>
      <c r="CJ56" s="240">
        <v>207.43447700000004</v>
      </c>
    </row>
    <row r="57" spans="3:88">
      <c r="C57" s="392" t="s">
        <v>158</v>
      </c>
      <c r="D57" s="392"/>
      <c r="E57" s="391">
        <f>SUM(E10:E55)</f>
        <v>11741.999900000003</v>
      </c>
      <c r="F57" s="391">
        <f t="shared" ref="F57:K57" si="0">SUM(F10:F55)</f>
        <v>5207.8416310000011</v>
      </c>
      <c r="G57" s="391">
        <f t="shared" si="0"/>
        <v>11201.555954999996</v>
      </c>
      <c r="H57" s="391">
        <f t="shared" si="0"/>
        <v>13702.434496999997</v>
      </c>
      <c r="I57" s="391">
        <f t="shared" si="0"/>
        <v>76.663967000000014</v>
      </c>
      <c r="J57" s="391">
        <f t="shared" si="0"/>
        <v>174.62876799999995</v>
      </c>
      <c r="K57" s="391">
        <f t="shared" si="0"/>
        <v>225.341013</v>
      </c>
      <c r="N57" s="392" t="s">
        <v>158</v>
      </c>
      <c r="O57" s="392"/>
      <c r="P57" s="391">
        <f>SUM(P10:P55)</f>
        <v>12096.99990000001</v>
      </c>
      <c r="Q57" s="391">
        <f t="shared" ref="Q57:V57" si="1">SUM(Q10:Q55)</f>
        <v>5373.8601130000015</v>
      </c>
      <c r="R57" s="391">
        <f t="shared" si="1"/>
        <v>11553.848664999998</v>
      </c>
      <c r="S57" s="391">
        <f t="shared" si="1"/>
        <v>14126.001558</v>
      </c>
      <c r="T57" s="391">
        <f t="shared" si="1"/>
        <v>79.260164000000003</v>
      </c>
      <c r="U57" s="391">
        <f t="shared" si="1"/>
        <v>180.19077399999998</v>
      </c>
      <c r="V57" s="391">
        <f t="shared" si="1"/>
        <v>232.27579700000001</v>
      </c>
      <c r="Y57" s="392" t="s">
        <v>158</v>
      </c>
      <c r="Z57" s="392"/>
      <c r="AA57" s="391">
        <f>SUM(AA10:AA55)</f>
        <v>12506.999899999999</v>
      </c>
      <c r="AB57" s="391">
        <f t="shared" ref="AB57:AG57" si="2">SUM(AB10:AB55)</f>
        <v>5561.6754759999985</v>
      </c>
      <c r="AC57" s="391">
        <f t="shared" si="2"/>
        <v>11956.412991000005</v>
      </c>
      <c r="AD57" s="391">
        <f t="shared" si="2"/>
        <v>14611.576645999996</v>
      </c>
      <c r="AE57" s="391">
        <f t="shared" si="2"/>
        <v>82.124350000000007</v>
      </c>
      <c r="AF57" s="391">
        <f t="shared" si="2"/>
        <v>186.47951099999992</v>
      </c>
      <c r="AG57" s="391">
        <f t="shared" si="2"/>
        <v>240.16683600000002</v>
      </c>
      <c r="AJ57" s="392" t="s">
        <v>158</v>
      </c>
      <c r="AK57" s="392"/>
      <c r="AL57" s="391">
        <f>SUM(AL10:AL55)</f>
        <v>11741.999900000001</v>
      </c>
      <c r="AM57" s="391">
        <f t="shared" ref="AM57:AR57" si="3">SUM(AM10:AM55)</f>
        <v>5039.6627109999981</v>
      </c>
      <c r="AN57" s="391">
        <f t="shared" si="3"/>
        <v>11176.619438999998</v>
      </c>
      <c r="AO57" s="391">
        <f t="shared" si="3"/>
        <v>13737.650543000002</v>
      </c>
      <c r="AP57" s="391">
        <f t="shared" si="3"/>
        <v>77.663753000000014</v>
      </c>
      <c r="AQ57" s="391">
        <f t="shared" si="3"/>
        <v>178.82949199999999</v>
      </c>
      <c r="AR57" s="391">
        <f t="shared" si="3"/>
        <v>228.84726400000002</v>
      </c>
      <c r="AU57" s="392" t="s">
        <v>158</v>
      </c>
      <c r="AV57" s="392"/>
      <c r="AW57" s="391">
        <f>SUM(AW10:AW55)</f>
        <v>1387.9999999999995</v>
      </c>
      <c r="AX57" s="391">
        <f t="shared" ref="AX57:BC57" si="4">SUM(AX10:AX55)</f>
        <v>584.58321399999988</v>
      </c>
      <c r="AY57" s="391">
        <f t="shared" si="4"/>
        <v>1252.7552249999999</v>
      </c>
      <c r="AZ57" s="391">
        <f t="shared" si="4"/>
        <v>1579.8533460000001</v>
      </c>
      <c r="BA57" s="391">
        <f t="shared" si="4"/>
        <v>6.640277000000002</v>
      </c>
      <c r="BB57" s="391">
        <f t="shared" si="4"/>
        <v>18.048885000000006</v>
      </c>
      <c r="BC57" s="391">
        <f t="shared" si="4"/>
        <v>24.841319999999996</v>
      </c>
      <c r="BF57" s="392" t="s">
        <v>158</v>
      </c>
      <c r="BG57" s="392"/>
      <c r="BH57" s="391">
        <f>SUM(BH10:BH55)</f>
        <v>197.09618742010252</v>
      </c>
      <c r="BI57" s="391">
        <f t="shared" ref="BI57:BN57" si="5">SUM(BI10:BI55)</f>
        <v>80.298030999999995</v>
      </c>
      <c r="BJ57" s="391">
        <f t="shared" si="5"/>
        <v>179.51709199999988</v>
      </c>
      <c r="BK57" s="391">
        <f t="shared" si="5"/>
        <v>232.90437600000001</v>
      </c>
      <c r="BL57" s="391">
        <f t="shared" si="5"/>
        <v>0.88126099999999985</v>
      </c>
      <c r="BM57" s="391">
        <f t="shared" si="5"/>
        <v>2.3327290000000005</v>
      </c>
      <c r="BN57" s="391">
        <f t="shared" si="5"/>
        <v>3.3586449999999988</v>
      </c>
      <c r="BQ57" s="392" t="s">
        <v>158</v>
      </c>
      <c r="BR57" s="392"/>
      <c r="BS57" s="391">
        <f>SUM(BS10:BS55)</f>
        <v>198.5379000013462</v>
      </c>
      <c r="BT57" s="391">
        <f t="shared" ref="BT57:BY57" si="6">SUM(BT10:BT55)</f>
        <v>74.974233999999981</v>
      </c>
      <c r="BU57" s="391">
        <f t="shared" si="6"/>
        <v>178.86481900000004</v>
      </c>
      <c r="BV57" s="391">
        <f t="shared" si="6"/>
        <v>244.64621500000001</v>
      </c>
      <c r="BW57" s="391">
        <f t="shared" si="6"/>
        <v>0.6433509999999999</v>
      </c>
      <c r="BX57" s="391">
        <f t="shared" si="6"/>
        <v>1.9295740000000003</v>
      </c>
      <c r="BY57" s="391">
        <f t="shared" si="6"/>
        <v>2.9710789999999996</v>
      </c>
      <c r="CB57" s="392" t="s">
        <v>158</v>
      </c>
      <c r="CC57" s="392"/>
      <c r="CD57" s="391">
        <f>SUM(CD10:CD55)</f>
        <v>10708.999900000008</v>
      </c>
      <c r="CE57" s="391">
        <f t="shared" ref="CE57:CJ57" si="7">SUM(CE10:CE55)</f>
        <v>4789.2768989999995</v>
      </c>
      <c r="CF57" s="391">
        <f t="shared" si="7"/>
        <v>10301.093439999999</v>
      </c>
      <c r="CG57" s="391">
        <f t="shared" si="7"/>
        <v>12546.148212</v>
      </c>
      <c r="CH57" s="391">
        <f t="shared" si="7"/>
        <v>72.619887000000006</v>
      </c>
      <c r="CI57" s="391">
        <f t="shared" si="7"/>
        <v>162.14188899999999</v>
      </c>
      <c r="CJ57" s="391">
        <f t="shared" si="7"/>
        <v>207.43447700000004</v>
      </c>
    </row>
    <row r="58" spans="3:88">
      <c r="C58" s="121" t="s">
        <v>643</v>
      </c>
      <c r="D58" s="121"/>
      <c r="E58" s="389">
        <f>E56-E57</f>
        <v>0</v>
      </c>
      <c r="F58" s="389">
        <f t="shared" ref="F58:K58" si="8">F56-F57</f>
        <v>0</v>
      </c>
      <c r="G58" s="389">
        <f t="shared" si="8"/>
        <v>0</v>
      </c>
      <c r="H58" s="389">
        <f t="shared" si="8"/>
        <v>0</v>
      </c>
      <c r="I58" s="389">
        <f t="shared" si="8"/>
        <v>0</v>
      </c>
      <c r="J58" s="389">
        <f t="shared" si="8"/>
        <v>0</v>
      </c>
      <c r="K58" s="389">
        <f t="shared" si="8"/>
        <v>0</v>
      </c>
      <c r="N58" s="121" t="s">
        <v>643</v>
      </c>
      <c r="O58" s="121"/>
      <c r="P58" s="389">
        <f>P56-P57</f>
        <v>0</v>
      </c>
      <c r="Q58" s="389">
        <f t="shared" ref="Q58" si="9">Q56-Q57</f>
        <v>0</v>
      </c>
      <c r="R58" s="389">
        <f t="shared" ref="R58" si="10">R56-R57</f>
        <v>0</v>
      </c>
      <c r="S58" s="389">
        <f t="shared" ref="S58" si="11">S56-S57</f>
        <v>0</v>
      </c>
      <c r="T58" s="389">
        <f t="shared" ref="T58" si="12">T56-T57</f>
        <v>0</v>
      </c>
      <c r="U58" s="389">
        <f t="shared" ref="U58" si="13">U56-U57</f>
        <v>0</v>
      </c>
      <c r="V58" s="389">
        <f t="shared" ref="V58" si="14">V56-V57</f>
        <v>0</v>
      </c>
      <c r="Y58" s="121" t="s">
        <v>643</v>
      </c>
      <c r="Z58" s="121"/>
      <c r="AA58" s="389">
        <f>AA56-AA57</f>
        <v>0</v>
      </c>
      <c r="AB58" s="389">
        <f t="shared" ref="AB58" si="15">AB56-AB57</f>
        <v>0</v>
      </c>
      <c r="AC58" s="389">
        <f t="shared" ref="AC58" si="16">AC56-AC57</f>
        <v>0</v>
      </c>
      <c r="AD58" s="389">
        <f t="shared" ref="AD58" si="17">AD56-AD57</f>
        <v>0</v>
      </c>
      <c r="AE58" s="389">
        <f t="shared" ref="AE58" si="18">AE56-AE57</f>
        <v>0</v>
      </c>
      <c r="AF58" s="389">
        <f t="shared" ref="AF58" si="19">AF56-AF57</f>
        <v>0</v>
      </c>
      <c r="AG58" s="389">
        <f t="shared" ref="AG58" si="20">AG56-AG57</f>
        <v>0</v>
      </c>
      <c r="AJ58" s="121" t="s">
        <v>643</v>
      </c>
      <c r="AK58" s="121"/>
      <c r="AL58" s="389">
        <f>AL56-AL57</f>
        <v>0</v>
      </c>
      <c r="AM58" s="389">
        <f t="shared" ref="AM58" si="21">AM56-AM57</f>
        <v>0</v>
      </c>
      <c r="AN58" s="389">
        <f t="shared" ref="AN58" si="22">AN56-AN57</f>
        <v>0</v>
      </c>
      <c r="AO58" s="389">
        <f t="shared" ref="AO58" si="23">AO56-AO57</f>
        <v>0</v>
      </c>
      <c r="AP58" s="389">
        <f t="shared" ref="AP58" si="24">AP56-AP57</f>
        <v>0</v>
      </c>
      <c r="AQ58" s="389">
        <f t="shared" ref="AQ58" si="25">AQ56-AQ57</f>
        <v>0</v>
      </c>
      <c r="AR58" s="389">
        <f t="shared" ref="AR58" si="26">AR56-AR57</f>
        <v>0</v>
      </c>
      <c r="AU58" s="121" t="s">
        <v>643</v>
      </c>
      <c r="AV58" s="121"/>
      <c r="AW58" s="389">
        <f>AW56-AW57</f>
        <v>0</v>
      </c>
      <c r="AX58" s="389">
        <f t="shared" ref="AX58" si="27">AX56-AX57</f>
        <v>0</v>
      </c>
      <c r="AY58" s="389">
        <f t="shared" ref="AY58" si="28">AY56-AY57</f>
        <v>0</v>
      </c>
      <c r="AZ58" s="389">
        <f t="shared" ref="AZ58" si="29">AZ56-AZ57</f>
        <v>0</v>
      </c>
      <c r="BA58" s="389">
        <f t="shared" ref="BA58" si="30">BA56-BA57</f>
        <v>0</v>
      </c>
      <c r="BB58" s="389">
        <f t="shared" ref="BB58" si="31">BB56-BB57</f>
        <v>0</v>
      </c>
      <c r="BC58" s="389">
        <f t="shared" ref="BC58" si="32">BC56-BC57</f>
        <v>0</v>
      </c>
      <c r="BF58" s="121" t="s">
        <v>643</v>
      </c>
      <c r="BG58" s="121"/>
      <c r="BH58" s="389">
        <f>BH56-BH57</f>
        <v>0</v>
      </c>
      <c r="BI58" s="389">
        <f t="shared" ref="BI58" si="33">BI56-BI57</f>
        <v>0</v>
      </c>
      <c r="BJ58" s="389">
        <f t="shared" ref="BJ58" si="34">BJ56-BJ57</f>
        <v>0</v>
      </c>
      <c r="BK58" s="389">
        <f t="shared" ref="BK58" si="35">BK56-BK57</f>
        <v>0</v>
      </c>
      <c r="BL58" s="389">
        <f t="shared" ref="BL58" si="36">BL56-BL57</f>
        <v>0</v>
      </c>
      <c r="BM58" s="389">
        <f t="shared" ref="BM58" si="37">BM56-BM57</f>
        <v>0</v>
      </c>
      <c r="BN58" s="389">
        <f t="shared" ref="BN58" si="38">BN56-BN57</f>
        <v>0</v>
      </c>
      <c r="BQ58" s="121" t="s">
        <v>643</v>
      </c>
      <c r="BR58" s="121"/>
      <c r="BS58" s="389">
        <f>BS56-BS57</f>
        <v>0</v>
      </c>
      <c r="BT58" s="389">
        <f t="shared" ref="BT58" si="39">BT56-BT57</f>
        <v>0</v>
      </c>
      <c r="BU58" s="389">
        <f t="shared" ref="BU58" si="40">BU56-BU57</f>
        <v>0</v>
      </c>
      <c r="BV58" s="389">
        <f t="shared" ref="BV58" si="41">BV56-BV57</f>
        <v>0</v>
      </c>
      <c r="BW58" s="389">
        <f t="shared" ref="BW58" si="42">BW56-BW57</f>
        <v>0</v>
      </c>
      <c r="BX58" s="389">
        <f t="shared" ref="BX58" si="43">BX56-BX57</f>
        <v>0</v>
      </c>
      <c r="BY58" s="389">
        <f t="shared" ref="BY58" si="44">BY56-BY57</f>
        <v>0</v>
      </c>
      <c r="CB58" s="121" t="s">
        <v>643</v>
      </c>
      <c r="CC58" s="121"/>
      <c r="CD58" s="389">
        <f>CD56-CD57</f>
        <v>0</v>
      </c>
      <c r="CE58" s="389">
        <f t="shared" ref="CE58" si="45">CE56-CE57</f>
        <v>0</v>
      </c>
      <c r="CF58" s="389">
        <f t="shared" ref="CF58" si="46">CF56-CF57</f>
        <v>0</v>
      </c>
      <c r="CG58" s="389">
        <f t="shared" ref="CG58" si="47">CG56-CG57</f>
        <v>0</v>
      </c>
      <c r="CH58" s="389">
        <f t="shared" ref="CH58" si="48">CH56-CH57</f>
        <v>0</v>
      </c>
      <c r="CI58" s="389">
        <f t="shared" ref="CI58" si="49">CI56-CI57</f>
        <v>0</v>
      </c>
      <c r="CJ58" s="389">
        <f t="shared" ref="CJ58" si="50">CJ56-CJ57</f>
        <v>0</v>
      </c>
    </row>
    <row r="59" spans="3:88">
      <c r="F59" s="1"/>
      <c r="G59" s="1"/>
      <c r="H59" s="1"/>
      <c r="I59" s="1"/>
      <c r="J59" s="1"/>
      <c r="K59" s="1"/>
      <c r="Q59" s="1"/>
      <c r="R59" s="1"/>
      <c r="S59" s="1"/>
      <c r="T59" s="1"/>
      <c r="U59" s="1"/>
      <c r="V59" s="1"/>
      <c r="AB59" s="1"/>
      <c r="AC59" s="1"/>
      <c r="AD59" s="1"/>
      <c r="AE59" s="1"/>
      <c r="AF59" s="1"/>
      <c r="AG59" s="1"/>
      <c r="AM59" s="1"/>
      <c r="AN59" s="1"/>
      <c r="AO59" s="1"/>
      <c r="AP59" s="1"/>
      <c r="AQ59" s="1"/>
      <c r="AR59" s="1"/>
      <c r="AX59" s="1"/>
      <c r="AY59" s="1"/>
      <c r="AZ59" s="1"/>
      <c r="BA59" s="1"/>
      <c r="BB59" s="1"/>
      <c r="BC59" s="1"/>
      <c r="BI59" s="1"/>
      <c r="BJ59" s="1"/>
      <c r="BK59" s="1"/>
      <c r="BL59" s="1"/>
      <c r="BM59" s="1"/>
      <c r="BN59" s="1"/>
      <c r="BT59" s="1"/>
      <c r="BU59" s="1"/>
      <c r="BV59" s="1"/>
      <c r="BW59" s="1"/>
      <c r="BX59" s="1"/>
      <c r="BY59" s="1"/>
    </row>
    <row r="62" spans="3:88">
      <c r="F62" s="74" t="s">
        <v>624</v>
      </c>
      <c r="Q62" s="74" t="s">
        <v>624</v>
      </c>
      <c r="AB62" s="74" t="s">
        <v>624</v>
      </c>
      <c r="AM62" s="74" t="s">
        <v>624</v>
      </c>
      <c r="AX62" s="74" t="s">
        <v>624</v>
      </c>
      <c r="BI62" s="74" t="s">
        <v>624</v>
      </c>
      <c r="BT62" s="74" t="s">
        <v>624</v>
      </c>
      <c r="CE62" s="74" t="s">
        <v>624</v>
      </c>
    </row>
    <row r="63" spans="3:88" s="63" customFormat="1">
      <c r="F63" s="63">
        <f>IFERROR(MROUND(F10,IF(F10&lt;20,1,IF(F10&lt;100,5,IF(F10&lt;500,10,50)))),"-")</f>
        <v>3</v>
      </c>
      <c r="G63" s="63">
        <f t="shared" ref="G63:H63" si="51">IFERROR(MROUND(G10,IF(G10&lt;20,1,IF(G10&lt;100,5,IF(G10&lt;500,10,50)))),"-")</f>
        <v>20</v>
      </c>
      <c r="H63" s="63">
        <f t="shared" si="51"/>
        <v>35</v>
      </c>
      <c r="I63" s="63">
        <f>I10</f>
        <v>2.9350000000000001E-2</v>
      </c>
      <c r="J63" s="63">
        <f t="shared" ref="J63:K63" si="52">J10</f>
        <v>0.14150399999999999</v>
      </c>
      <c r="K63" s="63">
        <f t="shared" si="52"/>
        <v>0.22442200000000004</v>
      </c>
      <c r="Q63" s="63">
        <f>IFERROR(MROUND(Q10,IF(Q10&lt;20,1,IF(Q10&lt;100,5,IF(Q10&lt;500,10,50)))),"-")</f>
        <v>3</v>
      </c>
      <c r="R63" s="63">
        <f t="shared" ref="R63" si="53">IFERROR(MROUND(R10,IF(R10&lt;20,1,IF(R10&lt;100,5,IF(R10&lt;500,10,50)))),"-")</f>
        <v>20</v>
      </c>
      <c r="S63" s="63">
        <f>IFERROR(MROUND(S10,IF(S10&lt;20,1,IF(S10&lt;100,5,IF(S10&lt;500,10,50)))),"-")</f>
        <v>35</v>
      </c>
      <c r="T63" s="63">
        <f>T10</f>
        <v>2.9378000000000001E-2</v>
      </c>
      <c r="U63" s="63">
        <f t="shared" ref="U63:V63" si="54">U10</f>
        <v>0.14401400000000003</v>
      </c>
      <c r="V63" s="63">
        <f t="shared" si="54"/>
        <v>0.22866799999999995</v>
      </c>
      <c r="AB63" s="63">
        <f>IFERROR(MROUND(AB10,IF(AB10&lt;20,1,IF(AB10&lt;100,5,IF(AB10&lt;500,10,50)))),"-")</f>
        <v>3</v>
      </c>
      <c r="AC63" s="63">
        <f t="shared" ref="AC63:AD63" si="55">IFERROR(MROUND(AC10,IF(AC10&lt;20,1,IF(AC10&lt;100,5,IF(AC10&lt;500,10,50)))),"-")</f>
        <v>20</v>
      </c>
      <c r="AD63" s="63">
        <f t="shared" si="55"/>
        <v>35</v>
      </c>
      <c r="AE63" s="63">
        <f>AE10</f>
        <v>2.9437000000000001E-2</v>
      </c>
      <c r="AF63" s="63">
        <f t="shared" ref="AF63:AG63" si="56">AF10</f>
        <v>0.14688600000000004</v>
      </c>
      <c r="AG63" s="63">
        <f t="shared" si="56"/>
        <v>0.23358200000000004</v>
      </c>
      <c r="AM63" s="63">
        <f>IFERROR(MROUND(AM10,IF(AM10&lt;20,1,IF(AM10&lt;100,5,IF(AM10&lt;500,10,50)))),"-")</f>
        <v>0</v>
      </c>
      <c r="AN63" s="63">
        <f t="shared" ref="AN63:AO63" si="57">IFERROR(MROUND(AN10,IF(AN10&lt;20,1,IF(AN10&lt;100,5,IF(AN10&lt;500,10,50)))),"-")</f>
        <v>12</v>
      </c>
      <c r="AO63" s="63">
        <f t="shared" si="57"/>
        <v>20</v>
      </c>
      <c r="AP63" s="63">
        <f>AP10</f>
        <v>0</v>
      </c>
      <c r="AQ63" s="63">
        <f t="shared" ref="AQ63:AR63" si="58">AQ10</f>
        <v>7.5517000000000001E-2</v>
      </c>
      <c r="AR63" s="63">
        <f t="shared" si="58"/>
        <v>0.13355999999999996</v>
      </c>
      <c r="AX63" s="63">
        <f>IFERROR(MROUND(AX10,IF(AX10&lt;20,1,IF(AX10&lt;100,5,IF(AX10&lt;500,10,50)))),"-")</f>
        <v>1</v>
      </c>
      <c r="AY63" s="63">
        <f t="shared" ref="AY63:AZ63" si="59">IFERROR(MROUND(AY10,IF(AY10&lt;20,1,IF(AY10&lt;100,5,IF(AY10&lt;500,10,50)))),"-")</f>
        <v>3</v>
      </c>
      <c r="AZ63" s="63">
        <f t="shared" si="59"/>
        <v>5</v>
      </c>
      <c r="BA63" s="63">
        <f>BA10</f>
        <v>5.157000000000001E-3</v>
      </c>
      <c r="BB63" s="63">
        <f t="shared" ref="BB63:BC63" si="60">BB10</f>
        <v>2.0795000000000001E-2</v>
      </c>
      <c r="BC63" s="63">
        <f t="shared" si="60"/>
        <v>3.2389000000000001E-2</v>
      </c>
      <c r="BI63" s="63">
        <f>IFERROR(MROUND(BI10,IF(BI10&lt;20,1,IF(BI10&lt;100,5,IF(BI10&lt;500,10,50)))),"-")</f>
        <v>0</v>
      </c>
      <c r="BJ63" s="63">
        <f t="shared" ref="BJ63:BK63" si="61">IFERROR(MROUND(BJ10,IF(BJ10&lt;20,1,IF(BJ10&lt;100,5,IF(BJ10&lt;500,10,50)))),"-")</f>
        <v>0</v>
      </c>
      <c r="BK63" s="63">
        <f t="shared" si="61"/>
        <v>1</v>
      </c>
      <c r="BL63" s="213">
        <f>BL10</f>
        <v>7.9900000000000012E-4</v>
      </c>
      <c r="BM63" s="213">
        <f t="shared" ref="BM63:BN63" si="62">BM10</f>
        <v>2.4259999999999989E-3</v>
      </c>
      <c r="BN63" s="213">
        <f t="shared" si="62"/>
        <v>3.8700000000000002E-3</v>
      </c>
      <c r="BT63" s="63">
        <f>IFERROR(MROUND(BT10,IF(BT10&lt;20,1,IF(BT10&lt;100,5,IF(BT10&lt;500,10,50)))),"-")</f>
        <v>0</v>
      </c>
      <c r="BU63" s="63">
        <f t="shared" ref="BU63:BV63" si="63">IFERROR(MROUND(BU10,IF(BU10&lt;20,1,IF(BU10&lt;100,5,IF(BU10&lt;500,10,50)))),"-")</f>
        <v>0</v>
      </c>
      <c r="BV63" s="63">
        <f t="shared" si="63"/>
        <v>0</v>
      </c>
      <c r="BW63" s="213">
        <f>BW10</f>
        <v>0</v>
      </c>
      <c r="BX63" s="213">
        <f t="shared" ref="BX63:BY63" si="64">BX10</f>
        <v>1.1980000000000001E-3</v>
      </c>
      <c r="BY63" s="213">
        <f t="shared" si="64"/>
        <v>2.3139999999999997E-3</v>
      </c>
      <c r="CD63" s="63">
        <f t="shared" ref="CD63:CD109" si="65">CD10</f>
        <v>7.7116197314899866</v>
      </c>
      <c r="CE63" s="63">
        <f>IFERROR(MROUND(CE10,IF(CE10&lt;20,1,IF(CE10&lt;100,5,IF(CE10&lt;500,10,50)))),"-")</f>
        <v>3</v>
      </c>
      <c r="CF63" s="63">
        <f t="shared" ref="CF63:CG63" si="66">IFERROR(MROUND(CF10,IF(CF10&lt;20,1,IF(CF10&lt;100,5,IF(CF10&lt;500,10,50)))),"-")</f>
        <v>19</v>
      </c>
      <c r="CG63" s="63">
        <f t="shared" si="66"/>
        <v>30</v>
      </c>
      <c r="CH63" s="213">
        <f>CH10</f>
        <v>2.4220999999999999E-2</v>
      </c>
      <c r="CI63" s="213">
        <f t="shared" ref="CI63:CJ63" si="67">CI10</f>
        <v>0.12321900000000002</v>
      </c>
      <c r="CJ63" s="213">
        <f t="shared" si="67"/>
        <v>0.19627899999999995</v>
      </c>
    </row>
    <row r="64" spans="3:88" s="63" customFormat="1">
      <c r="F64" s="63">
        <f t="shared" ref="F64:H64" si="68">IFERROR(MROUND(F11,IF(F11&lt;20,1,IF(F11&lt;100,5,IF(F11&lt;500,10,50)))),"-")</f>
        <v>100</v>
      </c>
      <c r="G64" s="63">
        <f t="shared" si="68"/>
        <v>190</v>
      </c>
      <c r="H64" s="63">
        <f t="shared" si="68"/>
        <v>230</v>
      </c>
      <c r="I64" s="63">
        <f t="shared" ref="I64:K64" si="69">I11</f>
        <v>1.0819879999999995</v>
      </c>
      <c r="J64" s="63">
        <f t="shared" si="69"/>
        <v>1.9662590000000004</v>
      </c>
      <c r="K64" s="63">
        <f t="shared" si="69"/>
        <v>2.3870799999999996</v>
      </c>
      <c r="Q64" s="63">
        <f t="shared" ref="Q64:S64" si="70">IFERROR(MROUND(Q11,IF(Q11&lt;20,1,IF(Q11&lt;100,5,IF(Q11&lt;500,10,50)))),"-")</f>
        <v>100</v>
      </c>
      <c r="R64" s="63">
        <f t="shared" si="70"/>
        <v>200</v>
      </c>
      <c r="S64" s="63">
        <f t="shared" si="70"/>
        <v>240</v>
      </c>
      <c r="T64" s="63">
        <f t="shared" ref="T64:V64" si="71">T11</f>
        <v>1.1212279999999999</v>
      </c>
      <c r="U64" s="63">
        <f t="shared" si="71"/>
        <v>2.0334600000000003</v>
      </c>
      <c r="V64" s="63">
        <f t="shared" si="71"/>
        <v>2.4669390000000009</v>
      </c>
      <c r="AB64" s="63">
        <f t="shared" ref="AB64:AD64" si="72">IFERROR(MROUND(AB11,IF(AB11&lt;20,1,IF(AB11&lt;100,5,IF(AB11&lt;500,10,50)))),"-")</f>
        <v>110</v>
      </c>
      <c r="AC64" s="63">
        <f t="shared" si="72"/>
        <v>210</v>
      </c>
      <c r="AD64" s="63">
        <f t="shared" si="72"/>
        <v>250</v>
      </c>
      <c r="AE64" s="63">
        <f t="shared" ref="AE64:AG64" si="73">AE11</f>
        <v>1.1648619999999994</v>
      </c>
      <c r="AF64" s="63">
        <f t="shared" si="73"/>
        <v>2.109926999999999</v>
      </c>
      <c r="AG64" s="63">
        <f t="shared" si="73"/>
        <v>2.5586709999999995</v>
      </c>
      <c r="AM64" s="63">
        <f t="shared" ref="AM64:AO64" si="74">IFERROR(MROUND(AM11,IF(AM11&lt;20,1,IF(AM11&lt;100,5,IF(AM11&lt;500,10,50)))),"-")</f>
        <v>110</v>
      </c>
      <c r="AN64" s="63">
        <f t="shared" si="74"/>
        <v>230</v>
      </c>
      <c r="AO64" s="63">
        <f t="shared" si="74"/>
        <v>280</v>
      </c>
      <c r="AP64" s="63">
        <f t="shared" ref="AP64:AR64" si="75">AP11</f>
        <v>1.2058120000000008</v>
      </c>
      <c r="AQ64" s="63">
        <f t="shared" si="75"/>
        <v>2.2834750000000015</v>
      </c>
      <c r="AR64" s="63">
        <f t="shared" si="75"/>
        <v>2.8087130000000005</v>
      </c>
      <c r="AX64" s="63">
        <f t="shared" ref="AX64:AZ64" si="76">IFERROR(MROUND(AX11,IF(AX11&lt;20,1,IF(AX11&lt;100,5,IF(AX11&lt;500,10,50)))),"-")</f>
        <v>8</v>
      </c>
      <c r="AY64" s="63">
        <f t="shared" si="76"/>
        <v>17</v>
      </c>
      <c r="AZ64" s="63">
        <f t="shared" si="76"/>
        <v>20</v>
      </c>
      <c r="BA64" s="63">
        <f t="shared" ref="BA64:BC64" si="77">BA11</f>
        <v>7.3777000000000037E-2</v>
      </c>
      <c r="BB64" s="63">
        <f t="shared" si="77"/>
        <v>0.16448000000000002</v>
      </c>
      <c r="BC64" s="63">
        <f t="shared" si="77"/>
        <v>0.21303100000000005</v>
      </c>
      <c r="BI64" s="63">
        <f t="shared" ref="BI64:BK64" si="78">IFERROR(MROUND(BI11,IF(BI11&lt;20,1,IF(BI11&lt;100,5,IF(BI11&lt;500,10,50)))),"-")</f>
        <v>1</v>
      </c>
      <c r="BJ64" s="63">
        <f t="shared" si="78"/>
        <v>3</v>
      </c>
      <c r="BK64" s="63">
        <f t="shared" si="78"/>
        <v>4</v>
      </c>
      <c r="BL64" s="213">
        <f t="shared" ref="BL64:BN64" si="79">BL11</f>
        <v>4.1190000000000029E-3</v>
      </c>
      <c r="BM64" s="213">
        <f t="shared" si="79"/>
        <v>2.1126000000000002E-2</v>
      </c>
      <c r="BN64" s="213">
        <f t="shared" si="79"/>
        <v>3.2003999999999977E-2</v>
      </c>
      <c r="BT64" s="63">
        <f t="shared" ref="BT64:BV64" si="80">IFERROR(MROUND(BT11,IF(BT11&lt;20,1,IF(BT11&lt;100,5,IF(BT11&lt;500,10,50)))),"-")</f>
        <v>0</v>
      </c>
      <c r="BU64" s="63">
        <f t="shared" si="80"/>
        <v>1</v>
      </c>
      <c r="BV64" s="63">
        <f t="shared" si="80"/>
        <v>1</v>
      </c>
      <c r="BW64" s="213">
        <f t="shared" ref="BW64:BY64" si="81">BW11</f>
        <v>7.7999999999999971E-5</v>
      </c>
      <c r="BX64" s="213">
        <f t="shared" si="81"/>
        <v>5.4920000000000004E-3</v>
      </c>
      <c r="BY64" s="213">
        <f t="shared" si="81"/>
        <v>1.2159000000000001E-2</v>
      </c>
      <c r="CD64" s="63">
        <f t="shared" si="65"/>
        <v>222.66740075694798</v>
      </c>
      <c r="CE64" s="63">
        <f t="shared" ref="CE64:CG64" si="82">IFERROR(MROUND(CE11,IF(CE11&lt;20,1,IF(CE11&lt;100,5,IF(CE11&lt;500,10,50)))),"-")</f>
        <v>95</v>
      </c>
      <c r="CF64" s="63">
        <f t="shared" si="82"/>
        <v>180</v>
      </c>
      <c r="CG64" s="63">
        <f t="shared" si="82"/>
        <v>220</v>
      </c>
      <c r="CH64" s="213">
        <f t="shared" ref="CH64:CJ64" si="83">CH11</f>
        <v>1.0474509999999999</v>
      </c>
      <c r="CI64" s="213">
        <f t="shared" si="83"/>
        <v>1.8689800000000003</v>
      </c>
      <c r="CJ64" s="213">
        <f t="shared" si="83"/>
        <v>2.2539080000000009</v>
      </c>
    </row>
    <row r="65" spans="6:88" s="63" customFormat="1">
      <c r="F65" s="63">
        <f t="shared" ref="F65:H65" si="84">IFERROR(MROUND(F12,IF(F12&lt;20,1,IF(F12&lt;100,5,IF(F12&lt;500,10,50)))),"-")</f>
        <v>130</v>
      </c>
      <c r="G65" s="63">
        <f t="shared" si="84"/>
        <v>270</v>
      </c>
      <c r="H65" s="63">
        <f t="shared" si="84"/>
        <v>320</v>
      </c>
      <c r="I65" s="63">
        <f t="shared" ref="I65:K65" si="85">I12</f>
        <v>1.5474159999999999</v>
      </c>
      <c r="J65" s="63">
        <f t="shared" si="85"/>
        <v>2.9150550000000002</v>
      </c>
      <c r="K65" s="63">
        <f t="shared" si="85"/>
        <v>3.3413880000000011</v>
      </c>
      <c r="Q65" s="63">
        <f t="shared" ref="Q65:S65" si="86">IFERROR(MROUND(Q12,IF(Q12&lt;20,1,IF(Q12&lt;100,5,IF(Q12&lt;500,10,50)))),"-")</f>
        <v>130</v>
      </c>
      <c r="R65" s="63">
        <f t="shared" si="86"/>
        <v>280</v>
      </c>
      <c r="S65" s="63">
        <f t="shared" si="86"/>
        <v>330</v>
      </c>
      <c r="T65" s="63">
        <f t="shared" ref="T65:V65" si="87">T12</f>
        <v>1.6075609999999996</v>
      </c>
      <c r="U65" s="63">
        <f t="shared" si="87"/>
        <v>3.022749000000001</v>
      </c>
      <c r="V65" s="63">
        <f t="shared" si="87"/>
        <v>3.4624410000000001</v>
      </c>
      <c r="AB65" s="63">
        <f t="shared" ref="AB65:AD65" si="88">IFERROR(MROUND(AB12,IF(AB12&lt;20,1,IF(AB12&lt;100,5,IF(AB12&lt;500,10,50)))),"-")</f>
        <v>140</v>
      </c>
      <c r="AC65" s="63">
        <f t="shared" si="88"/>
        <v>290</v>
      </c>
      <c r="AD65" s="63">
        <f t="shared" si="88"/>
        <v>340</v>
      </c>
      <c r="AE65" s="63">
        <f t="shared" ref="AE65:AG65" si="89">AE12</f>
        <v>1.6730849999999997</v>
      </c>
      <c r="AF65" s="63">
        <f t="shared" si="89"/>
        <v>3.1423370000000004</v>
      </c>
      <c r="AG65" s="63">
        <f t="shared" si="89"/>
        <v>3.5976009999999987</v>
      </c>
      <c r="AM65" s="63">
        <f t="shared" ref="AM65:AO65" si="90">IFERROR(MROUND(AM12,IF(AM12&lt;20,1,IF(AM12&lt;100,5,IF(AM12&lt;500,10,50)))),"-")</f>
        <v>70</v>
      </c>
      <c r="AN65" s="63">
        <f t="shared" si="90"/>
        <v>190</v>
      </c>
      <c r="AO65" s="63">
        <f t="shared" si="90"/>
        <v>230</v>
      </c>
      <c r="AP65" s="63">
        <f t="shared" ref="AP65:AR65" si="91">AP12</f>
        <v>0.78110799999999991</v>
      </c>
      <c r="AQ65" s="63">
        <f t="shared" si="91"/>
        <v>1.8598340000000007</v>
      </c>
      <c r="AR65" s="63">
        <f t="shared" si="91"/>
        <v>2.2527119999999998</v>
      </c>
      <c r="AX65" s="63">
        <f t="shared" ref="AX65:AZ65" si="92">IFERROR(MROUND(AX12,IF(AX12&lt;20,1,IF(AX12&lt;100,5,IF(AX12&lt;500,10,50)))),"-")</f>
        <v>11</v>
      </c>
      <c r="AY65" s="63">
        <f t="shared" si="92"/>
        <v>25</v>
      </c>
      <c r="AZ65" s="63">
        <f t="shared" si="92"/>
        <v>30</v>
      </c>
      <c r="BA65" s="63">
        <f t="shared" ref="BA65:BC65" si="93">BA12</f>
        <v>9.8243000000000039E-2</v>
      </c>
      <c r="BB65" s="63">
        <f t="shared" si="93"/>
        <v>0.22171899999999992</v>
      </c>
      <c r="BC65" s="63">
        <f t="shared" si="93"/>
        <v>0.27077400000000007</v>
      </c>
      <c r="BI65" s="63">
        <f t="shared" ref="BI65:BK65" si="94">IFERROR(MROUND(BI12,IF(BI12&lt;20,1,IF(BI12&lt;100,5,IF(BI12&lt;500,10,50)))),"-")</f>
        <v>2</v>
      </c>
      <c r="BJ65" s="63">
        <f t="shared" si="94"/>
        <v>4</v>
      </c>
      <c r="BK65" s="63">
        <f t="shared" si="94"/>
        <v>5</v>
      </c>
      <c r="BL65" s="213">
        <f t="shared" ref="BL65:BN65" si="95">BL12</f>
        <v>1.5145E-2</v>
      </c>
      <c r="BM65" s="213">
        <f t="shared" si="95"/>
        <v>3.589599999999999E-2</v>
      </c>
      <c r="BN65" s="213">
        <f t="shared" si="95"/>
        <v>4.5078E-2</v>
      </c>
      <c r="BT65" s="63">
        <f t="shared" ref="BT65:BV65" si="96">IFERROR(MROUND(BT12,IF(BT12&lt;20,1,IF(BT12&lt;100,5,IF(BT12&lt;500,10,50)))),"-")</f>
        <v>0</v>
      </c>
      <c r="BU65" s="63">
        <f t="shared" si="96"/>
        <v>1</v>
      </c>
      <c r="BV65" s="63">
        <f t="shared" si="96"/>
        <v>2</v>
      </c>
      <c r="BW65" s="213">
        <f t="shared" ref="BW65:BY65" si="97">BW12</f>
        <v>8.0999999999999963E-5</v>
      </c>
      <c r="BX65" s="213">
        <f t="shared" si="97"/>
        <v>1.2128999999999999E-2</v>
      </c>
      <c r="BY65" s="213">
        <f t="shared" si="97"/>
        <v>1.9956999999999996E-2</v>
      </c>
      <c r="CD65" s="63">
        <f t="shared" si="65"/>
        <v>272.03654241600032</v>
      </c>
      <c r="CE65" s="63">
        <f t="shared" ref="CE65:CG65" si="98">IFERROR(MROUND(CE12,IF(CE12&lt;20,1,IF(CE12&lt;100,5,IF(CE12&lt;500,10,50)))),"-")</f>
        <v>120</v>
      </c>
      <c r="CF65" s="63">
        <f t="shared" si="98"/>
        <v>260</v>
      </c>
      <c r="CG65" s="63">
        <f t="shared" si="98"/>
        <v>300</v>
      </c>
      <c r="CH65" s="213">
        <f t="shared" ref="CH65:CJ65" si="99">CH12</f>
        <v>1.5093179999999995</v>
      </c>
      <c r="CI65" s="213">
        <f t="shared" si="99"/>
        <v>2.8010300000000012</v>
      </c>
      <c r="CJ65" s="213">
        <f t="shared" si="99"/>
        <v>3.1916669999999998</v>
      </c>
    </row>
    <row r="66" spans="6:88" s="63" customFormat="1">
      <c r="F66" s="63">
        <f t="shared" ref="F66:H66" si="100">IFERROR(MROUND(F13,IF(F13&lt;20,1,IF(F13&lt;100,5,IF(F13&lt;500,10,50)))),"-")</f>
        <v>11</v>
      </c>
      <c r="G66" s="63">
        <f t="shared" si="100"/>
        <v>25</v>
      </c>
      <c r="H66" s="63">
        <f t="shared" si="100"/>
        <v>25</v>
      </c>
      <c r="I66" s="63">
        <f t="shared" ref="I66:K66" si="101">I13</f>
        <v>0.95694499999999971</v>
      </c>
      <c r="J66" s="63">
        <f t="shared" si="101"/>
        <v>1.621578</v>
      </c>
      <c r="K66" s="63">
        <f t="shared" si="101"/>
        <v>1.8348929999999997</v>
      </c>
      <c r="Q66" s="63">
        <f t="shared" ref="Q66:S66" si="102">IFERROR(MROUND(Q13,IF(Q13&lt;20,1,IF(Q13&lt;100,5,IF(Q13&lt;500,10,50)))),"-")</f>
        <v>11</v>
      </c>
      <c r="R66" s="63">
        <f t="shared" si="102"/>
        <v>25</v>
      </c>
      <c r="S66" s="63">
        <f t="shared" si="102"/>
        <v>30</v>
      </c>
      <c r="T66" s="63">
        <f t="shared" ref="T66:V66" si="103">T13</f>
        <v>0.998363</v>
      </c>
      <c r="U66" s="63">
        <f t="shared" si="103"/>
        <v>1.6852109999999998</v>
      </c>
      <c r="V66" s="63">
        <f t="shared" si="103"/>
        <v>1.9058550000000005</v>
      </c>
      <c r="AB66" s="63">
        <f t="shared" ref="AB66:AD66" si="104">IFERROR(MROUND(AB13,IF(AB13&lt;20,1,IF(AB13&lt;100,5,IF(AB13&lt;500,10,50)))),"-")</f>
        <v>12</v>
      </c>
      <c r="AC66" s="63">
        <f t="shared" si="104"/>
        <v>25</v>
      </c>
      <c r="AD66" s="63">
        <f t="shared" si="104"/>
        <v>30</v>
      </c>
      <c r="AE66" s="63">
        <f t="shared" ref="AE66:AG66" si="105">AE13</f>
        <v>1.0405469999999999</v>
      </c>
      <c r="AF66" s="63">
        <f t="shared" si="105"/>
        <v>1.7530670000000004</v>
      </c>
      <c r="AG66" s="63">
        <f t="shared" si="105"/>
        <v>1.981924</v>
      </c>
      <c r="AM66" s="63">
        <f t="shared" ref="AM66:AO66" si="106">IFERROR(MROUND(AM13,IF(AM13&lt;20,1,IF(AM13&lt;100,5,IF(AM13&lt;500,10,50)))),"-")</f>
        <v>12</v>
      </c>
      <c r="AN66" s="63">
        <f t="shared" si="106"/>
        <v>25</v>
      </c>
      <c r="AO66" s="63">
        <f t="shared" si="106"/>
        <v>30</v>
      </c>
      <c r="AP66" s="63">
        <f t="shared" ref="AP66:AR66" si="107">AP13</f>
        <v>0.96845600000000032</v>
      </c>
      <c r="AQ66" s="63">
        <f t="shared" si="107"/>
        <v>1.6967480000000001</v>
      </c>
      <c r="AR66" s="63">
        <f t="shared" si="107"/>
        <v>1.9430689999999995</v>
      </c>
      <c r="AX66" s="63">
        <f t="shared" ref="AX66:AZ66" si="108">IFERROR(MROUND(AX13,IF(AX13&lt;20,1,IF(AX13&lt;100,5,IF(AX13&lt;500,10,50)))),"-")</f>
        <v>1</v>
      </c>
      <c r="AY66" s="63">
        <f t="shared" si="108"/>
        <v>2</v>
      </c>
      <c r="AZ66" s="63">
        <f t="shared" si="108"/>
        <v>2</v>
      </c>
      <c r="BA66" s="63">
        <f t="shared" ref="BA66:BC66" si="109">BA13</f>
        <v>5.813200000000001E-2</v>
      </c>
      <c r="BB66" s="63">
        <f t="shared" si="109"/>
        <v>0.11785899999999998</v>
      </c>
      <c r="BC66" s="63">
        <f t="shared" si="109"/>
        <v>0.138269</v>
      </c>
      <c r="BI66" s="63">
        <f t="shared" ref="BI66:BK66" si="110">IFERROR(MROUND(BI13,IF(BI13&lt;20,1,IF(BI13&lt;100,5,IF(BI13&lt;500,10,50)))),"-")</f>
        <v>0</v>
      </c>
      <c r="BJ66" s="63">
        <f t="shared" si="110"/>
        <v>0</v>
      </c>
      <c r="BK66" s="63">
        <f t="shared" si="110"/>
        <v>0</v>
      </c>
      <c r="BL66" s="213">
        <f t="shared" ref="BL66:BN66" si="111">BL13</f>
        <v>1.0829999999999999E-2</v>
      </c>
      <c r="BM66" s="213">
        <f t="shared" si="111"/>
        <v>2.0194000000000011E-2</v>
      </c>
      <c r="BN66" s="213">
        <f t="shared" si="111"/>
        <v>2.3879999999999998E-2</v>
      </c>
      <c r="BT66" s="63">
        <f t="shared" ref="BT66:BV66" si="112">IFERROR(MROUND(BT13,IF(BT13&lt;20,1,IF(BT13&lt;100,5,IF(BT13&lt;500,10,50)))),"-")</f>
        <v>0</v>
      </c>
      <c r="BU66" s="63">
        <f t="shared" si="112"/>
        <v>0</v>
      </c>
      <c r="BV66" s="63">
        <f t="shared" si="112"/>
        <v>0</v>
      </c>
      <c r="BW66" s="213">
        <f t="shared" ref="BW66:BY66" si="113">BW13</f>
        <v>0</v>
      </c>
      <c r="BX66" s="213">
        <f t="shared" si="113"/>
        <v>2.0999999999999999E-3</v>
      </c>
      <c r="BY66" s="213">
        <f t="shared" si="113"/>
        <v>3.7730000000000003E-3</v>
      </c>
      <c r="CD66" s="63">
        <f t="shared" si="65"/>
        <v>31.748354837297143</v>
      </c>
      <c r="CE66" s="63">
        <f t="shared" ref="CE66:CG66" si="114">IFERROR(MROUND(CE13,IF(CE13&lt;20,1,IF(CE13&lt;100,5,IF(CE13&lt;500,10,50)))),"-")</f>
        <v>10</v>
      </c>
      <c r="CF66" s="63">
        <f t="shared" si="114"/>
        <v>20</v>
      </c>
      <c r="CG66" s="63">
        <f t="shared" si="114"/>
        <v>25</v>
      </c>
      <c r="CH66" s="213">
        <f t="shared" ref="CH66:CJ66" si="115">CH13</f>
        <v>0.94023100000000004</v>
      </c>
      <c r="CI66" s="213">
        <f t="shared" si="115"/>
        <v>1.5673519999999999</v>
      </c>
      <c r="CJ66" s="213">
        <f t="shared" si="115"/>
        <v>1.7675860000000005</v>
      </c>
    </row>
    <row r="67" spans="6:88" s="63" customFormat="1">
      <c r="F67" s="63">
        <f t="shared" ref="F67:H67" si="116">IFERROR(MROUND(F14,IF(F14&lt;20,1,IF(F14&lt;100,5,IF(F14&lt;500,10,50)))),"-")</f>
        <v>0</v>
      </c>
      <c r="G67" s="63">
        <f t="shared" si="116"/>
        <v>25</v>
      </c>
      <c r="H67" s="63">
        <f t="shared" si="116"/>
        <v>40</v>
      </c>
      <c r="I67" s="63">
        <f t="shared" ref="I67:K67" si="117">I14</f>
        <v>0</v>
      </c>
      <c r="J67" s="63">
        <f t="shared" si="117"/>
        <v>1.3083870000000002</v>
      </c>
      <c r="K67" s="63">
        <f t="shared" si="117"/>
        <v>1.9954529999999993</v>
      </c>
      <c r="Q67" s="63">
        <f t="shared" ref="Q67:S67" si="118">IFERROR(MROUND(Q14,IF(Q14&lt;20,1,IF(Q14&lt;100,5,IF(Q14&lt;500,10,50)))),"-")</f>
        <v>0</v>
      </c>
      <c r="R67" s="63">
        <f t="shared" si="118"/>
        <v>30</v>
      </c>
      <c r="S67" s="63">
        <f t="shared" si="118"/>
        <v>40</v>
      </c>
      <c r="T67" s="63">
        <f t="shared" ref="T67:V67" si="119">T14</f>
        <v>0</v>
      </c>
      <c r="U67" s="63">
        <f t="shared" si="119"/>
        <v>1.3487889999999998</v>
      </c>
      <c r="V67" s="63">
        <f t="shared" si="119"/>
        <v>2.056057</v>
      </c>
      <c r="AB67" s="63">
        <f t="shared" ref="AB67:AD67" si="120">IFERROR(MROUND(AB14,IF(AB14&lt;20,1,IF(AB14&lt;100,5,IF(AB14&lt;500,10,50)))),"-")</f>
        <v>0</v>
      </c>
      <c r="AC67" s="63">
        <f t="shared" si="120"/>
        <v>30</v>
      </c>
      <c r="AD67" s="63">
        <f t="shared" si="120"/>
        <v>40</v>
      </c>
      <c r="AE67" s="63">
        <f t="shared" ref="AE67:AG67" si="121">AE14</f>
        <v>0</v>
      </c>
      <c r="AF67" s="63">
        <f t="shared" si="121"/>
        <v>1.395432</v>
      </c>
      <c r="AG67" s="63">
        <f t="shared" si="121"/>
        <v>2.1262230000000009</v>
      </c>
      <c r="AM67" s="63">
        <f t="shared" ref="AM67:AO67" si="122">IFERROR(MROUND(AM14,IF(AM14&lt;20,1,IF(AM14&lt;100,5,IF(AM14&lt;500,10,50)))),"-")</f>
        <v>0</v>
      </c>
      <c r="AN67" s="63">
        <f t="shared" si="122"/>
        <v>25</v>
      </c>
      <c r="AO67" s="63">
        <f t="shared" si="122"/>
        <v>35</v>
      </c>
      <c r="AP67" s="63">
        <f t="shared" ref="AP67:AR67" si="123">AP14</f>
        <v>0</v>
      </c>
      <c r="AQ67" s="63">
        <f t="shared" si="123"/>
        <v>1.1828440000000002</v>
      </c>
      <c r="AR67" s="63">
        <f t="shared" si="123"/>
        <v>1.844128</v>
      </c>
      <c r="AX67" s="63">
        <f t="shared" ref="AX67:AZ67" si="124">IFERROR(MROUND(AX14,IF(AX14&lt;20,1,IF(AX14&lt;100,5,IF(AX14&lt;500,10,50)))),"-")</f>
        <v>0</v>
      </c>
      <c r="AY67" s="63">
        <f t="shared" si="124"/>
        <v>3</v>
      </c>
      <c r="AZ67" s="63">
        <f t="shared" si="124"/>
        <v>5</v>
      </c>
      <c r="BA67" s="63">
        <f t="shared" ref="BA67:BC67" si="125">BA14</f>
        <v>0</v>
      </c>
      <c r="BB67" s="63">
        <f t="shared" si="125"/>
        <v>0.14332800000000001</v>
      </c>
      <c r="BC67" s="63">
        <f t="shared" si="125"/>
        <v>0.22879500000000003</v>
      </c>
      <c r="BI67" s="63">
        <f t="shared" ref="BI67:BK67" si="126">IFERROR(MROUND(BI14,IF(BI14&lt;20,1,IF(BI14&lt;100,5,IF(BI14&lt;500,10,50)))),"-")</f>
        <v>0</v>
      </c>
      <c r="BJ67" s="63">
        <f t="shared" si="126"/>
        <v>0</v>
      </c>
      <c r="BK67" s="63">
        <f t="shared" si="126"/>
        <v>1</v>
      </c>
      <c r="BL67" s="213">
        <f t="shared" ref="BL67:BN67" si="127">BL14</f>
        <v>0</v>
      </c>
      <c r="BM67" s="213">
        <f t="shared" si="127"/>
        <v>1.6701999999999998E-2</v>
      </c>
      <c r="BN67" s="213">
        <f t="shared" si="127"/>
        <v>3.0896000000000003E-2</v>
      </c>
      <c r="BT67" s="63">
        <f t="shared" ref="BT67:BV67" si="128">IFERROR(MROUND(BT14,IF(BT14&lt;20,1,IF(BT14&lt;100,5,IF(BT14&lt;500,10,50)))),"-")</f>
        <v>0</v>
      </c>
      <c r="BU67" s="63">
        <f t="shared" si="128"/>
        <v>0</v>
      </c>
      <c r="BV67" s="63">
        <f t="shared" si="128"/>
        <v>1</v>
      </c>
      <c r="BW67" s="213">
        <f t="shared" ref="BW67:BY67" si="129">BW14</f>
        <v>0</v>
      </c>
      <c r="BX67" s="213">
        <f t="shared" si="129"/>
        <v>1.3372E-2</v>
      </c>
      <c r="BY67" s="213">
        <f t="shared" si="129"/>
        <v>2.9257999999999996E-2</v>
      </c>
      <c r="CD67" s="63">
        <f t="shared" si="65"/>
        <v>8.4131041382392215</v>
      </c>
      <c r="CE67" s="63">
        <f t="shared" ref="CE67:CG67" si="130">IFERROR(MROUND(CE14,IF(CE14&lt;20,1,IF(CE14&lt;100,5,IF(CE14&lt;500,10,50)))),"-")</f>
        <v>0</v>
      </c>
      <c r="CF67" s="63">
        <f t="shared" si="130"/>
        <v>25</v>
      </c>
      <c r="CG67" s="63">
        <f t="shared" si="130"/>
        <v>35</v>
      </c>
      <c r="CH67" s="213">
        <f t="shared" ref="CH67:CJ67" si="131">CH14</f>
        <v>0</v>
      </c>
      <c r="CI67" s="213">
        <f t="shared" si="131"/>
        <v>1.2054609999999997</v>
      </c>
      <c r="CJ67" s="213">
        <f t="shared" si="131"/>
        <v>1.8272619999999999</v>
      </c>
    </row>
    <row r="68" spans="6:88" s="63" customFormat="1">
      <c r="F68" s="63">
        <f t="shared" ref="F68:H68" si="132">IFERROR(MROUND(F15,IF(F15&lt;20,1,IF(F15&lt;100,5,IF(F15&lt;500,10,50)))),"-")</f>
        <v>19</v>
      </c>
      <c r="G68" s="63">
        <f t="shared" si="132"/>
        <v>80</v>
      </c>
      <c r="H68" s="63">
        <f t="shared" si="132"/>
        <v>100</v>
      </c>
      <c r="I68" s="63">
        <f t="shared" ref="I68:K68" si="133">I15</f>
        <v>0.20907800000000004</v>
      </c>
      <c r="J68" s="63">
        <f t="shared" si="133"/>
        <v>0.73336800000000002</v>
      </c>
      <c r="K68" s="63">
        <f t="shared" si="133"/>
        <v>0.97735899999999976</v>
      </c>
      <c r="Q68" s="63">
        <f t="shared" ref="Q68:S68" si="134">IFERROR(MROUND(Q15,IF(Q15&lt;20,1,IF(Q15&lt;100,5,IF(Q15&lt;500,10,50)))),"-")</f>
        <v>19</v>
      </c>
      <c r="R68" s="63">
        <f t="shared" si="134"/>
        <v>80</v>
      </c>
      <c r="S68" s="63">
        <f t="shared" si="134"/>
        <v>100</v>
      </c>
      <c r="T68" s="63">
        <f t="shared" ref="T68:V68" si="135">T15</f>
        <v>0.20929200000000001</v>
      </c>
      <c r="U68" s="63">
        <f t="shared" si="135"/>
        <v>0.74602499999999983</v>
      </c>
      <c r="V68" s="63">
        <f t="shared" si="135"/>
        <v>0.99509299999999978</v>
      </c>
      <c r="AB68" s="63">
        <f t="shared" ref="AB68:AD68" si="136">IFERROR(MROUND(AB15,IF(AB15&lt;20,1,IF(AB15&lt;100,5,IF(AB15&lt;500,10,50)))),"-")</f>
        <v>19</v>
      </c>
      <c r="AC68" s="63">
        <f t="shared" si="136"/>
        <v>80</v>
      </c>
      <c r="AD68" s="63">
        <f t="shared" si="136"/>
        <v>100</v>
      </c>
      <c r="AE68" s="63">
        <f t="shared" ref="AE68:AG68" si="137">AE15</f>
        <v>0.20960000000000001</v>
      </c>
      <c r="AF68" s="63">
        <f t="shared" si="137"/>
        <v>0.76030500000000012</v>
      </c>
      <c r="AG68" s="63">
        <f t="shared" si="137"/>
        <v>1.015312</v>
      </c>
      <c r="AM68" s="63">
        <f t="shared" ref="AM68:AO68" si="138">IFERROR(MROUND(AM15,IF(AM15&lt;20,1,IF(AM15&lt;100,5,IF(AM15&lt;500,10,50)))),"-")</f>
        <v>0</v>
      </c>
      <c r="AN68" s="63">
        <f t="shared" si="138"/>
        <v>30</v>
      </c>
      <c r="AO68" s="63">
        <f t="shared" si="138"/>
        <v>45</v>
      </c>
      <c r="AP68" s="63">
        <f t="shared" ref="AP68:AR68" si="139">AP15</f>
        <v>0</v>
      </c>
      <c r="AQ68" s="63">
        <f t="shared" si="139"/>
        <v>0.27358500000000002</v>
      </c>
      <c r="AR68" s="63">
        <f t="shared" si="139"/>
        <v>0.41857100000000008</v>
      </c>
      <c r="AX68" s="63">
        <f t="shared" ref="AX68:AZ68" si="140">IFERROR(MROUND(AX15,IF(AX15&lt;20,1,IF(AX15&lt;100,5,IF(AX15&lt;500,10,50)))),"-")</f>
        <v>3</v>
      </c>
      <c r="AY68" s="63">
        <f t="shared" si="140"/>
        <v>10</v>
      </c>
      <c r="AZ68" s="63">
        <f t="shared" si="140"/>
        <v>13</v>
      </c>
      <c r="BA68" s="63">
        <f t="shared" ref="BA68:BC68" si="141">BA15</f>
        <v>3.1456999999999999E-2</v>
      </c>
      <c r="BB68" s="63">
        <f t="shared" si="141"/>
        <v>9.6146000000000051E-2</v>
      </c>
      <c r="BC68" s="63">
        <f t="shared" si="141"/>
        <v>0.12886600000000001</v>
      </c>
      <c r="BI68" s="63">
        <f t="shared" ref="BI68:BK68" si="142">IFERROR(MROUND(BI15,IF(BI15&lt;20,1,IF(BI15&lt;100,5,IF(BI15&lt;500,10,50)))),"-")</f>
        <v>0</v>
      </c>
      <c r="BJ68" s="63">
        <f t="shared" si="142"/>
        <v>1</v>
      </c>
      <c r="BK68" s="63">
        <f t="shared" si="142"/>
        <v>2</v>
      </c>
      <c r="BL68" s="213">
        <f t="shared" ref="BL68:BN68" si="143">BL15</f>
        <v>4.8420000000000026E-3</v>
      </c>
      <c r="BM68" s="213">
        <f t="shared" si="143"/>
        <v>1.1488000000000003E-2</v>
      </c>
      <c r="BN68" s="213">
        <f t="shared" si="143"/>
        <v>1.5771000000000004E-2</v>
      </c>
      <c r="BT68" s="63">
        <f t="shared" ref="BT68:BV68" si="144">IFERROR(MROUND(BT15,IF(BT15&lt;20,1,IF(BT15&lt;100,5,IF(BT15&lt;500,10,50)))),"-")</f>
        <v>0</v>
      </c>
      <c r="BU68" s="63">
        <f t="shared" si="144"/>
        <v>0</v>
      </c>
      <c r="BV68" s="63">
        <f t="shared" si="144"/>
        <v>1</v>
      </c>
      <c r="BW68" s="213">
        <f t="shared" ref="BW68:BY68" si="145">BW15</f>
        <v>0</v>
      </c>
      <c r="BX68" s="213">
        <f t="shared" si="145"/>
        <v>3.8579999999999986E-3</v>
      </c>
      <c r="BY68" s="213">
        <f t="shared" si="145"/>
        <v>7.079000000000002E-3</v>
      </c>
      <c r="CD68" s="63">
        <f t="shared" si="65"/>
        <v>40.640136465445615</v>
      </c>
      <c r="CE68" s="63">
        <f t="shared" ref="CE68:CG68" si="146">IFERROR(MROUND(CE15,IF(CE15&lt;20,1,IF(CE15&lt;100,5,IF(CE15&lt;500,10,50)))),"-")</f>
        <v>17</v>
      </c>
      <c r="CF68" s="63">
        <f t="shared" si="146"/>
        <v>70</v>
      </c>
      <c r="CG68" s="63">
        <f t="shared" si="146"/>
        <v>90</v>
      </c>
      <c r="CH68" s="213">
        <f t="shared" ref="CH68:CJ68" si="147">CH15</f>
        <v>0.17783500000000002</v>
      </c>
      <c r="CI68" s="213">
        <f t="shared" si="147"/>
        <v>0.64987899999999976</v>
      </c>
      <c r="CJ68" s="213">
        <f t="shared" si="147"/>
        <v>0.86622699999999975</v>
      </c>
    </row>
    <row r="69" spans="6:88" s="63" customFormat="1">
      <c r="F69" s="63">
        <f t="shared" ref="F69:H69" si="148">IFERROR(MROUND(F16,IF(F16&lt;20,1,IF(F16&lt;100,5,IF(F16&lt;500,10,50)))),"-")</f>
        <v>190</v>
      </c>
      <c r="G69" s="63">
        <f t="shared" si="148"/>
        <v>370</v>
      </c>
      <c r="H69" s="63">
        <f t="shared" si="148"/>
        <v>440</v>
      </c>
      <c r="I69" s="63">
        <f t="shared" ref="I69:K69" si="149">I16</f>
        <v>1.5392249999999998</v>
      </c>
      <c r="J69" s="63">
        <f t="shared" si="149"/>
        <v>3.0279850000000001</v>
      </c>
      <c r="K69" s="63">
        <f t="shared" si="149"/>
        <v>3.5177550000000002</v>
      </c>
      <c r="Q69" s="63">
        <f t="shared" ref="Q69:S69" si="150">IFERROR(MROUND(Q16,IF(Q16&lt;20,1,IF(Q16&lt;100,5,IF(Q16&lt;500,10,50)))),"-")</f>
        <v>190</v>
      </c>
      <c r="R69" s="63">
        <f t="shared" si="150"/>
        <v>380</v>
      </c>
      <c r="S69" s="63">
        <f t="shared" si="150"/>
        <v>450</v>
      </c>
      <c r="T69" s="63">
        <f t="shared" ref="T69:V69" si="151">T16</f>
        <v>1.5998430000000006</v>
      </c>
      <c r="U69" s="63">
        <f t="shared" si="151"/>
        <v>3.1353610000000014</v>
      </c>
      <c r="V69" s="63">
        <f t="shared" si="151"/>
        <v>3.6397640000000004</v>
      </c>
      <c r="AB69" s="63">
        <f t="shared" ref="AB69:AD69" si="152">IFERROR(MROUND(AB16,IF(AB16&lt;20,1,IF(AB16&lt;100,5,IF(AB16&lt;500,10,50)))),"-")</f>
        <v>200</v>
      </c>
      <c r="AC69" s="63">
        <f t="shared" si="152"/>
        <v>400</v>
      </c>
      <c r="AD69" s="63">
        <f t="shared" si="152"/>
        <v>470</v>
      </c>
      <c r="AE69" s="63">
        <f t="shared" ref="AE69:AG69" si="153">AE16</f>
        <v>1.6654899999999997</v>
      </c>
      <c r="AF69" s="63">
        <f t="shared" si="153"/>
        <v>3.2558209999999996</v>
      </c>
      <c r="AG69" s="63">
        <f t="shared" si="153"/>
        <v>3.7777279999999993</v>
      </c>
      <c r="AM69" s="63">
        <f t="shared" ref="AM69:AO69" si="154">IFERROR(MROUND(AM16,IF(AM16&lt;20,1,IF(AM16&lt;100,5,IF(AM16&lt;500,10,50)))),"-")</f>
        <v>900</v>
      </c>
      <c r="AN69" s="63">
        <f t="shared" si="154"/>
        <v>1550</v>
      </c>
      <c r="AO69" s="63">
        <f t="shared" si="154"/>
        <v>1750</v>
      </c>
      <c r="AP69" s="63">
        <f t="shared" ref="AP69:AR69" si="155">AP16</f>
        <v>7.1231040000000005</v>
      </c>
      <c r="AQ69" s="63">
        <f t="shared" si="155"/>
        <v>12.099566999999999</v>
      </c>
      <c r="AR69" s="63">
        <f t="shared" si="155"/>
        <v>13.619184000000001</v>
      </c>
      <c r="AX69" s="63">
        <f t="shared" ref="AX69:AZ69" si="156">IFERROR(MROUND(AX16,IF(AX16&lt;20,1,IF(AX16&lt;100,5,IF(AX16&lt;500,10,50)))),"-")</f>
        <v>17</v>
      </c>
      <c r="AY69" s="63">
        <f t="shared" si="156"/>
        <v>35</v>
      </c>
      <c r="AZ69" s="63">
        <f t="shared" si="156"/>
        <v>45</v>
      </c>
      <c r="BA69" s="63">
        <f t="shared" ref="BA69:BC69" si="157">BA16</f>
        <v>9.2860999999999985E-2</v>
      </c>
      <c r="BB69" s="63">
        <f t="shared" si="157"/>
        <v>0.24415100000000001</v>
      </c>
      <c r="BC69" s="63">
        <f t="shared" si="157"/>
        <v>0.30241399999999985</v>
      </c>
      <c r="BI69" s="63">
        <f t="shared" ref="BI69:BK69" si="158">IFERROR(MROUND(BI16,IF(BI16&lt;20,1,IF(BI16&lt;100,5,IF(BI16&lt;500,10,50)))),"-")</f>
        <v>2</v>
      </c>
      <c r="BJ69" s="63">
        <f t="shared" si="158"/>
        <v>6</v>
      </c>
      <c r="BK69" s="63">
        <f t="shared" si="158"/>
        <v>8</v>
      </c>
      <c r="BL69" s="213">
        <f t="shared" ref="BL69:BN69" si="159">BL16</f>
        <v>9.382999999999999E-3</v>
      </c>
      <c r="BM69" s="213">
        <f t="shared" si="159"/>
        <v>3.8466E-2</v>
      </c>
      <c r="BN69" s="213">
        <f t="shared" si="159"/>
        <v>5.270800000000004E-2</v>
      </c>
      <c r="BT69" s="63">
        <f t="shared" ref="BT69:BV69" si="160">IFERROR(MROUND(BT16,IF(BT16&lt;20,1,IF(BT16&lt;100,5,IF(BT16&lt;500,10,50)))),"-")</f>
        <v>25</v>
      </c>
      <c r="BU69" s="63">
        <f t="shared" si="160"/>
        <v>50</v>
      </c>
      <c r="BV69" s="63">
        <f t="shared" si="160"/>
        <v>60</v>
      </c>
      <c r="BW69" s="213">
        <f t="shared" ref="BW69:BY69" si="161">BW16</f>
        <v>0.13910700000000001</v>
      </c>
      <c r="BX69" s="213">
        <f t="shared" si="161"/>
        <v>0.32920799999999995</v>
      </c>
      <c r="BY69" s="213">
        <f t="shared" si="161"/>
        <v>0.41095900000000013</v>
      </c>
      <c r="CD69" s="63">
        <f t="shared" si="65"/>
        <v>419.87340567387264</v>
      </c>
      <c r="CE69" s="63">
        <f t="shared" ref="CE69:CG69" si="162">IFERROR(MROUND(CE16,IF(CE16&lt;20,1,IF(CE16&lt;100,5,IF(CE16&lt;500,10,50)))),"-")</f>
        <v>180</v>
      </c>
      <c r="CF69" s="63">
        <f t="shared" si="162"/>
        <v>350</v>
      </c>
      <c r="CG69" s="63">
        <f t="shared" si="162"/>
        <v>410</v>
      </c>
      <c r="CH69" s="213">
        <f t="shared" ref="CH69:CJ69" si="163">CH16</f>
        <v>1.5069820000000005</v>
      </c>
      <c r="CI69" s="213">
        <f t="shared" si="163"/>
        <v>2.8912100000000014</v>
      </c>
      <c r="CJ69" s="213">
        <f t="shared" si="163"/>
        <v>3.3373500000000007</v>
      </c>
    </row>
    <row r="70" spans="6:88" s="63" customFormat="1">
      <c r="F70" s="63">
        <f t="shared" ref="F70:H70" si="164">IFERROR(MROUND(F17,IF(F17&lt;20,1,IF(F17&lt;100,5,IF(F17&lt;500,10,50)))),"-")</f>
        <v>16</v>
      </c>
      <c r="G70" s="63">
        <f t="shared" si="164"/>
        <v>270</v>
      </c>
      <c r="H70" s="63">
        <f t="shared" si="164"/>
        <v>600</v>
      </c>
      <c r="I70" s="63">
        <f t="shared" ref="I70:K70" si="165">I17</f>
        <v>0.73255300000000023</v>
      </c>
      <c r="J70" s="63">
        <f t="shared" si="165"/>
        <v>12.149959000000001</v>
      </c>
      <c r="K70" s="63">
        <f t="shared" si="165"/>
        <v>28.069618999999999</v>
      </c>
      <c r="Q70" s="63">
        <f t="shared" ref="Q70:S70" si="166">IFERROR(MROUND(Q17,IF(Q17&lt;20,1,IF(Q17&lt;100,5,IF(Q17&lt;500,10,50)))),"-")</f>
        <v>16</v>
      </c>
      <c r="R70" s="63">
        <f t="shared" si="166"/>
        <v>280</v>
      </c>
      <c r="S70" s="63">
        <f t="shared" si="166"/>
        <v>650</v>
      </c>
      <c r="T70" s="63">
        <f t="shared" ref="T70:V70" si="167">T17</f>
        <v>0.73679300000000003</v>
      </c>
      <c r="U70" s="63">
        <f t="shared" si="167"/>
        <v>12.416955</v>
      </c>
      <c r="V70" s="63">
        <f t="shared" si="167"/>
        <v>28.684966000000003</v>
      </c>
      <c r="AB70" s="63">
        <f t="shared" ref="AB70:AD70" si="168">IFERROR(MROUND(AB17,IF(AB17&lt;20,1,IF(AB17&lt;100,5,IF(AB17&lt;500,10,50)))),"-")</f>
        <v>17</v>
      </c>
      <c r="AC70" s="63">
        <f t="shared" si="168"/>
        <v>290</v>
      </c>
      <c r="AD70" s="63">
        <f t="shared" si="168"/>
        <v>650</v>
      </c>
      <c r="AE70" s="63">
        <f t="shared" ref="AE70:AG70" si="169">AE17</f>
        <v>0.74117300000000019</v>
      </c>
      <c r="AF70" s="63">
        <f t="shared" si="169"/>
        <v>12.728805999999999</v>
      </c>
      <c r="AG70" s="63">
        <f t="shared" si="169"/>
        <v>29.413953999999993</v>
      </c>
      <c r="AM70" s="63">
        <f t="shared" ref="AM70:AO70" si="170">IFERROR(MROUND(AM17,IF(AM17&lt;20,1,IF(AM17&lt;100,5,IF(AM17&lt;500,10,50)))),"-")</f>
        <v>0</v>
      </c>
      <c r="AN70" s="63">
        <f t="shared" si="170"/>
        <v>210</v>
      </c>
      <c r="AO70" s="63">
        <f t="shared" si="170"/>
        <v>480</v>
      </c>
      <c r="AP70" s="63">
        <f t="shared" ref="AP70:AR70" si="171">AP17</f>
        <v>9.0000000000000002E-6</v>
      </c>
      <c r="AQ70" s="63">
        <f t="shared" si="171"/>
        <v>9.4405050000000017</v>
      </c>
      <c r="AR70" s="63">
        <f t="shared" si="171"/>
        <v>22.133593000000001</v>
      </c>
      <c r="AX70" s="63">
        <f t="shared" ref="AX70:AZ70" si="172">IFERROR(MROUND(AX17,IF(AX17&lt;20,1,IF(AX17&lt;100,5,IF(AX17&lt;500,10,50)))),"-")</f>
        <v>4</v>
      </c>
      <c r="AY70" s="63">
        <f t="shared" si="172"/>
        <v>55</v>
      </c>
      <c r="AZ70" s="63">
        <f t="shared" si="172"/>
        <v>110</v>
      </c>
      <c r="BA70" s="63">
        <f t="shared" ref="BA70:BC70" si="173">BA17</f>
        <v>0.16171800000000003</v>
      </c>
      <c r="BB70" s="63">
        <f t="shared" si="173"/>
        <v>2.3675740000000003</v>
      </c>
      <c r="BC70" s="63">
        <f t="shared" si="173"/>
        <v>4.930714</v>
      </c>
      <c r="BI70" s="63">
        <f t="shared" ref="BI70:BK70" si="174">IFERROR(MROUND(BI17,IF(BI17&lt;20,1,IF(BI17&lt;100,5,IF(BI17&lt;500,10,50)))),"-")</f>
        <v>0</v>
      </c>
      <c r="BJ70" s="63">
        <f t="shared" si="174"/>
        <v>4</v>
      </c>
      <c r="BK70" s="63">
        <f t="shared" si="174"/>
        <v>10</v>
      </c>
      <c r="BL70" s="213">
        <f t="shared" ref="BL70:BN70" si="175">BL17</f>
        <v>1.3952000000000001E-2</v>
      </c>
      <c r="BM70" s="213">
        <f t="shared" si="175"/>
        <v>0.16693600000000003</v>
      </c>
      <c r="BN70" s="213">
        <f t="shared" si="175"/>
        <v>0.44842399999999988</v>
      </c>
      <c r="BT70" s="63">
        <f t="shared" ref="BT70:BV70" si="176">IFERROR(MROUND(BT17,IF(BT17&lt;20,1,IF(BT17&lt;100,5,IF(BT17&lt;500,10,50)))),"-")</f>
        <v>0</v>
      </c>
      <c r="BU70" s="63">
        <f t="shared" si="176"/>
        <v>2</v>
      </c>
      <c r="BV70" s="63">
        <f t="shared" si="176"/>
        <v>7</v>
      </c>
      <c r="BW70" s="213">
        <f t="shared" ref="BW70:BY70" si="177">BW17</f>
        <v>3.0000000000000001E-6</v>
      </c>
      <c r="BX70" s="213">
        <f t="shared" si="177"/>
        <v>9.0102000000000015E-2</v>
      </c>
      <c r="BY70" s="213">
        <f t="shared" si="177"/>
        <v>0.30629500000000004</v>
      </c>
      <c r="CD70" s="63">
        <f t="shared" si="65"/>
        <v>67.182980642654485</v>
      </c>
      <c r="CE70" s="63">
        <f t="shared" ref="CE70:CG70" si="178">IFERROR(MROUND(CE17,IF(CE17&lt;20,1,IF(CE17&lt;100,5,IF(CE17&lt;500,10,50)))),"-")</f>
        <v>12</v>
      </c>
      <c r="CF70" s="63">
        <f t="shared" si="178"/>
        <v>230</v>
      </c>
      <c r="CG70" s="63">
        <f t="shared" si="178"/>
        <v>500</v>
      </c>
      <c r="CH70" s="213">
        <f t="shared" ref="CH70:CJ70" si="179">CH17</f>
        <v>0.575075</v>
      </c>
      <c r="CI70" s="213">
        <f t="shared" si="179"/>
        <v>10.049381</v>
      </c>
      <c r="CJ70" s="213">
        <f t="shared" si="179"/>
        <v>23.754252000000001</v>
      </c>
    </row>
    <row r="71" spans="6:88" s="63" customFormat="1">
      <c r="F71" s="63">
        <f t="shared" ref="F71:H71" si="180">IFERROR(MROUND(F18,IF(F18&lt;20,1,IF(F18&lt;100,5,IF(F18&lt;500,10,50)))),"-")</f>
        <v>0</v>
      </c>
      <c r="G71" s="63">
        <f t="shared" si="180"/>
        <v>0</v>
      </c>
      <c r="H71" s="63">
        <f t="shared" si="180"/>
        <v>1</v>
      </c>
      <c r="I71" s="63">
        <f t="shared" ref="I71:K71" si="181">I18</f>
        <v>9.9999999999999995E-7</v>
      </c>
      <c r="J71" s="63">
        <f t="shared" si="181"/>
        <v>6.4590000000000012E-3</v>
      </c>
      <c r="K71" s="63">
        <f t="shared" si="181"/>
        <v>9.0939999999999997E-3</v>
      </c>
      <c r="Q71" s="63">
        <f t="shared" ref="Q71:S71" si="182">IFERROR(MROUND(Q18,IF(Q18&lt;20,1,IF(Q18&lt;100,5,IF(Q18&lt;500,10,50)))),"-")</f>
        <v>0</v>
      </c>
      <c r="R71" s="63">
        <f t="shared" si="182"/>
        <v>0</v>
      </c>
      <c r="S71" s="63">
        <f t="shared" si="182"/>
        <v>1</v>
      </c>
      <c r="T71" s="63">
        <f t="shared" ref="T71:V71" si="183">T18</f>
        <v>9.9999999999999995E-7</v>
      </c>
      <c r="U71" s="63">
        <f t="shared" si="183"/>
        <v>6.6659999999999992E-3</v>
      </c>
      <c r="V71" s="63">
        <f t="shared" si="183"/>
        <v>9.380999999999997E-3</v>
      </c>
      <c r="AB71" s="63">
        <f t="shared" ref="AB71:AD71" si="184">IFERROR(MROUND(AB18,IF(AB18&lt;20,1,IF(AB18&lt;100,5,IF(AB18&lt;500,10,50)))),"-")</f>
        <v>0</v>
      </c>
      <c r="AC71" s="63">
        <f t="shared" si="184"/>
        <v>0</v>
      </c>
      <c r="AD71" s="63">
        <f t="shared" si="184"/>
        <v>1</v>
      </c>
      <c r="AE71" s="63">
        <f t="shared" ref="AE71:AG71" si="185">AE18</f>
        <v>9.9999999999999995E-7</v>
      </c>
      <c r="AF71" s="63">
        <f t="shared" si="185"/>
        <v>6.9029999999999985E-3</v>
      </c>
      <c r="AG71" s="63">
        <f t="shared" si="185"/>
        <v>9.7100000000000016E-3</v>
      </c>
      <c r="AM71" s="63">
        <f t="shared" ref="AM71:AO71" si="186">IFERROR(MROUND(AM18,IF(AM18&lt;20,1,IF(AM18&lt;100,5,IF(AM18&lt;500,10,50)))),"-")</f>
        <v>0</v>
      </c>
      <c r="AN71" s="63">
        <f t="shared" si="186"/>
        <v>0</v>
      </c>
      <c r="AO71" s="63">
        <f t="shared" si="186"/>
        <v>1</v>
      </c>
      <c r="AP71" s="63">
        <f t="shared" ref="AP71:AR71" si="187">AP18</f>
        <v>9.9999999999999995E-7</v>
      </c>
      <c r="AQ71" s="63">
        <f t="shared" si="187"/>
        <v>6.6310000000000015E-3</v>
      </c>
      <c r="AR71" s="63">
        <f t="shared" si="187"/>
        <v>9.6259999999999991E-3</v>
      </c>
      <c r="AX71" s="63">
        <f t="shared" ref="AX71:AZ71" si="188">IFERROR(MROUND(AX18,IF(AX18&lt;20,1,IF(AX18&lt;100,5,IF(AX18&lt;500,10,50)))),"-")</f>
        <v>0</v>
      </c>
      <c r="AY71" s="63">
        <f t="shared" si="188"/>
        <v>0</v>
      </c>
      <c r="AZ71" s="63">
        <f t="shared" si="188"/>
        <v>0</v>
      </c>
      <c r="BA71" s="63">
        <f t="shared" ref="BA71:BC71" si="189">BA18</f>
        <v>0</v>
      </c>
      <c r="BB71" s="63">
        <f t="shared" si="189"/>
        <v>6.9400000000000006E-4</v>
      </c>
      <c r="BC71" s="63">
        <f t="shared" si="189"/>
        <v>9.8600000000000011E-4</v>
      </c>
      <c r="BI71" s="63">
        <f t="shared" ref="BI71:BK71" si="190">IFERROR(MROUND(BI18,IF(BI18&lt;20,1,IF(BI18&lt;100,5,IF(BI18&lt;500,10,50)))),"-")</f>
        <v>0</v>
      </c>
      <c r="BJ71" s="63">
        <f t="shared" si="190"/>
        <v>0</v>
      </c>
      <c r="BK71" s="63">
        <f t="shared" si="190"/>
        <v>0</v>
      </c>
      <c r="BL71" s="213">
        <f t="shared" ref="BL71:BN71" si="191">BL18</f>
        <v>0</v>
      </c>
      <c r="BM71" s="213">
        <f t="shared" si="191"/>
        <v>9.899999999999998E-5</v>
      </c>
      <c r="BN71" s="213">
        <f t="shared" si="191"/>
        <v>1.5299999999999995E-4</v>
      </c>
      <c r="BT71" s="63">
        <f t="shared" ref="BT71:BV71" si="192">IFERROR(MROUND(BT18,IF(BT18&lt;20,1,IF(BT18&lt;100,5,IF(BT18&lt;500,10,50)))),"-")</f>
        <v>0</v>
      </c>
      <c r="BU71" s="63">
        <f t="shared" si="192"/>
        <v>0</v>
      </c>
      <c r="BV71" s="63">
        <f t="shared" si="192"/>
        <v>0</v>
      </c>
      <c r="BW71" s="213">
        <f t="shared" ref="BW71:BY71" si="193">BW18</f>
        <v>0</v>
      </c>
      <c r="BX71" s="213">
        <f t="shared" si="193"/>
        <v>7.0999999999999991E-5</v>
      </c>
      <c r="BY71" s="213">
        <f t="shared" si="193"/>
        <v>1.2099999999999996E-4</v>
      </c>
      <c r="CD71" s="63">
        <f t="shared" si="65"/>
        <v>9.9999993386790608E-5</v>
      </c>
      <c r="CE71" s="63">
        <f t="shared" ref="CE71:CG71" si="194">IFERROR(MROUND(CE18,IF(CE18&lt;20,1,IF(CE18&lt;100,5,IF(CE18&lt;500,10,50)))),"-")</f>
        <v>0</v>
      </c>
      <c r="CF71" s="63">
        <f t="shared" si="194"/>
        <v>0</v>
      </c>
      <c r="CG71" s="63">
        <f t="shared" si="194"/>
        <v>1</v>
      </c>
      <c r="CH71" s="213">
        <f t="shared" ref="CH71:CJ71" si="195">CH18</f>
        <v>9.9999999999999995E-7</v>
      </c>
      <c r="CI71" s="213">
        <f t="shared" si="195"/>
        <v>5.971999999999999E-3</v>
      </c>
      <c r="CJ71" s="213">
        <f t="shared" si="195"/>
        <v>8.3949999999999962E-3</v>
      </c>
    </row>
    <row r="72" spans="6:88" s="63" customFormat="1">
      <c r="F72" s="63">
        <f t="shared" ref="F72:H72" si="196">IFERROR(MROUND(F19,IF(F19&lt;20,1,IF(F19&lt;100,5,IF(F19&lt;500,10,50)))),"-")</f>
        <v>40</v>
      </c>
      <c r="G72" s="63">
        <f t="shared" si="196"/>
        <v>100</v>
      </c>
      <c r="H72" s="63">
        <f t="shared" si="196"/>
        <v>140</v>
      </c>
      <c r="I72" s="63">
        <f t="shared" ref="I72:K72" si="197">I19</f>
        <v>1.2110599999999998</v>
      </c>
      <c r="J72" s="63">
        <f t="shared" si="197"/>
        <v>2.9804370000000007</v>
      </c>
      <c r="K72" s="63">
        <f t="shared" si="197"/>
        <v>3.7531180000000006</v>
      </c>
      <c r="Q72" s="63">
        <f t="shared" ref="Q72:S72" si="198">IFERROR(MROUND(Q19,IF(Q19&lt;20,1,IF(Q19&lt;100,5,IF(Q19&lt;500,10,50)))),"-")</f>
        <v>40</v>
      </c>
      <c r="R72" s="63">
        <f t="shared" si="198"/>
        <v>110</v>
      </c>
      <c r="S72" s="63">
        <f t="shared" si="198"/>
        <v>140</v>
      </c>
      <c r="T72" s="63">
        <f t="shared" ref="T72:V72" si="199">T19</f>
        <v>1.2598209999999994</v>
      </c>
      <c r="U72" s="63">
        <f t="shared" si="199"/>
        <v>3.0887950000000006</v>
      </c>
      <c r="V72" s="63">
        <f t="shared" si="199"/>
        <v>3.8867280000000006</v>
      </c>
      <c r="AB72" s="63">
        <f t="shared" ref="AB72:AD72" si="200">IFERROR(MROUND(AB19,IF(AB19&lt;20,1,IF(AB19&lt;100,5,IF(AB19&lt;500,10,50)))),"-")</f>
        <v>40</v>
      </c>
      <c r="AC72" s="63">
        <f t="shared" si="200"/>
        <v>110</v>
      </c>
      <c r="AD72" s="63">
        <f t="shared" si="200"/>
        <v>140</v>
      </c>
      <c r="AE72" s="63">
        <f t="shared" ref="AE72:AG72" si="201">AE19</f>
        <v>1.3128840000000002</v>
      </c>
      <c r="AF72" s="63">
        <f t="shared" si="201"/>
        <v>3.2105329999999999</v>
      </c>
      <c r="AG72" s="63">
        <f t="shared" si="201"/>
        <v>4.0376110000000001</v>
      </c>
      <c r="AM72" s="63">
        <f t="shared" ref="AM72:AO72" si="202">IFERROR(MROUND(AM19,IF(AM19&lt;20,1,IF(AM19&lt;100,5,IF(AM19&lt;500,10,50)))),"-")</f>
        <v>45</v>
      </c>
      <c r="AN72" s="63">
        <f t="shared" si="202"/>
        <v>120</v>
      </c>
      <c r="AO72" s="63">
        <f t="shared" si="202"/>
        <v>160</v>
      </c>
      <c r="AP72" s="63">
        <f t="shared" ref="AP72:AR72" si="203">AP19</f>
        <v>1.363361</v>
      </c>
      <c r="AQ72" s="63">
        <f t="shared" si="203"/>
        <v>3.4806179999999993</v>
      </c>
      <c r="AR72" s="63">
        <f t="shared" si="203"/>
        <v>4.4097130000000027</v>
      </c>
      <c r="AX72" s="63">
        <f t="shared" ref="AX72:AZ72" si="204">IFERROR(MROUND(AX19,IF(AX19&lt;20,1,IF(AX19&lt;100,5,IF(AX19&lt;500,10,50)))),"-")</f>
        <v>5</v>
      </c>
      <c r="AY72" s="63">
        <f t="shared" si="204"/>
        <v>12</v>
      </c>
      <c r="AZ72" s="63">
        <f t="shared" si="204"/>
        <v>16</v>
      </c>
      <c r="BA72" s="63">
        <f t="shared" ref="BA72:BC72" si="205">BA19</f>
        <v>0.10496600000000005</v>
      </c>
      <c r="BB72" s="63">
        <f t="shared" si="205"/>
        <v>0.3114860000000001</v>
      </c>
      <c r="BC72" s="63">
        <f t="shared" si="205"/>
        <v>0.41150899999999985</v>
      </c>
      <c r="BI72" s="63">
        <f t="shared" ref="BI72:BK72" si="206">IFERROR(MROUND(BI19,IF(BI19&lt;20,1,IF(BI19&lt;100,5,IF(BI19&lt;500,10,50)))),"-")</f>
        <v>1</v>
      </c>
      <c r="BJ72" s="63">
        <f t="shared" si="206"/>
        <v>2</v>
      </c>
      <c r="BK72" s="63">
        <f t="shared" si="206"/>
        <v>2</v>
      </c>
      <c r="BL72" s="213">
        <f t="shared" ref="BL72:BN72" si="207">BL19</f>
        <v>1.0013000000000003E-2</v>
      </c>
      <c r="BM72" s="213">
        <f t="shared" si="207"/>
        <v>3.2115999999999992E-2</v>
      </c>
      <c r="BN72" s="213">
        <f t="shared" si="207"/>
        <v>4.8498999999999994E-2</v>
      </c>
      <c r="BT72" s="63">
        <f t="shared" ref="BT72:BV72" si="208">IFERROR(MROUND(BT19,IF(BT19&lt;20,1,IF(BT19&lt;100,5,IF(BT19&lt;500,10,50)))),"-")</f>
        <v>0</v>
      </c>
      <c r="BU72" s="63">
        <f t="shared" si="208"/>
        <v>0</v>
      </c>
      <c r="BV72" s="63">
        <f t="shared" si="208"/>
        <v>1</v>
      </c>
      <c r="BW72" s="213">
        <f t="shared" ref="BW72:BY72" si="209">BW19</f>
        <v>0</v>
      </c>
      <c r="BX72" s="213">
        <f t="shared" si="209"/>
        <v>8.7110000000000017E-3</v>
      </c>
      <c r="BY72" s="213">
        <f t="shared" si="209"/>
        <v>1.9400000000000001E-2</v>
      </c>
      <c r="CD72" s="63">
        <f t="shared" si="65"/>
        <v>94.006132231915416</v>
      </c>
      <c r="CE72" s="63">
        <f t="shared" ref="CE72:CG72" si="210">IFERROR(MROUND(CE19,IF(CE19&lt;20,1,IF(CE19&lt;100,5,IF(CE19&lt;500,10,50)))),"-")</f>
        <v>35</v>
      </c>
      <c r="CF72" s="63">
        <f t="shared" si="210"/>
        <v>95</v>
      </c>
      <c r="CG72" s="63">
        <f t="shared" si="210"/>
        <v>120</v>
      </c>
      <c r="CH72" s="213">
        <f t="shared" ref="CH72:CJ72" si="211">CH19</f>
        <v>1.1548549999999993</v>
      </c>
      <c r="CI72" s="213">
        <f t="shared" si="211"/>
        <v>2.7773090000000007</v>
      </c>
      <c r="CJ72" s="213">
        <f t="shared" si="211"/>
        <v>3.4752190000000009</v>
      </c>
    </row>
    <row r="73" spans="6:88" s="63" customFormat="1">
      <c r="F73" s="63">
        <f t="shared" ref="F73:H73" si="212">IFERROR(MROUND(F20,IF(F20&lt;20,1,IF(F20&lt;100,5,IF(F20&lt;500,10,50)))),"-")</f>
        <v>100</v>
      </c>
      <c r="G73" s="63">
        <f t="shared" si="212"/>
        <v>170</v>
      </c>
      <c r="H73" s="63">
        <f t="shared" si="212"/>
        <v>200</v>
      </c>
      <c r="I73" s="63">
        <f t="shared" ref="I73:K73" si="213">I20</f>
        <v>1.3442749999999999</v>
      </c>
      <c r="J73" s="63">
        <f t="shared" si="213"/>
        <v>2.0280249999999991</v>
      </c>
      <c r="K73" s="63">
        <f t="shared" si="213"/>
        <v>2.2143079999999995</v>
      </c>
      <c r="Q73" s="63">
        <f t="shared" ref="Q73:S73" si="214">IFERROR(MROUND(Q20,IF(Q20&lt;20,1,IF(Q20&lt;100,5,IF(Q20&lt;500,10,50)))),"-")</f>
        <v>100</v>
      </c>
      <c r="R73" s="63">
        <f t="shared" si="214"/>
        <v>180</v>
      </c>
      <c r="S73" s="63">
        <f t="shared" si="214"/>
        <v>200</v>
      </c>
      <c r="T73" s="63">
        <f t="shared" ref="T73:V73" si="215">T20</f>
        <v>1.397532</v>
      </c>
      <c r="U73" s="63">
        <f t="shared" si="215"/>
        <v>2.1046029999999996</v>
      </c>
      <c r="V73" s="63">
        <f t="shared" si="215"/>
        <v>2.2968229999999998</v>
      </c>
      <c r="AB73" s="63">
        <f t="shared" ref="AB73:AD73" si="216">IFERROR(MROUND(AB20,IF(AB20&lt;20,1,IF(AB20&lt;100,5,IF(AB20&lt;500,10,50)))),"-")</f>
        <v>110</v>
      </c>
      <c r="AC73" s="63">
        <f t="shared" si="216"/>
        <v>190</v>
      </c>
      <c r="AD73" s="63">
        <f t="shared" si="216"/>
        <v>210</v>
      </c>
      <c r="AE73" s="63">
        <f t="shared" ref="AE73:AG73" si="217">AE20</f>
        <v>1.455112</v>
      </c>
      <c r="AF73" s="63">
        <f t="shared" si="217"/>
        <v>2.1888830000000001</v>
      </c>
      <c r="AG73" s="63">
        <f t="shared" si="217"/>
        <v>2.3879959999999998</v>
      </c>
      <c r="AM73" s="63">
        <f t="shared" ref="AM73:AO73" si="218">IFERROR(MROUND(AM20,IF(AM20&lt;20,1,IF(AM20&lt;100,5,IF(AM20&lt;500,10,50)))),"-")</f>
        <v>40</v>
      </c>
      <c r="AN73" s="63">
        <f t="shared" si="218"/>
        <v>85</v>
      </c>
      <c r="AO73" s="63">
        <f t="shared" si="218"/>
        <v>100</v>
      </c>
      <c r="AP73" s="63">
        <f t="shared" ref="AP73:AR73" si="219">AP20</f>
        <v>0.54615200000000008</v>
      </c>
      <c r="AQ73" s="63">
        <f t="shared" si="219"/>
        <v>0.90691500000000003</v>
      </c>
      <c r="AR73" s="63">
        <f t="shared" si="219"/>
        <v>1.0393610000000002</v>
      </c>
      <c r="AX73" s="63">
        <f t="shared" ref="AX73:AZ73" si="220">IFERROR(MROUND(AX20,IF(AX20&lt;20,1,IF(AX20&lt;100,5,IF(AX20&lt;500,10,50)))),"-")</f>
        <v>7</v>
      </c>
      <c r="AY73" s="63">
        <f t="shared" si="220"/>
        <v>13</v>
      </c>
      <c r="AZ73" s="63">
        <f t="shared" si="220"/>
        <v>15</v>
      </c>
      <c r="BA73" s="63">
        <f t="shared" ref="BA73:BC73" si="221">BA20</f>
        <v>5.9292000000000011E-2</v>
      </c>
      <c r="BB73" s="63">
        <f t="shared" si="221"/>
        <v>0.11288700000000003</v>
      </c>
      <c r="BC73" s="63">
        <f t="shared" si="221"/>
        <v>0.13232799999999997</v>
      </c>
      <c r="BI73" s="63">
        <f t="shared" ref="BI73:BK73" si="222">IFERROR(MROUND(BI20,IF(BI20&lt;20,1,IF(BI20&lt;100,5,IF(BI20&lt;500,10,50)))),"-")</f>
        <v>1</v>
      </c>
      <c r="BJ73" s="63">
        <f t="shared" si="222"/>
        <v>3</v>
      </c>
      <c r="BK73" s="63">
        <f t="shared" si="222"/>
        <v>3</v>
      </c>
      <c r="BL73" s="213">
        <f t="shared" ref="BL73:BN73" si="223">BL20</f>
        <v>1.0500999999999996E-2</v>
      </c>
      <c r="BM73" s="213">
        <f t="shared" si="223"/>
        <v>2.1623E-2</v>
      </c>
      <c r="BN73" s="213">
        <f t="shared" si="223"/>
        <v>2.7457000000000002E-2</v>
      </c>
      <c r="BT73" s="63">
        <f t="shared" ref="BT73:BV73" si="224">IFERROR(MROUND(BT20,IF(BT20&lt;20,1,IF(BT20&lt;100,5,IF(BT20&lt;500,10,50)))),"-")</f>
        <v>4</v>
      </c>
      <c r="BU73" s="63">
        <f t="shared" si="224"/>
        <v>7</v>
      </c>
      <c r="BV73" s="63">
        <f t="shared" si="224"/>
        <v>9</v>
      </c>
      <c r="BW73" s="213">
        <f t="shared" ref="BW73:BY73" si="225">BW20</f>
        <v>3.2666000000000001E-2</v>
      </c>
      <c r="BX73" s="213">
        <f t="shared" si="225"/>
        <v>6.0025999999999996E-2</v>
      </c>
      <c r="BY73" s="213">
        <f t="shared" si="225"/>
        <v>7.1598999999999982E-2</v>
      </c>
      <c r="CD73" s="63">
        <f t="shared" si="65"/>
        <v>181.85814138895904</v>
      </c>
      <c r="CE73" s="63">
        <f t="shared" ref="CE73:CG73" si="226">IFERROR(MROUND(CE20,IF(CE20&lt;20,1,IF(CE20&lt;100,5,IF(CE20&lt;500,10,50)))),"-")</f>
        <v>95</v>
      </c>
      <c r="CF73" s="63">
        <f t="shared" si="226"/>
        <v>170</v>
      </c>
      <c r="CG73" s="63">
        <f t="shared" si="226"/>
        <v>190</v>
      </c>
      <c r="CH73" s="213">
        <f t="shared" ref="CH73:CJ73" si="227">CH20</f>
        <v>1.3382399999999999</v>
      </c>
      <c r="CI73" s="213">
        <f t="shared" si="227"/>
        <v>1.9917159999999996</v>
      </c>
      <c r="CJ73" s="213">
        <f t="shared" si="227"/>
        <v>2.1644950000000001</v>
      </c>
    </row>
    <row r="74" spans="6:88" s="63" customFormat="1">
      <c r="F74" s="63">
        <f t="shared" ref="F74:H74" si="228">IFERROR(MROUND(F21,IF(F21&lt;20,1,IF(F21&lt;100,5,IF(F21&lt;500,10,50)))),"-")</f>
        <v>1000</v>
      </c>
      <c r="G74" s="63">
        <f t="shared" si="228"/>
        <v>2050</v>
      </c>
      <c r="H74" s="63">
        <f t="shared" si="228"/>
        <v>2450</v>
      </c>
      <c r="I74" s="63">
        <f t="shared" ref="I74:K74" si="229">I21</f>
        <v>12.576336000000001</v>
      </c>
      <c r="J74" s="63">
        <f t="shared" si="229"/>
        <v>25.592748999999998</v>
      </c>
      <c r="K74" s="63">
        <f t="shared" si="229"/>
        <v>29.891213000000004</v>
      </c>
      <c r="Q74" s="63">
        <f t="shared" ref="Q74:S74" si="230">IFERROR(MROUND(Q21,IF(Q21&lt;20,1,IF(Q21&lt;100,5,IF(Q21&lt;500,10,50)))),"-")</f>
        <v>1050</v>
      </c>
      <c r="R74" s="63">
        <f t="shared" si="230"/>
        <v>2150</v>
      </c>
      <c r="S74" s="63">
        <f t="shared" si="230"/>
        <v>2500</v>
      </c>
      <c r="T74" s="63">
        <f t="shared" ref="T74:V74" si="231">T21</f>
        <v>13.021077</v>
      </c>
      <c r="U74" s="63">
        <f t="shared" si="231"/>
        <v>26.460595999999999</v>
      </c>
      <c r="V74" s="63">
        <f t="shared" si="231"/>
        <v>30.897160999999997</v>
      </c>
      <c r="AB74" s="63">
        <f t="shared" ref="AB74:AD74" si="232">IFERROR(MROUND(AB21,IF(AB21&lt;20,1,IF(AB21&lt;100,5,IF(AB21&lt;500,10,50)))),"-")</f>
        <v>1100</v>
      </c>
      <c r="AC74" s="63">
        <f t="shared" si="232"/>
        <v>2200</v>
      </c>
      <c r="AD74" s="63">
        <f t="shared" si="232"/>
        <v>2600</v>
      </c>
      <c r="AE74" s="63">
        <f t="shared" ref="AE74:AG74" si="233">AE21</f>
        <v>13.522748000000004</v>
      </c>
      <c r="AF74" s="63">
        <f t="shared" si="233"/>
        <v>27.455643000000009</v>
      </c>
      <c r="AG74" s="63">
        <f t="shared" si="233"/>
        <v>32.051527000000007</v>
      </c>
      <c r="AM74" s="63">
        <f t="shared" ref="AM74:AO74" si="234">IFERROR(MROUND(AM21,IF(AM21&lt;20,1,IF(AM21&lt;100,5,IF(AM21&lt;500,10,50)))),"-")</f>
        <v>900</v>
      </c>
      <c r="AN74" s="63">
        <f t="shared" si="234"/>
        <v>2050</v>
      </c>
      <c r="AO74" s="63">
        <f t="shared" si="234"/>
        <v>2450</v>
      </c>
      <c r="AP74" s="63">
        <f t="shared" ref="AP74:AR74" si="235">AP21</f>
        <v>11.252091000000002</v>
      </c>
      <c r="AQ74" s="63">
        <f t="shared" si="235"/>
        <v>25.063393999999981</v>
      </c>
      <c r="AR74" s="63">
        <f t="shared" si="235"/>
        <v>29.937781000000005</v>
      </c>
      <c r="AX74" s="63">
        <f t="shared" ref="AX74:AZ74" si="236">IFERROR(MROUND(AX21,IF(AX21&lt;20,1,IF(AX21&lt;100,5,IF(AX21&lt;500,10,50)))),"-")</f>
        <v>120</v>
      </c>
      <c r="AY74" s="63">
        <f t="shared" si="236"/>
        <v>230</v>
      </c>
      <c r="AZ74" s="63">
        <f t="shared" si="236"/>
        <v>280</v>
      </c>
      <c r="BA74" s="63">
        <f t="shared" ref="BA74:BC74" si="237">BA21</f>
        <v>1.3056659999999995</v>
      </c>
      <c r="BB74" s="63">
        <f t="shared" si="237"/>
        <v>2.7532630000000005</v>
      </c>
      <c r="BC74" s="63">
        <f t="shared" si="237"/>
        <v>3.2672140000000001</v>
      </c>
      <c r="BI74" s="63">
        <f t="shared" ref="BI74:BK74" si="238">IFERROR(MROUND(BI21,IF(BI21&lt;20,1,IF(BI21&lt;100,5,IF(BI21&lt;500,10,50)))),"-")</f>
        <v>15</v>
      </c>
      <c r="BJ74" s="63">
        <f t="shared" si="238"/>
        <v>35</v>
      </c>
      <c r="BK74" s="63">
        <f t="shared" si="238"/>
        <v>40</v>
      </c>
      <c r="BL74" s="213">
        <f t="shared" ref="BL74:BN74" si="239">BL21</f>
        <v>8.1080000000000013E-2</v>
      </c>
      <c r="BM74" s="213">
        <f t="shared" si="239"/>
        <v>0.27577799999999991</v>
      </c>
      <c r="BN74" s="213">
        <f t="shared" si="239"/>
        <v>0.37006799999999995</v>
      </c>
      <c r="BT74" s="63">
        <f t="shared" ref="BT74:BV74" si="240">IFERROR(MROUND(BT21,IF(BT21&lt;20,1,IF(BT21&lt;100,5,IF(BT21&lt;500,10,50)))),"-")</f>
        <v>2</v>
      </c>
      <c r="BU74" s="63">
        <f t="shared" si="240"/>
        <v>10</v>
      </c>
      <c r="BV74" s="63">
        <f t="shared" si="240"/>
        <v>18</v>
      </c>
      <c r="BW74" s="213">
        <f t="shared" ref="BW74:BY74" si="241">BW21</f>
        <v>2.1122999999999999E-2</v>
      </c>
      <c r="BX74" s="213">
        <f t="shared" si="241"/>
        <v>0.11520600000000004</v>
      </c>
      <c r="BY74" s="213">
        <f t="shared" si="241"/>
        <v>0.20252099999999987</v>
      </c>
      <c r="CD74" s="63">
        <f t="shared" si="65"/>
        <v>2069.2121615722544</v>
      </c>
      <c r="CE74" s="63">
        <f t="shared" ref="CE74:CG74" si="242">IFERROR(MROUND(CE21,IF(CE21&lt;20,1,IF(CE21&lt;100,5,IF(CE21&lt;500,10,50)))),"-")</f>
        <v>900</v>
      </c>
      <c r="CF74" s="63">
        <f t="shared" si="242"/>
        <v>1900</v>
      </c>
      <c r="CG74" s="63">
        <f t="shared" si="242"/>
        <v>2250</v>
      </c>
      <c r="CH74" s="213">
        <f t="shared" ref="CH74:CJ74" si="243">CH21</f>
        <v>11.715411</v>
      </c>
      <c r="CI74" s="213">
        <f t="shared" si="243"/>
        <v>23.707332999999998</v>
      </c>
      <c r="CJ74" s="213">
        <f t="shared" si="243"/>
        <v>27.629946999999998</v>
      </c>
    </row>
    <row r="75" spans="6:88" s="63" customFormat="1">
      <c r="F75" s="63">
        <f t="shared" ref="F75:H75" si="244">IFERROR(MROUND(F22,IF(F22&lt;20,1,IF(F22&lt;100,5,IF(F22&lt;500,10,50)))),"-")</f>
        <v>280</v>
      </c>
      <c r="G75" s="63">
        <f t="shared" si="244"/>
        <v>600</v>
      </c>
      <c r="H75" s="63">
        <f t="shared" si="244"/>
        <v>750</v>
      </c>
      <c r="I75" s="63">
        <f t="shared" ref="I75:K75" si="245">I22</f>
        <v>4.6995459999999989</v>
      </c>
      <c r="J75" s="63">
        <f t="shared" si="245"/>
        <v>10.035454999999997</v>
      </c>
      <c r="K75" s="63">
        <f t="shared" si="245"/>
        <v>12.102574000000002</v>
      </c>
      <c r="Q75" s="63">
        <f t="shared" ref="Q75:S75" si="246">IFERROR(MROUND(Q22,IF(Q22&lt;20,1,IF(Q22&lt;100,5,IF(Q22&lt;500,10,50)))),"-")</f>
        <v>290</v>
      </c>
      <c r="R75" s="63">
        <f t="shared" si="246"/>
        <v>650</v>
      </c>
      <c r="S75" s="63">
        <f t="shared" si="246"/>
        <v>750</v>
      </c>
      <c r="T75" s="63">
        <f t="shared" ref="T75:V75" si="247">T22</f>
        <v>4.8503360000000022</v>
      </c>
      <c r="U75" s="63">
        <f t="shared" si="247"/>
        <v>10.361892999999998</v>
      </c>
      <c r="V75" s="63">
        <f t="shared" si="247"/>
        <v>12.496470000000002</v>
      </c>
      <c r="AB75" s="63">
        <f t="shared" ref="AB75:AD75" si="248">IFERROR(MROUND(AB22,IF(AB22&lt;20,1,IF(AB22&lt;100,5,IF(AB22&lt;500,10,50)))),"-")</f>
        <v>300</v>
      </c>
      <c r="AC75" s="63">
        <f t="shared" si="248"/>
        <v>650</v>
      </c>
      <c r="AD75" s="63">
        <f t="shared" si="248"/>
        <v>800</v>
      </c>
      <c r="AE75" s="63">
        <f t="shared" ref="AE75:AG75" si="249">AE22</f>
        <v>5.0263720000000038</v>
      </c>
      <c r="AF75" s="63">
        <f t="shared" si="249"/>
        <v>10.741684999999999</v>
      </c>
      <c r="AG75" s="63">
        <f t="shared" si="249"/>
        <v>12.954099000000005</v>
      </c>
      <c r="AM75" s="63">
        <f t="shared" ref="AM75:AO75" si="250">IFERROR(MROUND(AM22,IF(AM22&lt;20,1,IF(AM22&lt;100,5,IF(AM22&lt;500,10,50)))),"-")</f>
        <v>270</v>
      </c>
      <c r="AN75" s="63">
        <f t="shared" si="250"/>
        <v>600</v>
      </c>
      <c r="AO75" s="63">
        <f t="shared" si="250"/>
        <v>700</v>
      </c>
      <c r="AP75" s="63">
        <f t="shared" ref="AP75:AR75" si="251">AP22</f>
        <v>4.3581900000000013</v>
      </c>
      <c r="AQ75" s="63">
        <f t="shared" si="251"/>
        <v>9.6413210000000014</v>
      </c>
      <c r="AR75" s="63">
        <f t="shared" si="251"/>
        <v>11.735117999999998</v>
      </c>
      <c r="AX75" s="63">
        <f t="shared" ref="AX75:AZ75" si="252">IFERROR(MROUND(AX22,IF(AX22&lt;20,1,IF(AX22&lt;100,5,IF(AX22&lt;500,10,50)))),"-")</f>
        <v>30</v>
      </c>
      <c r="AY75" s="63">
        <f t="shared" si="252"/>
        <v>60</v>
      </c>
      <c r="AZ75" s="63">
        <f t="shared" si="252"/>
        <v>70</v>
      </c>
      <c r="BA75" s="63">
        <f t="shared" ref="BA75:BC75" si="253">BA22</f>
        <v>0.47510999999999998</v>
      </c>
      <c r="BB75" s="63">
        <f t="shared" si="253"/>
        <v>0.96618199999999999</v>
      </c>
      <c r="BC75" s="63">
        <f t="shared" si="253"/>
        <v>1.1867159999999999</v>
      </c>
      <c r="BI75" s="63">
        <f t="shared" ref="BI75:BK75" si="254">IFERROR(MROUND(BI22,IF(BI22&lt;20,1,IF(BI22&lt;100,5,IF(BI22&lt;500,10,50)))),"-")</f>
        <v>5</v>
      </c>
      <c r="BJ75" s="63">
        <f t="shared" si="254"/>
        <v>10</v>
      </c>
      <c r="BK75" s="63">
        <f t="shared" si="254"/>
        <v>12</v>
      </c>
      <c r="BL75" s="213">
        <f t="shared" ref="BL75:BN75" si="255">BL22</f>
        <v>8.9489999999999986E-2</v>
      </c>
      <c r="BM75" s="213">
        <f t="shared" si="255"/>
        <v>0.171682</v>
      </c>
      <c r="BN75" s="213">
        <f t="shared" si="255"/>
        <v>0.2081610000000001</v>
      </c>
      <c r="BT75" s="63">
        <f t="shared" ref="BT75:BV75" si="256">IFERROR(MROUND(BT22,IF(BT22&lt;20,1,IF(BT22&lt;100,5,IF(BT22&lt;500,10,50)))),"-")</f>
        <v>7</v>
      </c>
      <c r="BU75" s="63">
        <f t="shared" si="256"/>
        <v>14</v>
      </c>
      <c r="BV75" s="63">
        <f t="shared" si="256"/>
        <v>17</v>
      </c>
      <c r="BW75" s="213">
        <f t="shared" ref="BW75:BY75" si="257">BW22</f>
        <v>0.122668</v>
      </c>
      <c r="BX75" s="213">
        <f t="shared" si="257"/>
        <v>0.23492499999999994</v>
      </c>
      <c r="BY75" s="213">
        <f t="shared" si="257"/>
        <v>0.28537999999999997</v>
      </c>
      <c r="CD75" s="63">
        <f t="shared" si="65"/>
        <v>724.68255136468531</v>
      </c>
      <c r="CE75" s="63">
        <f t="shared" ref="CE75:CG75" si="258">IFERROR(MROUND(CE22,IF(CE22&lt;20,1,IF(CE22&lt;100,5,IF(CE22&lt;500,10,50)))),"-")</f>
        <v>260</v>
      </c>
      <c r="CF75" s="63">
        <f t="shared" si="258"/>
        <v>550</v>
      </c>
      <c r="CG75" s="63">
        <f t="shared" si="258"/>
        <v>700</v>
      </c>
      <c r="CH75" s="213">
        <f t="shared" ref="CH75:CJ75" si="259">CH22</f>
        <v>4.3752260000000023</v>
      </c>
      <c r="CI75" s="213">
        <f t="shared" si="259"/>
        <v>9.3957109999999986</v>
      </c>
      <c r="CJ75" s="213">
        <f t="shared" si="259"/>
        <v>11.309754000000002</v>
      </c>
    </row>
    <row r="76" spans="6:88" s="63" customFormat="1">
      <c r="F76" s="63">
        <f t="shared" ref="F76:H76" si="260">IFERROR(MROUND(F23,IF(F23&lt;20,1,IF(F23&lt;100,5,IF(F23&lt;500,10,50)))),"-")</f>
        <v>1</v>
      </c>
      <c r="G76" s="63">
        <f t="shared" si="260"/>
        <v>4</v>
      </c>
      <c r="H76" s="63">
        <f t="shared" si="260"/>
        <v>5</v>
      </c>
      <c r="I76" s="63">
        <f t="shared" ref="I76:K76" si="261">I23</f>
        <v>3.926700000000001E-2</v>
      </c>
      <c r="J76" s="63">
        <f t="shared" si="261"/>
        <v>0.10612899999999999</v>
      </c>
      <c r="K76" s="63">
        <f t="shared" si="261"/>
        <v>0.12907000000000002</v>
      </c>
      <c r="Q76" s="63">
        <f t="shared" ref="Q76:S76" si="262">IFERROR(MROUND(Q23,IF(Q23&lt;20,1,IF(Q23&lt;100,5,IF(Q23&lt;500,10,50)))),"-")</f>
        <v>1</v>
      </c>
      <c r="R76" s="63">
        <f t="shared" si="262"/>
        <v>4</v>
      </c>
      <c r="S76" s="63">
        <f t="shared" si="262"/>
        <v>5</v>
      </c>
      <c r="T76" s="63">
        <f t="shared" ref="T76:V76" si="263">T23</f>
        <v>3.9718000000000017E-2</v>
      </c>
      <c r="U76" s="63">
        <f t="shared" si="263"/>
        <v>0.10865799999999999</v>
      </c>
      <c r="V76" s="63">
        <f t="shared" si="263"/>
        <v>0.132245</v>
      </c>
      <c r="AB76" s="63">
        <f t="shared" ref="AB76:AD76" si="264">IFERROR(MROUND(AB23,IF(AB23&lt;20,1,IF(AB23&lt;100,5,IF(AB23&lt;500,10,50)))),"-")</f>
        <v>1</v>
      </c>
      <c r="AC76" s="63">
        <f t="shared" si="264"/>
        <v>4</v>
      </c>
      <c r="AD76" s="63">
        <f t="shared" si="264"/>
        <v>6</v>
      </c>
      <c r="AE76" s="63">
        <f t="shared" ref="AE76:AG76" si="265">AE23</f>
        <v>4.0070000000000015E-2</v>
      </c>
      <c r="AF76" s="63">
        <f t="shared" si="265"/>
        <v>0.11131699999999999</v>
      </c>
      <c r="AG76" s="63">
        <f t="shared" si="265"/>
        <v>0.13564199999999993</v>
      </c>
      <c r="AM76" s="63">
        <f t="shared" ref="AM76:AO76" si="266">IFERROR(MROUND(AM23,IF(AM23&lt;20,1,IF(AM23&lt;100,5,IF(AM23&lt;500,10,50)))),"-")</f>
        <v>0</v>
      </c>
      <c r="AN76" s="63">
        <f t="shared" si="266"/>
        <v>2</v>
      </c>
      <c r="AO76" s="63">
        <f t="shared" si="266"/>
        <v>2</v>
      </c>
      <c r="AP76" s="63">
        <f t="shared" ref="AP76:AR76" si="267">AP23</f>
        <v>9.9999999999999995E-7</v>
      </c>
      <c r="AQ76" s="63">
        <f t="shared" si="267"/>
        <v>3.7155000000000007E-2</v>
      </c>
      <c r="AR76" s="63">
        <f t="shared" si="267"/>
        <v>5.2351000000000009E-2</v>
      </c>
      <c r="AX76" s="63">
        <f t="shared" ref="AX76:AZ76" si="268">IFERROR(MROUND(AX23,IF(AX23&lt;20,1,IF(AX23&lt;100,5,IF(AX23&lt;500,10,50)))),"-")</f>
        <v>0</v>
      </c>
      <c r="AY76" s="63">
        <f t="shared" si="268"/>
        <v>0</v>
      </c>
      <c r="AZ76" s="63">
        <f t="shared" si="268"/>
        <v>0</v>
      </c>
      <c r="BA76" s="63">
        <f t="shared" ref="BA76:BC76" si="269">BA23</f>
        <v>2.0249999999999999E-3</v>
      </c>
      <c r="BB76" s="63">
        <f t="shared" si="269"/>
        <v>7.1249999999999994E-3</v>
      </c>
      <c r="BC76" s="63">
        <f t="shared" si="269"/>
        <v>9.4350000000000007E-3</v>
      </c>
      <c r="BI76" s="63">
        <f t="shared" ref="BI76:BK76" si="270">IFERROR(MROUND(BI23,IF(BI23&lt;20,1,IF(BI23&lt;100,5,IF(BI23&lt;500,10,50)))),"-")</f>
        <v>0</v>
      </c>
      <c r="BJ76" s="63">
        <f t="shared" si="270"/>
        <v>0</v>
      </c>
      <c r="BK76" s="63">
        <f t="shared" si="270"/>
        <v>0</v>
      </c>
      <c r="BL76" s="213">
        <f t="shared" ref="BL76:BN76" si="271">BL23</f>
        <v>3.5700000000000022E-4</v>
      </c>
      <c r="BM76" s="213">
        <f t="shared" si="271"/>
        <v>1.1559999999999997E-3</v>
      </c>
      <c r="BN76" s="213">
        <f t="shared" si="271"/>
        <v>1.6140000000000004E-3</v>
      </c>
      <c r="BT76" s="63">
        <f t="shared" ref="BT76:BV76" si="272">IFERROR(MROUND(BT23,IF(BT23&lt;20,1,IF(BT23&lt;100,5,IF(BT23&lt;500,10,50)))),"-")</f>
        <v>0</v>
      </c>
      <c r="BU76" s="63">
        <f t="shared" si="272"/>
        <v>0</v>
      </c>
      <c r="BV76" s="63">
        <f t="shared" si="272"/>
        <v>0</v>
      </c>
      <c r="BW76" s="213">
        <f t="shared" ref="BW76:BY76" si="273">BW23</f>
        <v>0</v>
      </c>
      <c r="BX76" s="213">
        <f t="shared" si="273"/>
        <v>4.0900000000000035E-4</v>
      </c>
      <c r="BY76" s="213">
        <f t="shared" si="273"/>
        <v>7.1600000000000027E-4</v>
      </c>
      <c r="CD76" s="63">
        <f t="shared" si="65"/>
        <v>2.4418175648758202</v>
      </c>
      <c r="CE76" s="63">
        <f t="shared" ref="CE76:CG76" si="274">IFERROR(MROUND(CE23,IF(CE23&lt;20,1,IF(CE23&lt;100,5,IF(CE23&lt;500,10,50)))),"-")</f>
        <v>1</v>
      </c>
      <c r="CF76" s="63">
        <f t="shared" si="274"/>
        <v>4</v>
      </c>
      <c r="CG76" s="63">
        <f t="shared" si="274"/>
        <v>5</v>
      </c>
      <c r="CH76" s="213">
        <f t="shared" ref="CH76:CJ76" si="275">CH23</f>
        <v>3.7693000000000018E-2</v>
      </c>
      <c r="CI76" s="213">
        <f t="shared" si="275"/>
        <v>0.10153299999999998</v>
      </c>
      <c r="CJ76" s="213">
        <f t="shared" si="275"/>
        <v>0.12281</v>
      </c>
    </row>
    <row r="77" spans="6:88" s="63" customFormat="1">
      <c r="F77" s="63">
        <f t="shared" ref="F77:H77" si="276">IFERROR(MROUND(F24,IF(F24&lt;20,1,IF(F24&lt;100,5,IF(F24&lt;500,10,50)))),"-")</f>
        <v>60</v>
      </c>
      <c r="G77" s="63">
        <f t="shared" si="276"/>
        <v>110</v>
      </c>
      <c r="H77" s="63">
        <f t="shared" si="276"/>
        <v>130</v>
      </c>
      <c r="I77" s="63">
        <f t="shared" ref="I77:K77" si="277">I24</f>
        <v>0.58694199999999985</v>
      </c>
      <c r="J77" s="63">
        <f t="shared" si="277"/>
        <v>1.1976079999999996</v>
      </c>
      <c r="K77" s="63">
        <f t="shared" si="277"/>
        <v>1.4054520000000006</v>
      </c>
      <c r="Q77" s="63">
        <f t="shared" ref="Q77:S77" si="278">IFERROR(MROUND(Q24,IF(Q24&lt;20,1,IF(Q24&lt;100,5,IF(Q24&lt;500,10,50)))),"-")</f>
        <v>60</v>
      </c>
      <c r="R77" s="63">
        <f t="shared" si="278"/>
        <v>120</v>
      </c>
      <c r="S77" s="63">
        <f t="shared" si="278"/>
        <v>140</v>
      </c>
      <c r="T77" s="63">
        <f t="shared" ref="T77:V77" si="279">T24</f>
        <v>0.6073559999999999</v>
      </c>
      <c r="U77" s="63">
        <f t="shared" si="279"/>
        <v>1.2388780000000004</v>
      </c>
      <c r="V77" s="63">
        <f t="shared" si="279"/>
        <v>1.4532819999999997</v>
      </c>
      <c r="AB77" s="63">
        <f t="shared" ref="AB77:AD77" si="280">IFERROR(MROUND(AB24,IF(AB24&lt;20,1,IF(AB24&lt;100,5,IF(AB24&lt;500,10,50)))),"-")</f>
        <v>60</v>
      </c>
      <c r="AC77" s="63">
        <f t="shared" si="280"/>
        <v>120</v>
      </c>
      <c r="AD77" s="63">
        <f t="shared" si="280"/>
        <v>140</v>
      </c>
      <c r="AE77" s="63">
        <f t="shared" ref="AE77:AG77" si="281">AE24</f>
        <v>0.63024499999999983</v>
      </c>
      <c r="AF77" s="63">
        <f t="shared" si="281"/>
        <v>1.2856479999999997</v>
      </c>
      <c r="AG77" s="63">
        <f t="shared" si="281"/>
        <v>1.5075560000000003</v>
      </c>
      <c r="AM77" s="63">
        <f t="shared" ref="AM77:AO77" si="282">IFERROR(MROUND(AM24,IF(AM24&lt;20,1,IF(AM24&lt;100,5,IF(AM24&lt;500,10,50)))),"-")</f>
        <v>40</v>
      </c>
      <c r="AN77" s="63">
        <f t="shared" si="282"/>
        <v>85</v>
      </c>
      <c r="AO77" s="63">
        <f t="shared" si="282"/>
        <v>100</v>
      </c>
      <c r="AP77" s="63">
        <f t="shared" ref="AP77:AR77" si="283">AP24</f>
        <v>0.40212100000000006</v>
      </c>
      <c r="AQ77" s="63">
        <f t="shared" si="283"/>
        <v>0.86016099999999973</v>
      </c>
      <c r="AR77" s="63">
        <f t="shared" si="283"/>
        <v>1.031469</v>
      </c>
      <c r="AX77" s="63">
        <f t="shared" ref="AX77:AZ77" si="284">IFERROR(MROUND(AX24,IF(AX24&lt;20,1,IF(AX24&lt;100,5,IF(AX24&lt;500,10,50)))),"-")</f>
        <v>7</v>
      </c>
      <c r="AY77" s="63">
        <f t="shared" si="284"/>
        <v>13</v>
      </c>
      <c r="AZ77" s="63">
        <f t="shared" si="284"/>
        <v>15</v>
      </c>
      <c r="BA77" s="63">
        <f t="shared" ref="BA77:BC77" si="285">BA24</f>
        <v>6.2016000000000009E-2</v>
      </c>
      <c r="BB77" s="63">
        <f t="shared" si="285"/>
        <v>0.12695699999999993</v>
      </c>
      <c r="BC77" s="63">
        <f t="shared" si="285"/>
        <v>0.15393999999999999</v>
      </c>
      <c r="BI77" s="63">
        <f t="shared" ref="BI77:BK77" si="286">IFERROR(MROUND(BI24,IF(BI24&lt;20,1,IF(BI24&lt;100,5,IF(BI24&lt;500,10,50)))),"-")</f>
        <v>1</v>
      </c>
      <c r="BJ77" s="63">
        <f t="shared" si="286"/>
        <v>2</v>
      </c>
      <c r="BK77" s="63">
        <f t="shared" si="286"/>
        <v>2</v>
      </c>
      <c r="BL77" s="213">
        <f t="shared" ref="BL77:BN77" si="287">BL24</f>
        <v>1.0155999999999997E-2</v>
      </c>
      <c r="BM77" s="213">
        <f t="shared" si="287"/>
        <v>1.9330000000000003E-2</v>
      </c>
      <c r="BN77" s="213">
        <f t="shared" si="287"/>
        <v>2.3147000000000001E-2</v>
      </c>
      <c r="BT77" s="63">
        <f t="shared" ref="BT77:BV77" si="288">IFERROR(MROUND(BT24,IF(BT24&lt;20,1,IF(BT24&lt;100,5,IF(BT24&lt;500,10,50)))),"-")</f>
        <v>0</v>
      </c>
      <c r="BU77" s="63">
        <f t="shared" si="288"/>
        <v>0</v>
      </c>
      <c r="BV77" s="63">
        <f t="shared" si="288"/>
        <v>0</v>
      </c>
      <c r="BW77" s="213">
        <f t="shared" ref="BW77:BY77" si="289">BW24</f>
        <v>0</v>
      </c>
      <c r="BX77" s="213">
        <f t="shared" si="289"/>
        <v>1.5019999999999999E-3</v>
      </c>
      <c r="BY77" s="213">
        <f t="shared" si="289"/>
        <v>3.2690000000000002E-3</v>
      </c>
      <c r="CD77" s="63">
        <f t="shared" si="65"/>
        <v>131.22405741685498</v>
      </c>
      <c r="CE77" s="63">
        <f t="shared" ref="CE77:CG77" si="290">IFERROR(MROUND(CE24,IF(CE24&lt;20,1,IF(CE24&lt;100,5,IF(CE24&lt;500,10,50)))),"-")</f>
        <v>55</v>
      </c>
      <c r="CF77" s="63">
        <f t="shared" si="290"/>
        <v>100</v>
      </c>
      <c r="CG77" s="63">
        <f t="shared" si="290"/>
        <v>120</v>
      </c>
      <c r="CH77" s="213">
        <f t="shared" ref="CH77:CJ77" si="291">CH24</f>
        <v>0.54533999999999994</v>
      </c>
      <c r="CI77" s="213">
        <f t="shared" si="291"/>
        <v>1.1119210000000004</v>
      </c>
      <c r="CJ77" s="213">
        <f t="shared" si="291"/>
        <v>1.2993419999999998</v>
      </c>
    </row>
    <row r="78" spans="6:88" s="63" customFormat="1">
      <c r="F78" s="63">
        <f t="shared" ref="F78:H78" si="292">IFERROR(MROUND(F25,IF(F25&lt;20,1,IF(F25&lt;100,5,IF(F25&lt;500,10,50)))),"-")</f>
        <v>800</v>
      </c>
      <c r="G78" s="63">
        <f t="shared" si="292"/>
        <v>1450</v>
      </c>
      <c r="H78" s="63">
        <f t="shared" si="292"/>
        <v>1750</v>
      </c>
      <c r="I78" s="63">
        <f t="shared" ref="I78:K78" si="293">I25</f>
        <v>11.675558000000001</v>
      </c>
      <c r="J78" s="63">
        <f t="shared" si="293"/>
        <v>19.268167999999989</v>
      </c>
      <c r="K78" s="63">
        <f t="shared" si="293"/>
        <v>22.11724899999999</v>
      </c>
      <c r="Q78" s="63">
        <f t="shared" ref="Q78:S78" si="294">IFERROR(MROUND(Q25,IF(Q25&lt;20,1,IF(Q25&lt;100,5,IF(Q25&lt;500,10,50)))),"-")</f>
        <v>850</v>
      </c>
      <c r="R78" s="63">
        <f t="shared" si="294"/>
        <v>1500</v>
      </c>
      <c r="S78" s="63">
        <f t="shared" si="294"/>
        <v>1800</v>
      </c>
      <c r="T78" s="63">
        <f t="shared" ref="T78:V78" si="295">T25</f>
        <v>12.137438000000001</v>
      </c>
      <c r="U78" s="63">
        <f t="shared" si="295"/>
        <v>19.991602000000011</v>
      </c>
      <c r="V78" s="63">
        <f t="shared" si="295"/>
        <v>22.924910000000001</v>
      </c>
      <c r="AB78" s="63">
        <f t="shared" ref="AB78:AD78" si="296">IFERROR(MROUND(AB25,IF(AB25&lt;20,1,IF(AB25&lt;100,5,IF(AB25&lt;500,10,50)))),"-")</f>
        <v>900</v>
      </c>
      <c r="AC78" s="63">
        <f t="shared" si="296"/>
        <v>1600</v>
      </c>
      <c r="AD78" s="63">
        <f t="shared" si="296"/>
        <v>1850</v>
      </c>
      <c r="AE78" s="63">
        <f t="shared" ref="AE78:AG78" si="297">AE25</f>
        <v>12.637231999999999</v>
      </c>
      <c r="AF78" s="63">
        <f t="shared" si="297"/>
        <v>20.789582999999993</v>
      </c>
      <c r="AG78" s="63">
        <f t="shared" si="297"/>
        <v>23.822503000000005</v>
      </c>
      <c r="AM78" s="63">
        <f t="shared" ref="AM78:AO78" si="298">IFERROR(MROUND(AM25,IF(AM25&lt;20,1,IF(AM25&lt;100,5,IF(AM25&lt;500,10,50)))),"-")</f>
        <v>900</v>
      </c>
      <c r="AN78" s="63">
        <f t="shared" si="298"/>
        <v>1650</v>
      </c>
      <c r="AO78" s="63">
        <f t="shared" si="298"/>
        <v>1950</v>
      </c>
      <c r="AP78" s="63">
        <f t="shared" ref="AP78:AR78" si="299">AP25</f>
        <v>12.977332999999998</v>
      </c>
      <c r="AQ78" s="63">
        <f t="shared" si="299"/>
        <v>21.470704000000001</v>
      </c>
      <c r="AR78" s="63">
        <f t="shared" si="299"/>
        <v>24.887144000000006</v>
      </c>
      <c r="AX78" s="63">
        <f t="shared" ref="AX78:AZ78" si="300">IFERROR(MROUND(AX25,IF(AX25&lt;20,1,IF(AX25&lt;100,5,IF(AX25&lt;500,10,50)))),"-")</f>
        <v>55</v>
      </c>
      <c r="AY78" s="63">
        <f t="shared" si="300"/>
        <v>110</v>
      </c>
      <c r="AZ78" s="63">
        <f t="shared" si="300"/>
        <v>140</v>
      </c>
      <c r="BA78" s="63">
        <f t="shared" ref="BA78:BC78" si="301">BA25</f>
        <v>0.50805100000000025</v>
      </c>
      <c r="BB78" s="63">
        <f t="shared" si="301"/>
        <v>1.1099600000000001</v>
      </c>
      <c r="BC78" s="63">
        <f t="shared" si="301"/>
        <v>1.482397</v>
      </c>
      <c r="BI78" s="63">
        <f t="shared" ref="BI78:BK78" si="302">IFERROR(MROUND(BI25,IF(BI25&lt;20,1,IF(BI25&lt;100,5,IF(BI25&lt;500,10,50)))),"-")</f>
        <v>8</v>
      </c>
      <c r="BJ78" s="63">
        <f t="shared" si="302"/>
        <v>19</v>
      </c>
      <c r="BK78" s="63">
        <f t="shared" si="302"/>
        <v>25</v>
      </c>
      <c r="BL78" s="213">
        <f t="shared" ref="BL78:BN78" si="303">BL25</f>
        <v>3.1678000000000012E-2</v>
      </c>
      <c r="BM78" s="213">
        <f t="shared" si="303"/>
        <v>0.12131100000000003</v>
      </c>
      <c r="BN78" s="213">
        <f t="shared" si="303"/>
        <v>0.21052300000000002</v>
      </c>
      <c r="BT78" s="63">
        <f t="shared" ref="BT78:BV78" si="304">IFERROR(MROUND(BT25,IF(BT25&lt;20,1,IF(BT25&lt;100,5,IF(BT25&lt;500,10,50)))),"-")</f>
        <v>25</v>
      </c>
      <c r="BU78" s="63">
        <f t="shared" si="304"/>
        <v>55</v>
      </c>
      <c r="BV78" s="63">
        <f t="shared" si="304"/>
        <v>75</v>
      </c>
      <c r="BW78" s="213">
        <f t="shared" ref="BW78:BY78" si="305">BW25</f>
        <v>0.17407700000000004</v>
      </c>
      <c r="BX78" s="213">
        <f t="shared" si="305"/>
        <v>0.41761199999999993</v>
      </c>
      <c r="BY78" s="213">
        <f t="shared" si="305"/>
        <v>0.61894399999999983</v>
      </c>
      <c r="CD78" s="63">
        <f t="shared" si="65"/>
        <v>1435.901607199427</v>
      </c>
      <c r="CE78" s="63">
        <f t="shared" ref="CE78:CG78" si="306">IFERROR(MROUND(CE25,IF(CE25&lt;20,1,IF(CE25&lt;100,5,IF(CE25&lt;500,10,50)))),"-")</f>
        <v>800</v>
      </c>
      <c r="CF78" s="63">
        <f t="shared" si="306"/>
        <v>1400</v>
      </c>
      <c r="CG78" s="63">
        <f t="shared" si="306"/>
        <v>1650</v>
      </c>
      <c r="CH78" s="213">
        <f t="shared" ref="CH78:CJ78" si="307">CH25</f>
        <v>11.629387000000001</v>
      </c>
      <c r="CI78" s="213">
        <f t="shared" si="307"/>
        <v>18.88164200000001</v>
      </c>
      <c r="CJ78" s="213">
        <f t="shared" si="307"/>
        <v>21.442513000000002</v>
      </c>
    </row>
    <row r="79" spans="6:88" s="63" customFormat="1">
      <c r="F79" s="63">
        <f t="shared" ref="F79:H79" si="308">IFERROR(MROUND(F26,IF(F26&lt;20,1,IF(F26&lt;100,5,IF(F26&lt;500,10,50)))),"-")</f>
        <v>850</v>
      </c>
      <c r="G79" s="63">
        <f t="shared" si="308"/>
        <v>1500</v>
      </c>
      <c r="H79" s="63">
        <f t="shared" si="308"/>
        <v>1750</v>
      </c>
      <c r="I79" s="63">
        <f t="shared" ref="I79:K79" si="309">I26</f>
        <v>10.095939</v>
      </c>
      <c r="J79" s="63">
        <f t="shared" si="309"/>
        <v>18.725702999999992</v>
      </c>
      <c r="K79" s="63">
        <f t="shared" si="309"/>
        <v>21.456883000000005</v>
      </c>
      <c r="Q79" s="63">
        <f t="shared" ref="Q79:S79" si="310">IFERROR(MROUND(Q26,IF(Q26&lt;20,1,IF(Q26&lt;100,5,IF(Q26&lt;500,10,50)))),"-")</f>
        <v>900</v>
      </c>
      <c r="R79" s="63">
        <f t="shared" si="310"/>
        <v>1550</v>
      </c>
      <c r="S79" s="63">
        <f t="shared" si="310"/>
        <v>1800</v>
      </c>
      <c r="T79" s="63">
        <f t="shared" ref="T79:V79" si="311">T26</f>
        <v>10.455584</v>
      </c>
      <c r="U79" s="63">
        <f t="shared" si="311"/>
        <v>19.372864999999994</v>
      </c>
      <c r="V79" s="63">
        <f t="shared" si="311"/>
        <v>22.192214000000007</v>
      </c>
      <c r="AB79" s="63">
        <f t="shared" ref="AB79:AD79" si="312">IFERROR(MROUND(AB26,IF(AB26&lt;20,1,IF(AB26&lt;100,5,IF(AB26&lt;500,10,50)))),"-")</f>
        <v>900</v>
      </c>
      <c r="AC79" s="63">
        <f t="shared" si="312"/>
        <v>1650</v>
      </c>
      <c r="AD79" s="63">
        <f t="shared" si="312"/>
        <v>1850</v>
      </c>
      <c r="AE79" s="63">
        <f t="shared" ref="AE79:AG79" si="313">AE26</f>
        <v>10.8611</v>
      </c>
      <c r="AF79" s="63">
        <f t="shared" si="313"/>
        <v>20.109408999999999</v>
      </c>
      <c r="AG79" s="63">
        <f t="shared" si="313"/>
        <v>23.030459999999998</v>
      </c>
      <c r="AM79" s="63">
        <f t="shared" ref="AM79:AO79" si="314">IFERROR(MROUND(AM26,IF(AM26&lt;20,1,IF(AM26&lt;100,5,IF(AM26&lt;500,10,50)))),"-")</f>
        <v>330</v>
      </c>
      <c r="AN79" s="63">
        <f t="shared" si="314"/>
        <v>700</v>
      </c>
      <c r="AO79" s="63">
        <f t="shared" si="314"/>
        <v>850</v>
      </c>
      <c r="AP79" s="63">
        <f t="shared" ref="AP79:AR79" si="315">AP26</f>
        <v>3.9837250000000011</v>
      </c>
      <c r="AQ79" s="63">
        <f t="shared" si="315"/>
        <v>8.8442829999999955</v>
      </c>
      <c r="AR79" s="63">
        <f t="shared" si="315"/>
        <v>10.582545000000003</v>
      </c>
      <c r="AX79" s="63">
        <f t="shared" ref="AX79:AZ79" si="316">IFERROR(MROUND(AX26,IF(AX26&lt;20,1,IF(AX26&lt;100,5,IF(AX26&lt;500,10,50)))),"-")</f>
        <v>130</v>
      </c>
      <c r="AY79" s="63">
        <f t="shared" si="316"/>
        <v>220</v>
      </c>
      <c r="AZ79" s="63">
        <f t="shared" si="316"/>
        <v>250</v>
      </c>
      <c r="BA79" s="63">
        <f t="shared" ref="BA79:BC79" si="317">BA26</f>
        <v>1.3333770000000003</v>
      </c>
      <c r="BB79" s="63">
        <f t="shared" si="317"/>
        <v>2.4969400000000008</v>
      </c>
      <c r="BC79" s="63">
        <f t="shared" si="317"/>
        <v>2.8772659999999997</v>
      </c>
      <c r="BI79" s="63">
        <f t="shared" ref="BI79:BK79" si="318">IFERROR(MROUND(BI26,IF(BI26&lt;20,1,IF(BI26&lt;100,5,IF(BI26&lt;500,10,50)))),"-")</f>
        <v>16</v>
      </c>
      <c r="BJ79" s="63">
        <f t="shared" si="318"/>
        <v>25</v>
      </c>
      <c r="BK79" s="63">
        <f t="shared" si="318"/>
        <v>30</v>
      </c>
      <c r="BL79" s="213">
        <f t="shared" ref="BL79:BN79" si="319">BL26</f>
        <v>0.214868</v>
      </c>
      <c r="BM79" s="213">
        <f t="shared" si="319"/>
        <v>0.35254899999999995</v>
      </c>
      <c r="BN79" s="213">
        <f t="shared" si="319"/>
        <v>0.40778599999999993</v>
      </c>
      <c r="BT79" s="63">
        <f t="shared" ref="BT79:BV79" si="320">IFERROR(MROUND(BT26,IF(BT26&lt;20,1,IF(BT26&lt;100,5,IF(BT26&lt;500,10,50)))),"-")</f>
        <v>7</v>
      </c>
      <c r="BU79" s="63">
        <f t="shared" si="320"/>
        <v>13</v>
      </c>
      <c r="BV79" s="63">
        <f t="shared" si="320"/>
        <v>17</v>
      </c>
      <c r="BW79" s="213">
        <f t="shared" ref="BW79:BY79" si="321">BW26</f>
        <v>0.11250999999999997</v>
      </c>
      <c r="BX79" s="213">
        <f t="shared" si="321"/>
        <v>0.20117200000000002</v>
      </c>
      <c r="BY79" s="213">
        <f t="shared" si="321"/>
        <v>0.24213799999999999</v>
      </c>
      <c r="CD79" s="63">
        <f t="shared" si="65"/>
        <v>1509.7468569883081</v>
      </c>
      <c r="CE79" s="63">
        <f t="shared" ref="CE79:CG79" si="322">IFERROR(MROUND(CE26,IF(CE26&lt;20,1,IF(CE26&lt;100,5,IF(CE26&lt;500,10,50)))),"-")</f>
        <v>750</v>
      </c>
      <c r="CF79" s="63">
        <f t="shared" si="322"/>
        <v>1350</v>
      </c>
      <c r="CG79" s="63">
        <f t="shared" si="322"/>
        <v>1550</v>
      </c>
      <c r="CH79" s="213">
        <f t="shared" ref="CH79:CJ79" si="323">CH26</f>
        <v>9.1222069999999995</v>
      </c>
      <c r="CI79" s="213">
        <f t="shared" si="323"/>
        <v>16.875924999999992</v>
      </c>
      <c r="CJ79" s="213">
        <f t="shared" si="323"/>
        <v>19.314948000000008</v>
      </c>
    </row>
    <row r="80" spans="6:88" s="63" customFormat="1">
      <c r="F80" s="63">
        <f t="shared" ref="F80:H80" si="324">IFERROR(MROUND(F27,IF(F27&lt;20,1,IF(F27&lt;100,5,IF(F27&lt;500,10,50)))),"-")</f>
        <v>50</v>
      </c>
      <c r="G80" s="63">
        <f t="shared" si="324"/>
        <v>90</v>
      </c>
      <c r="H80" s="63">
        <f t="shared" si="324"/>
        <v>95</v>
      </c>
      <c r="I80" s="63">
        <f t="shared" ref="I80:K80" si="325">I27</f>
        <v>1.6129409999999995</v>
      </c>
      <c r="J80" s="63">
        <f t="shared" si="325"/>
        <v>2.4588189999999996</v>
      </c>
      <c r="K80" s="63">
        <f t="shared" si="325"/>
        <v>2.6699949999999997</v>
      </c>
      <c r="Q80" s="63">
        <f t="shared" ref="Q80:S80" si="326">IFERROR(MROUND(Q27,IF(Q27&lt;20,1,IF(Q27&lt;100,5,IF(Q27&lt;500,10,50)))),"-")</f>
        <v>55</v>
      </c>
      <c r="R80" s="63">
        <f t="shared" si="326"/>
        <v>90</v>
      </c>
      <c r="S80" s="63">
        <f t="shared" si="326"/>
        <v>100</v>
      </c>
      <c r="T80" s="63">
        <f t="shared" ref="T80:V80" si="327">T27</f>
        <v>1.6693559999999998</v>
      </c>
      <c r="U80" s="63">
        <f t="shared" si="327"/>
        <v>2.5431080000000006</v>
      </c>
      <c r="V80" s="63">
        <f t="shared" si="327"/>
        <v>2.7610130000000002</v>
      </c>
      <c r="AB80" s="63">
        <f t="shared" ref="AB80:AD80" si="328">IFERROR(MROUND(AB27,IF(AB27&lt;20,1,IF(AB27&lt;100,5,IF(AB27&lt;500,10,50)))),"-")</f>
        <v>55</v>
      </c>
      <c r="AC80" s="63">
        <f t="shared" si="328"/>
        <v>95</v>
      </c>
      <c r="AD80" s="63">
        <f t="shared" si="328"/>
        <v>100</v>
      </c>
      <c r="AE80" s="63">
        <f t="shared" ref="AE80:AG80" si="329">AE27</f>
        <v>1.735166</v>
      </c>
      <c r="AF80" s="63">
        <f t="shared" si="329"/>
        <v>2.6410870000000006</v>
      </c>
      <c r="AG80" s="63">
        <f t="shared" si="329"/>
        <v>2.8666800000000001</v>
      </c>
      <c r="AM80" s="63">
        <f t="shared" ref="AM80:AO80" si="330">IFERROR(MROUND(AM27,IF(AM27&lt;20,1,IF(AM27&lt;100,5,IF(AM27&lt;500,10,50)))),"-")</f>
        <v>40</v>
      </c>
      <c r="AN80" s="63">
        <f t="shared" si="330"/>
        <v>70</v>
      </c>
      <c r="AO80" s="63">
        <f t="shared" si="330"/>
        <v>75</v>
      </c>
      <c r="AP80" s="63">
        <f t="shared" ref="AP80:AR80" si="331">AP27</f>
        <v>1.246286</v>
      </c>
      <c r="AQ80" s="63">
        <f t="shared" si="331"/>
        <v>1.9700240000000002</v>
      </c>
      <c r="AR80" s="63">
        <f t="shared" si="331"/>
        <v>2.147154</v>
      </c>
      <c r="AX80" s="63">
        <f t="shared" ref="AX80:AZ80" si="332">IFERROR(MROUND(AX27,IF(AX27&lt;20,1,IF(AX27&lt;100,5,IF(AX27&lt;500,10,50)))),"-")</f>
        <v>8</v>
      </c>
      <c r="AY80" s="63">
        <f t="shared" si="332"/>
        <v>13</v>
      </c>
      <c r="AZ80" s="63">
        <f t="shared" si="332"/>
        <v>14</v>
      </c>
      <c r="BA80" s="63">
        <f t="shared" ref="BA80:BC80" si="333">BA27</f>
        <v>0.20004600000000003</v>
      </c>
      <c r="BB80" s="63">
        <f t="shared" si="333"/>
        <v>0.32487300000000002</v>
      </c>
      <c r="BC80" s="63">
        <f t="shared" si="333"/>
        <v>0.3594989999999999</v>
      </c>
      <c r="BI80" s="63">
        <f t="shared" ref="BI80:BK80" si="334">IFERROR(MROUND(BI27,IF(BI27&lt;20,1,IF(BI27&lt;100,5,IF(BI27&lt;500,10,50)))),"-")</f>
        <v>1</v>
      </c>
      <c r="BJ80" s="63">
        <f t="shared" si="334"/>
        <v>2</v>
      </c>
      <c r="BK80" s="63">
        <f t="shared" si="334"/>
        <v>2</v>
      </c>
      <c r="BL80" s="213">
        <f t="shared" ref="BL80:BN80" si="335">BL27</f>
        <v>3.0255999999999998E-2</v>
      </c>
      <c r="BM80" s="213">
        <f t="shared" si="335"/>
        <v>4.4086000000000007E-2</v>
      </c>
      <c r="BN80" s="213">
        <f t="shared" si="335"/>
        <v>4.7431999999999995E-2</v>
      </c>
      <c r="BT80" s="63">
        <f t="shared" ref="BT80:BV80" si="336">IFERROR(MROUND(BT27,IF(BT27&lt;20,1,IF(BT27&lt;100,5,IF(BT27&lt;500,10,50)))),"-")</f>
        <v>0</v>
      </c>
      <c r="BU80" s="63">
        <f t="shared" si="336"/>
        <v>0</v>
      </c>
      <c r="BV80" s="63">
        <f t="shared" si="336"/>
        <v>1</v>
      </c>
      <c r="BW80" s="213">
        <f t="shared" ref="BW80:BY80" si="337">BW27</f>
        <v>5.0429999999999997E-3</v>
      </c>
      <c r="BX80" s="213">
        <f t="shared" si="337"/>
        <v>1.1812999999999999E-2</v>
      </c>
      <c r="BY80" s="213">
        <f t="shared" si="337"/>
        <v>1.3114000000000002E-2</v>
      </c>
      <c r="CD80" s="63">
        <f t="shared" si="65"/>
        <v>100.17209717392788</v>
      </c>
      <c r="CE80" s="63">
        <f t="shared" ref="CE80:CG80" si="338">IFERROR(MROUND(CE27,IF(CE27&lt;20,1,IF(CE27&lt;100,5,IF(CE27&lt;500,10,50)))),"-")</f>
        <v>45</v>
      </c>
      <c r="CF80" s="63">
        <f t="shared" si="338"/>
        <v>80</v>
      </c>
      <c r="CG80" s="63">
        <f t="shared" si="338"/>
        <v>85</v>
      </c>
      <c r="CH80" s="213">
        <f t="shared" ref="CH80:CJ80" si="339">CH27</f>
        <v>1.4693099999999999</v>
      </c>
      <c r="CI80" s="213">
        <f t="shared" si="339"/>
        <v>2.2182350000000004</v>
      </c>
      <c r="CJ80" s="213">
        <f t="shared" si="339"/>
        <v>2.4015140000000001</v>
      </c>
    </row>
    <row r="81" spans="6:88" s="63" customFormat="1">
      <c r="F81" s="63">
        <f t="shared" ref="F81:H81" si="340">IFERROR(MROUND(F28,IF(F28&lt;20,1,IF(F28&lt;100,5,IF(F28&lt;500,10,50)))),"-")</f>
        <v>0</v>
      </c>
      <c r="G81" s="63">
        <f t="shared" si="340"/>
        <v>2</v>
      </c>
      <c r="H81" s="63">
        <f t="shared" si="340"/>
        <v>3</v>
      </c>
      <c r="I81" s="63">
        <f t="shared" ref="I81:K81" si="341">I28</f>
        <v>0</v>
      </c>
      <c r="J81" s="63">
        <f t="shared" si="341"/>
        <v>8.0365000000000006E-2</v>
      </c>
      <c r="K81" s="63">
        <f t="shared" si="341"/>
        <v>0.11235199999999999</v>
      </c>
      <c r="Q81" s="63">
        <f t="shared" ref="Q81:S81" si="342">IFERROR(MROUND(Q28,IF(Q28&lt;20,1,IF(Q28&lt;100,5,IF(Q28&lt;500,10,50)))),"-")</f>
        <v>0</v>
      </c>
      <c r="R81" s="63">
        <f t="shared" si="342"/>
        <v>2</v>
      </c>
      <c r="S81" s="63">
        <f t="shared" si="342"/>
        <v>3</v>
      </c>
      <c r="T81" s="63">
        <f t="shared" ref="T81:V81" si="343">T28</f>
        <v>0</v>
      </c>
      <c r="U81" s="63">
        <f t="shared" si="343"/>
        <v>8.3023000000000013E-2</v>
      </c>
      <c r="V81" s="63">
        <f t="shared" si="343"/>
        <v>0.11603299999999997</v>
      </c>
      <c r="AB81" s="63">
        <f t="shared" ref="AB81:AD81" si="344">IFERROR(MROUND(AB28,IF(AB28&lt;20,1,IF(AB28&lt;100,5,IF(AB28&lt;500,10,50)))),"-")</f>
        <v>0</v>
      </c>
      <c r="AC81" s="63">
        <f t="shared" si="344"/>
        <v>2</v>
      </c>
      <c r="AD81" s="63">
        <f t="shared" si="344"/>
        <v>3</v>
      </c>
      <c r="AE81" s="63">
        <f t="shared" ref="AE81:AG81" si="345">AE28</f>
        <v>0</v>
      </c>
      <c r="AF81" s="63">
        <f t="shared" si="345"/>
        <v>8.6102000000000026E-2</v>
      </c>
      <c r="AG81" s="63">
        <f t="shared" si="345"/>
        <v>0.12030200000000001</v>
      </c>
      <c r="AM81" s="63">
        <f t="shared" ref="AM81:AO81" si="346">IFERROR(MROUND(AM28,IF(AM28&lt;20,1,IF(AM28&lt;100,5,IF(AM28&lt;500,10,50)))),"-")</f>
        <v>0</v>
      </c>
      <c r="AN81" s="63">
        <f t="shared" si="346"/>
        <v>3</v>
      </c>
      <c r="AO81" s="63">
        <f t="shared" si="346"/>
        <v>4</v>
      </c>
      <c r="AP81" s="63">
        <f t="shared" ref="AP81:AR81" si="347">AP28</f>
        <v>0</v>
      </c>
      <c r="AQ81" s="63">
        <f t="shared" si="347"/>
        <v>9.2245999999999981E-2</v>
      </c>
      <c r="AR81" s="63">
        <f t="shared" si="347"/>
        <v>0.13000600000000001</v>
      </c>
      <c r="AX81" s="63">
        <f t="shared" ref="AX81:AZ81" si="348">IFERROR(MROUND(AX28,IF(AX28&lt;20,1,IF(AX28&lt;100,5,IF(AX28&lt;500,10,50)))),"-")</f>
        <v>0</v>
      </c>
      <c r="AY81" s="63">
        <f t="shared" si="348"/>
        <v>0</v>
      </c>
      <c r="AZ81" s="63">
        <f t="shared" si="348"/>
        <v>0</v>
      </c>
      <c r="BA81" s="63">
        <f t="shared" ref="BA81:BC81" si="349">BA28</f>
        <v>0</v>
      </c>
      <c r="BB81" s="63">
        <f t="shared" si="349"/>
        <v>7.6829999999999997E-3</v>
      </c>
      <c r="BC81" s="63">
        <f t="shared" si="349"/>
        <v>1.1186E-2</v>
      </c>
      <c r="BI81" s="63">
        <f t="shared" ref="BI81:BK81" si="350">IFERROR(MROUND(BI28,IF(BI28&lt;20,1,IF(BI28&lt;100,5,IF(BI28&lt;500,10,50)))),"-")</f>
        <v>0</v>
      </c>
      <c r="BJ81" s="63">
        <f t="shared" si="350"/>
        <v>0</v>
      </c>
      <c r="BK81" s="63">
        <f t="shared" si="350"/>
        <v>0</v>
      </c>
      <c r="BL81" s="213">
        <f t="shared" ref="BL81:BN81" si="351">BL28</f>
        <v>0</v>
      </c>
      <c r="BM81" s="213">
        <f t="shared" si="351"/>
        <v>8.4900000000000025E-4</v>
      </c>
      <c r="BN81" s="213">
        <f t="shared" si="351"/>
        <v>1.4880000000000002E-3</v>
      </c>
      <c r="BT81" s="63">
        <f t="shared" ref="BT81:BV81" si="352">IFERROR(MROUND(BT28,IF(BT28&lt;20,1,IF(BT28&lt;100,5,IF(BT28&lt;500,10,50)))),"-")</f>
        <v>0</v>
      </c>
      <c r="BU81" s="63">
        <f t="shared" si="352"/>
        <v>0</v>
      </c>
      <c r="BV81" s="63">
        <f t="shared" si="352"/>
        <v>0</v>
      </c>
      <c r="BW81" s="213">
        <f t="shared" ref="BW81:BY81" si="353">BW28</f>
        <v>0</v>
      </c>
      <c r="BX81" s="213">
        <f t="shared" si="353"/>
        <v>6.1600000000000034E-4</v>
      </c>
      <c r="BY81" s="213">
        <f t="shared" si="353"/>
        <v>1.2239999999999996E-3</v>
      </c>
      <c r="CD81" s="63">
        <f t="shared" si="65"/>
        <v>2.6204495914653898</v>
      </c>
      <c r="CE81" s="63">
        <f t="shared" ref="CE81:CG81" si="354">IFERROR(MROUND(CE28,IF(CE28&lt;20,1,IF(CE28&lt;100,5,IF(CE28&lt;500,10,50)))),"-")</f>
        <v>0</v>
      </c>
      <c r="CF81" s="63">
        <f t="shared" si="354"/>
        <v>2</v>
      </c>
      <c r="CG81" s="63">
        <f t="shared" si="354"/>
        <v>3</v>
      </c>
      <c r="CH81" s="213">
        <f t="shared" ref="CH81:CJ81" si="355">CH28</f>
        <v>0</v>
      </c>
      <c r="CI81" s="213">
        <f t="shared" si="355"/>
        <v>7.5340000000000018E-2</v>
      </c>
      <c r="CJ81" s="213">
        <f t="shared" si="355"/>
        <v>0.10484699999999997</v>
      </c>
    </row>
    <row r="82" spans="6:88" s="63" customFormat="1">
      <c r="F82" s="63">
        <f t="shared" ref="F82:H82" si="356">IFERROR(MROUND(F29,IF(F29&lt;20,1,IF(F29&lt;100,5,IF(F29&lt;500,10,50)))),"-")</f>
        <v>25</v>
      </c>
      <c r="G82" s="63">
        <f t="shared" si="356"/>
        <v>55</v>
      </c>
      <c r="H82" s="63">
        <f t="shared" si="356"/>
        <v>65</v>
      </c>
      <c r="I82" s="63">
        <f t="shared" ref="I82:K82" si="357">I29</f>
        <v>1.0432859999999995</v>
      </c>
      <c r="J82" s="63">
        <f t="shared" si="357"/>
        <v>1.9074199999999999</v>
      </c>
      <c r="K82" s="63">
        <f t="shared" si="357"/>
        <v>2.2584549999999997</v>
      </c>
      <c r="Q82" s="63">
        <f t="shared" ref="Q82:S82" si="358">IFERROR(MROUND(Q29,IF(Q29&lt;20,1,IF(Q29&lt;100,5,IF(Q29&lt;500,10,50)))),"-")</f>
        <v>30</v>
      </c>
      <c r="R82" s="63">
        <f t="shared" si="358"/>
        <v>60</v>
      </c>
      <c r="S82" s="63">
        <f t="shared" si="358"/>
        <v>70</v>
      </c>
      <c r="T82" s="63">
        <f t="shared" ref="T82:V82" si="359">T29</f>
        <v>1.0876369999999995</v>
      </c>
      <c r="U82" s="63">
        <f t="shared" si="359"/>
        <v>1.9809480000000004</v>
      </c>
      <c r="V82" s="63">
        <f t="shared" si="359"/>
        <v>2.3434860000000013</v>
      </c>
      <c r="AB82" s="63">
        <f t="shared" ref="AB82:AD82" si="360">IFERROR(MROUND(AB29,IF(AB29&lt;20,1,IF(AB29&lt;100,5,IF(AB29&lt;500,10,50)))),"-")</f>
        <v>30</v>
      </c>
      <c r="AC82" s="63">
        <f t="shared" si="360"/>
        <v>60</v>
      </c>
      <c r="AD82" s="63">
        <f t="shared" si="360"/>
        <v>70</v>
      </c>
      <c r="AE82" s="63">
        <f t="shared" ref="AE82:AG82" si="361">AE29</f>
        <v>1.1344149999999997</v>
      </c>
      <c r="AF82" s="63">
        <f t="shared" si="361"/>
        <v>2.0612769999999991</v>
      </c>
      <c r="AG82" s="63">
        <f t="shared" si="361"/>
        <v>2.4370459999999996</v>
      </c>
      <c r="AM82" s="63">
        <f t="shared" ref="AM82:AO82" si="362">IFERROR(MROUND(AM29,IF(AM29&lt;20,1,IF(AM29&lt;100,5,IF(AM29&lt;500,10,50)))),"-")</f>
        <v>80</v>
      </c>
      <c r="AN82" s="63">
        <f t="shared" si="362"/>
        <v>130</v>
      </c>
      <c r="AO82" s="63">
        <f t="shared" si="362"/>
        <v>150</v>
      </c>
      <c r="AP82" s="63">
        <f t="shared" ref="AP82:AR82" si="363">AP29</f>
        <v>2.9300280000000005</v>
      </c>
      <c r="AQ82" s="63">
        <f t="shared" si="363"/>
        <v>4.4711539999999976</v>
      </c>
      <c r="AR82" s="63">
        <f t="shared" si="363"/>
        <v>5.0476380000000001</v>
      </c>
      <c r="AX82" s="63">
        <f t="shared" ref="AX82:AZ82" si="364">IFERROR(MROUND(AX29,IF(AX29&lt;20,1,IF(AX29&lt;100,5,IF(AX29&lt;500,10,50)))),"-")</f>
        <v>3</v>
      </c>
      <c r="AY82" s="63">
        <f t="shared" si="364"/>
        <v>6</v>
      </c>
      <c r="AZ82" s="63">
        <f t="shared" si="364"/>
        <v>7</v>
      </c>
      <c r="BA82" s="63">
        <f t="shared" ref="BA82:BC82" si="365">BA29</f>
        <v>7.5905999999999987E-2</v>
      </c>
      <c r="BB82" s="63">
        <f t="shared" si="365"/>
        <v>0.16836599999999996</v>
      </c>
      <c r="BC82" s="63">
        <f t="shared" si="365"/>
        <v>0.209621</v>
      </c>
      <c r="BI82" s="63">
        <f t="shared" ref="BI82:BK82" si="366">IFERROR(MROUND(BI29,IF(BI29&lt;20,1,IF(BI29&lt;100,5,IF(BI29&lt;500,10,50)))),"-")</f>
        <v>0</v>
      </c>
      <c r="BJ82" s="63">
        <f t="shared" si="366"/>
        <v>1</v>
      </c>
      <c r="BK82" s="63">
        <f t="shared" si="366"/>
        <v>1</v>
      </c>
      <c r="BL82" s="213">
        <f t="shared" ref="BL82:BN82" si="367">BL29</f>
        <v>1.5086999999999998E-2</v>
      </c>
      <c r="BM82" s="213">
        <f t="shared" si="367"/>
        <v>2.7413000000000014E-2</v>
      </c>
      <c r="BN82" s="213">
        <f t="shared" si="367"/>
        <v>3.5207999999999996E-2</v>
      </c>
      <c r="BT82" s="63">
        <f t="shared" ref="BT82:BV82" si="368">IFERROR(MROUND(BT29,IF(BT29&lt;20,1,IF(BT29&lt;100,5,IF(BT29&lt;500,10,50)))),"-")</f>
        <v>0</v>
      </c>
      <c r="BU82" s="63">
        <f t="shared" si="368"/>
        <v>0</v>
      </c>
      <c r="BV82" s="63">
        <f t="shared" si="368"/>
        <v>0</v>
      </c>
      <c r="BW82" s="213">
        <f t="shared" ref="BW82:BY82" si="369">BW29</f>
        <v>9.9999999999999995E-7</v>
      </c>
      <c r="BX82" s="213">
        <f t="shared" si="369"/>
        <v>5.0669999999999995E-3</v>
      </c>
      <c r="BY82" s="213">
        <f t="shared" si="369"/>
        <v>1.0198E-2</v>
      </c>
      <c r="CD82" s="63">
        <f t="shared" si="65"/>
        <v>61.937943830679316</v>
      </c>
      <c r="CE82" s="63">
        <f t="shared" ref="CE82:CG82" si="370">IFERROR(MROUND(CE29,IF(CE29&lt;20,1,IF(CE29&lt;100,5,IF(CE29&lt;500,10,50)))),"-")</f>
        <v>25</v>
      </c>
      <c r="CF82" s="63">
        <f t="shared" si="370"/>
        <v>50</v>
      </c>
      <c r="CG82" s="63">
        <f t="shared" si="370"/>
        <v>65</v>
      </c>
      <c r="CH82" s="213">
        <f t="shared" ref="CH82:CJ82" si="371">CH29</f>
        <v>1.0117309999999995</v>
      </c>
      <c r="CI82" s="213">
        <f t="shared" si="371"/>
        <v>1.8125820000000004</v>
      </c>
      <c r="CJ82" s="213">
        <f t="shared" si="371"/>
        <v>2.1338650000000015</v>
      </c>
    </row>
    <row r="83" spans="6:88" s="63" customFormat="1">
      <c r="F83" s="63">
        <f t="shared" ref="F83:H83" si="372">IFERROR(MROUND(F30,IF(F30&lt;20,1,IF(F30&lt;100,5,IF(F30&lt;500,10,50)))),"-")</f>
        <v>0</v>
      </c>
      <c r="G83" s="63">
        <f t="shared" si="372"/>
        <v>13</v>
      </c>
      <c r="H83" s="63">
        <f t="shared" si="372"/>
        <v>25</v>
      </c>
      <c r="I83" s="63">
        <f t="shared" ref="I83:K83" si="373">I30</f>
        <v>2.9E-5</v>
      </c>
      <c r="J83" s="63">
        <f t="shared" si="373"/>
        <v>1.4651839999999998</v>
      </c>
      <c r="K83" s="63">
        <f t="shared" si="373"/>
        <v>2.5927899999999999</v>
      </c>
      <c r="Q83" s="63">
        <f t="shared" ref="Q83:S83" si="374">IFERROR(MROUND(Q30,IF(Q30&lt;20,1,IF(Q30&lt;100,5,IF(Q30&lt;500,10,50)))),"-")</f>
        <v>0</v>
      </c>
      <c r="R83" s="63">
        <f t="shared" si="374"/>
        <v>13</v>
      </c>
      <c r="S83" s="63">
        <f t="shared" si="374"/>
        <v>25</v>
      </c>
      <c r="T83" s="63">
        <f t="shared" ref="T83:V83" si="375">T30</f>
        <v>2.9E-5</v>
      </c>
      <c r="U83" s="63">
        <f t="shared" si="375"/>
        <v>1.5072239999999997</v>
      </c>
      <c r="V83" s="63">
        <f t="shared" si="375"/>
        <v>2.664679</v>
      </c>
      <c r="AB83" s="63">
        <f t="shared" ref="AB83:AD83" si="376">IFERROR(MROUND(AB30,IF(AB30&lt;20,1,IF(AB30&lt;100,5,IF(AB30&lt;500,10,50)))),"-")</f>
        <v>0</v>
      </c>
      <c r="AC83" s="63">
        <f t="shared" si="376"/>
        <v>13</v>
      </c>
      <c r="AD83" s="63">
        <f t="shared" si="376"/>
        <v>25</v>
      </c>
      <c r="AE83" s="63">
        <f t="shared" ref="AE83:AG83" si="377">AE30</f>
        <v>2.9E-5</v>
      </c>
      <c r="AF83" s="63">
        <f t="shared" si="377"/>
        <v>1.5552180000000002</v>
      </c>
      <c r="AG83" s="63">
        <f t="shared" si="377"/>
        <v>2.7473199999999998</v>
      </c>
      <c r="AM83" s="63">
        <f t="shared" ref="AM83:AO83" si="378">IFERROR(MROUND(AM30,IF(AM30&lt;20,1,IF(AM30&lt;100,5,IF(AM30&lt;500,10,50)))),"-")</f>
        <v>0</v>
      </c>
      <c r="AN83" s="63">
        <f t="shared" si="378"/>
        <v>11</v>
      </c>
      <c r="AO83" s="63">
        <f t="shared" si="378"/>
        <v>19</v>
      </c>
      <c r="AP83" s="63">
        <f t="shared" ref="AP83:AR83" si="379">AP30</f>
        <v>2.9E-5</v>
      </c>
      <c r="AQ83" s="63">
        <f t="shared" si="379"/>
        <v>1.2258690000000001</v>
      </c>
      <c r="AR83" s="63">
        <f t="shared" si="379"/>
        <v>2.2058789999999995</v>
      </c>
      <c r="AX83" s="63">
        <f t="shared" ref="AX83:AZ83" si="380">IFERROR(MROUND(AX30,IF(AX30&lt;20,1,IF(AX30&lt;100,5,IF(AX30&lt;500,10,50)))),"-")</f>
        <v>0</v>
      </c>
      <c r="AY83" s="63">
        <f t="shared" si="380"/>
        <v>2</v>
      </c>
      <c r="AZ83" s="63">
        <f t="shared" si="380"/>
        <v>3</v>
      </c>
      <c r="BA83" s="63">
        <f t="shared" ref="BA83:BC83" si="381">BA30</f>
        <v>0</v>
      </c>
      <c r="BB83" s="63">
        <f t="shared" si="381"/>
        <v>0.16495599999999999</v>
      </c>
      <c r="BC83" s="63">
        <f t="shared" si="381"/>
        <v>0.31054699999999996</v>
      </c>
      <c r="BI83" s="63">
        <f t="shared" ref="BI83:BK83" si="382">IFERROR(MROUND(BI30,IF(BI30&lt;20,1,IF(BI30&lt;100,5,IF(BI30&lt;500,10,50)))),"-")</f>
        <v>0</v>
      </c>
      <c r="BJ83" s="63">
        <f t="shared" si="382"/>
        <v>0</v>
      </c>
      <c r="BK83" s="63">
        <f t="shared" si="382"/>
        <v>0</v>
      </c>
      <c r="BL83" s="213">
        <f t="shared" ref="BL83:BN83" si="383">BL30</f>
        <v>7.9999999999999996E-6</v>
      </c>
      <c r="BM83" s="213">
        <f t="shared" si="383"/>
        <v>1.7510999999999999E-2</v>
      </c>
      <c r="BN83" s="213">
        <f t="shared" si="383"/>
        <v>3.7051999999999995E-2</v>
      </c>
      <c r="BT83" s="63">
        <f t="shared" ref="BT83:BV83" si="384">IFERROR(MROUND(BT30,IF(BT30&lt;20,1,IF(BT30&lt;100,5,IF(BT30&lt;500,10,50)))),"-")</f>
        <v>0</v>
      </c>
      <c r="BU83" s="63">
        <f t="shared" si="384"/>
        <v>0</v>
      </c>
      <c r="BV83" s="63">
        <f t="shared" si="384"/>
        <v>0</v>
      </c>
      <c r="BW83" s="213">
        <f t="shared" ref="BW83:BY83" si="385">BW30</f>
        <v>7.9999999999999996E-6</v>
      </c>
      <c r="BX83" s="213">
        <f t="shared" si="385"/>
        <v>1.1153E-2</v>
      </c>
      <c r="BY83" s="213">
        <f t="shared" si="385"/>
        <v>2.7368999999999997E-2</v>
      </c>
      <c r="CD83" s="63">
        <f t="shared" si="65"/>
        <v>9.9999993386790608E-5</v>
      </c>
      <c r="CE83" s="63">
        <f t="shared" ref="CE83:CG83" si="386">IFERROR(MROUND(CE30,IF(CE30&lt;20,1,IF(CE30&lt;100,5,IF(CE30&lt;500,10,50)))),"-")</f>
        <v>0</v>
      </c>
      <c r="CF83" s="63">
        <f t="shared" si="386"/>
        <v>12</v>
      </c>
      <c r="CG83" s="63">
        <f t="shared" si="386"/>
        <v>20</v>
      </c>
      <c r="CH83" s="213">
        <f t="shared" ref="CH83:CJ83" si="387">CH30</f>
        <v>2.9E-5</v>
      </c>
      <c r="CI83" s="213">
        <f t="shared" si="387"/>
        <v>1.3422679999999998</v>
      </c>
      <c r="CJ83" s="213">
        <f t="shared" si="387"/>
        <v>2.3541319999999999</v>
      </c>
    </row>
    <row r="84" spans="6:88" s="63" customFormat="1">
      <c r="F84" s="63">
        <f t="shared" ref="F84:H84" si="388">IFERROR(MROUND(F31,IF(F31&lt;20,1,IF(F31&lt;100,5,IF(F31&lt;500,10,50)))),"-")</f>
        <v>0</v>
      </c>
      <c r="G84" s="63">
        <f t="shared" si="388"/>
        <v>30</v>
      </c>
      <c r="H84" s="63">
        <f t="shared" si="388"/>
        <v>45</v>
      </c>
      <c r="I84" s="63">
        <f t="shared" ref="I84:K84" si="389">I31</f>
        <v>0</v>
      </c>
      <c r="J84" s="63">
        <f t="shared" si="389"/>
        <v>4.3106349999999996</v>
      </c>
      <c r="K84" s="63">
        <f t="shared" si="389"/>
        <v>7.1291610000000007</v>
      </c>
      <c r="Q84" s="63">
        <f t="shared" ref="Q84:S84" si="390">IFERROR(MROUND(Q31,IF(Q31&lt;20,1,IF(Q31&lt;100,5,IF(Q31&lt;500,10,50)))),"-")</f>
        <v>0</v>
      </c>
      <c r="R84" s="63">
        <f t="shared" si="390"/>
        <v>30</v>
      </c>
      <c r="S84" s="63">
        <f t="shared" si="390"/>
        <v>50</v>
      </c>
      <c r="T84" s="63">
        <f t="shared" ref="T84:V84" si="391">T31</f>
        <v>0</v>
      </c>
      <c r="U84" s="63">
        <f t="shared" si="391"/>
        <v>4.4446849999999989</v>
      </c>
      <c r="V84" s="63">
        <f t="shared" si="391"/>
        <v>7.3495900000000036</v>
      </c>
      <c r="AB84" s="63">
        <f t="shared" ref="AB84:AD84" si="392">IFERROR(MROUND(AB31,IF(AB31&lt;20,1,IF(AB31&lt;100,5,IF(AB31&lt;500,10,50)))),"-")</f>
        <v>0</v>
      </c>
      <c r="AC84" s="63">
        <f t="shared" si="392"/>
        <v>35</v>
      </c>
      <c r="AD84" s="63">
        <f t="shared" si="392"/>
        <v>50</v>
      </c>
      <c r="AE84" s="63">
        <f t="shared" ref="AE84:AG84" si="393">AE31</f>
        <v>0</v>
      </c>
      <c r="AF84" s="63">
        <f t="shared" si="393"/>
        <v>4.6006040000000006</v>
      </c>
      <c r="AG84" s="63">
        <f t="shared" si="393"/>
        <v>7.605821999999999</v>
      </c>
      <c r="AM84" s="63">
        <f t="shared" ref="AM84:AO84" si="394">IFERROR(MROUND(AM31,IF(AM31&lt;20,1,IF(AM31&lt;100,5,IF(AM31&lt;500,10,50)))),"-")</f>
        <v>0</v>
      </c>
      <c r="AN84" s="63">
        <f t="shared" si="394"/>
        <v>30</v>
      </c>
      <c r="AO84" s="63">
        <f t="shared" si="394"/>
        <v>45</v>
      </c>
      <c r="AP84" s="63">
        <f t="shared" ref="AP84:AR84" si="395">AP31</f>
        <v>0</v>
      </c>
      <c r="AQ84" s="63">
        <f t="shared" si="395"/>
        <v>4.2147269999999999</v>
      </c>
      <c r="AR84" s="63">
        <f t="shared" si="395"/>
        <v>7.0592529999999991</v>
      </c>
      <c r="AX84" s="63">
        <f t="shared" ref="AX84:AZ84" si="396">IFERROR(MROUND(AX31,IF(AX31&lt;20,1,IF(AX31&lt;100,5,IF(AX31&lt;500,10,50)))),"-")</f>
        <v>0</v>
      </c>
      <c r="AY84" s="63">
        <f t="shared" si="396"/>
        <v>3</v>
      </c>
      <c r="AZ84" s="63">
        <f t="shared" si="396"/>
        <v>5</v>
      </c>
      <c r="BA84" s="63">
        <f t="shared" ref="BA84:BC84" si="397">BA31</f>
        <v>0</v>
      </c>
      <c r="BB84" s="63">
        <f t="shared" si="397"/>
        <v>0.45175699999999991</v>
      </c>
      <c r="BC84" s="63">
        <f t="shared" si="397"/>
        <v>0.77339400000000003</v>
      </c>
      <c r="BI84" s="63">
        <f t="shared" ref="BI84:BK84" si="398">IFERROR(MROUND(BI31,IF(BI31&lt;20,1,IF(BI31&lt;100,5,IF(BI31&lt;500,10,50)))),"-")</f>
        <v>0</v>
      </c>
      <c r="BJ84" s="63">
        <f t="shared" si="398"/>
        <v>0</v>
      </c>
      <c r="BK84" s="63">
        <f t="shared" si="398"/>
        <v>1</v>
      </c>
      <c r="BL84" s="213">
        <f t="shared" ref="BL84:BN84" si="399">BL31</f>
        <v>0</v>
      </c>
      <c r="BM84" s="213">
        <f t="shared" si="399"/>
        <v>5.1088999999999989E-2</v>
      </c>
      <c r="BN84" s="213">
        <f t="shared" si="399"/>
        <v>0.10166000000000001</v>
      </c>
      <c r="BT84" s="63">
        <f t="shared" ref="BT84:BV84" si="400">IFERROR(MROUND(BT31,IF(BT31&lt;20,1,IF(BT31&lt;100,5,IF(BT31&lt;500,10,50)))),"-")</f>
        <v>0</v>
      </c>
      <c r="BU84" s="63">
        <f t="shared" si="400"/>
        <v>0</v>
      </c>
      <c r="BV84" s="63">
        <f t="shared" si="400"/>
        <v>1</v>
      </c>
      <c r="BW84" s="213">
        <f t="shared" ref="BW84:BY84" si="401">BW31</f>
        <v>0</v>
      </c>
      <c r="BX84" s="213">
        <f t="shared" si="401"/>
        <v>4.8483999999999992E-2</v>
      </c>
      <c r="BY84" s="213">
        <f t="shared" si="401"/>
        <v>0.10417600000000002</v>
      </c>
      <c r="CD84" s="63">
        <f t="shared" si="65"/>
        <v>41.043926127226264</v>
      </c>
      <c r="CE84" s="63">
        <f t="shared" ref="CE84:CG84" si="402">IFERROR(MROUND(CE31,IF(CE31&lt;20,1,IF(CE31&lt;100,5,IF(CE31&lt;500,10,50)))),"-")</f>
        <v>0</v>
      </c>
      <c r="CF84" s="63">
        <f t="shared" si="402"/>
        <v>30</v>
      </c>
      <c r="CG84" s="63">
        <f t="shared" si="402"/>
        <v>45</v>
      </c>
      <c r="CH84" s="213">
        <f t="shared" ref="CH84:CJ84" si="403">CH31</f>
        <v>0</v>
      </c>
      <c r="CI84" s="213">
        <f t="shared" si="403"/>
        <v>3.9929279999999991</v>
      </c>
      <c r="CJ84" s="213">
        <f t="shared" si="403"/>
        <v>6.5761960000000039</v>
      </c>
    </row>
    <row r="85" spans="6:88" s="63" customFormat="1">
      <c r="F85" s="63">
        <f t="shared" ref="F85:H85" si="404">IFERROR(MROUND(F32,IF(F32&lt;20,1,IF(F32&lt;100,5,IF(F32&lt;500,10,50)))),"-")</f>
        <v>0</v>
      </c>
      <c r="G85" s="63">
        <f t="shared" si="404"/>
        <v>19</v>
      </c>
      <c r="H85" s="63">
        <f t="shared" si="404"/>
        <v>25</v>
      </c>
      <c r="I85" s="63">
        <f t="shared" ref="I85:K85" si="405">I32</f>
        <v>0</v>
      </c>
      <c r="J85" s="63">
        <f t="shared" si="405"/>
        <v>5.2363999999999994E-2</v>
      </c>
      <c r="K85" s="63">
        <f t="shared" si="405"/>
        <v>7.933500000000003E-2</v>
      </c>
      <c r="Q85" s="63">
        <f t="shared" ref="Q85:S85" si="406">IFERROR(MROUND(Q32,IF(Q32&lt;20,1,IF(Q32&lt;100,5,IF(Q32&lt;500,10,50)))),"-")</f>
        <v>0</v>
      </c>
      <c r="R85" s="63">
        <f t="shared" si="406"/>
        <v>20</v>
      </c>
      <c r="S85" s="63">
        <f t="shared" si="406"/>
        <v>25</v>
      </c>
      <c r="T85" s="63">
        <f t="shared" ref="T85:V85" si="407">T32</f>
        <v>0</v>
      </c>
      <c r="U85" s="63">
        <f t="shared" si="407"/>
        <v>5.300499999999999E-2</v>
      </c>
      <c r="V85" s="63">
        <f t="shared" si="407"/>
        <v>8.0531999999999979E-2</v>
      </c>
      <c r="AB85" s="63">
        <f t="shared" ref="AB85:AD85" si="408">IFERROR(MROUND(AB32,IF(AB32&lt;20,1,IF(AB32&lt;100,5,IF(AB32&lt;500,10,50)))),"-")</f>
        <v>0</v>
      </c>
      <c r="AC85" s="63">
        <f t="shared" si="408"/>
        <v>20</v>
      </c>
      <c r="AD85" s="63">
        <f t="shared" si="408"/>
        <v>30</v>
      </c>
      <c r="AE85" s="63">
        <f t="shared" ref="AE85:AG85" si="409">AE32</f>
        <v>0</v>
      </c>
      <c r="AF85" s="63">
        <f t="shared" si="409"/>
        <v>5.3937999999999986E-2</v>
      </c>
      <c r="AG85" s="63">
        <f t="shared" si="409"/>
        <v>8.2180000000000017E-2</v>
      </c>
      <c r="AM85" s="63">
        <f t="shared" ref="AM85:AO85" si="410">IFERROR(MROUND(AM32,IF(AM32&lt;20,1,IF(AM32&lt;100,5,IF(AM32&lt;500,10,50)))),"-")</f>
        <v>0</v>
      </c>
      <c r="AN85" s="63">
        <f t="shared" si="410"/>
        <v>45</v>
      </c>
      <c r="AO85" s="63">
        <f t="shared" si="410"/>
        <v>60</v>
      </c>
      <c r="AP85" s="63">
        <f t="shared" ref="AP85:AR85" si="411">AP32</f>
        <v>0</v>
      </c>
      <c r="AQ85" s="63">
        <f t="shared" si="411"/>
        <v>0.43743700000000008</v>
      </c>
      <c r="AR85" s="63">
        <f t="shared" si="411"/>
        <v>0.53682200000000002</v>
      </c>
      <c r="AX85" s="63">
        <f t="shared" ref="AX85:AZ85" si="412">IFERROR(MROUND(AX32,IF(AX32&lt;20,1,IF(AX32&lt;100,5,IF(AX32&lt;500,10,50)))),"-")</f>
        <v>0</v>
      </c>
      <c r="AY85" s="63">
        <f t="shared" si="412"/>
        <v>3</v>
      </c>
      <c r="AZ85" s="63">
        <f t="shared" si="412"/>
        <v>4</v>
      </c>
      <c r="BA85" s="63">
        <f t="shared" ref="BA85:BC85" si="413">BA32</f>
        <v>0</v>
      </c>
      <c r="BB85" s="63">
        <f t="shared" si="413"/>
        <v>1.3126000000000004E-2</v>
      </c>
      <c r="BC85" s="63">
        <f t="shared" si="413"/>
        <v>1.6643000000000002E-2</v>
      </c>
      <c r="BI85" s="63">
        <f t="shared" ref="BI85:BK85" si="414">IFERROR(MROUND(BI32,IF(BI32&lt;20,1,IF(BI32&lt;100,5,IF(BI32&lt;500,10,50)))),"-")</f>
        <v>0</v>
      </c>
      <c r="BJ85" s="63">
        <f t="shared" si="414"/>
        <v>0</v>
      </c>
      <c r="BK85" s="63">
        <f t="shared" si="414"/>
        <v>1</v>
      </c>
      <c r="BL85" s="213">
        <f t="shared" ref="BL85:BN85" si="415">BL32</f>
        <v>0</v>
      </c>
      <c r="BM85" s="213">
        <f t="shared" si="415"/>
        <v>1.4780000000000001E-3</v>
      </c>
      <c r="BN85" s="213">
        <f t="shared" si="415"/>
        <v>2.0850000000000005E-3</v>
      </c>
      <c r="BT85" s="63">
        <f t="shared" ref="BT85:BV85" si="416">IFERROR(MROUND(BT32,IF(BT32&lt;20,1,IF(BT32&lt;100,5,IF(BT32&lt;500,10,50)))),"-")</f>
        <v>0</v>
      </c>
      <c r="BU85" s="63">
        <f t="shared" si="416"/>
        <v>1</v>
      </c>
      <c r="BV85" s="63">
        <f t="shared" si="416"/>
        <v>1</v>
      </c>
      <c r="BW85" s="213">
        <f t="shared" ref="BW85:BY85" si="417">BW32</f>
        <v>0</v>
      </c>
      <c r="BX85" s="213">
        <f t="shared" si="417"/>
        <v>8.8950000000000001E-3</v>
      </c>
      <c r="BY85" s="213">
        <f t="shared" si="417"/>
        <v>1.2801E-2</v>
      </c>
      <c r="CD85" s="63">
        <f t="shared" si="65"/>
        <v>8.2918844197793149</v>
      </c>
      <c r="CE85" s="63">
        <f t="shared" ref="CE85:CG85" si="418">IFERROR(MROUND(CE32,IF(CE32&lt;20,1,IF(CE32&lt;100,5,IF(CE32&lt;500,10,50)))),"-")</f>
        <v>0</v>
      </c>
      <c r="CF85" s="63">
        <f t="shared" si="418"/>
        <v>16</v>
      </c>
      <c r="CG85" s="63">
        <f t="shared" si="418"/>
        <v>25</v>
      </c>
      <c r="CH85" s="213">
        <f t="shared" ref="CH85:CJ85" si="419">CH32</f>
        <v>0</v>
      </c>
      <c r="CI85" s="213">
        <f t="shared" si="419"/>
        <v>3.9878999999999984E-2</v>
      </c>
      <c r="CJ85" s="213">
        <f t="shared" si="419"/>
        <v>6.3888999999999974E-2</v>
      </c>
    </row>
    <row r="86" spans="6:88" s="63" customFormat="1">
      <c r="F86" s="63">
        <f t="shared" ref="F86:H86" si="420">IFERROR(MROUND(F33,IF(F33&lt;20,1,IF(F33&lt;100,5,IF(F33&lt;500,10,50)))),"-")</f>
        <v>380</v>
      </c>
      <c r="G86" s="63">
        <f t="shared" si="420"/>
        <v>900</v>
      </c>
      <c r="H86" s="63">
        <f t="shared" si="420"/>
        <v>1100</v>
      </c>
      <c r="I86" s="63">
        <f t="shared" ref="I86:K86" si="421">I33</f>
        <v>4.837836000000002</v>
      </c>
      <c r="J86" s="63">
        <f t="shared" si="421"/>
        <v>11.853302000000003</v>
      </c>
      <c r="K86" s="63">
        <f t="shared" si="421"/>
        <v>14.500148999999992</v>
      </c>
      <c r="Q86" s="63">
        <f t="shared" ref="Q86:S86" si="422">IFERROR(MROUND(Q33,IF(Q33&lt;20,1,IF(Q33&lt;100,5,IF(Q33&lt;500,10,50)))),"-")</f>
        <v>390</v>
      </c>
      <c r="R86" s="63">
        <f t="shared" si="422"/>
        <v>950</v>
      </c>
      <c r="S86" s="63">
        <f t="shared" si="422"/>
        <v>1150</v>
      </c>
      <c r="T86" s="63">
        <f t="shared" ref="T86:V86" si="423">T33</f>
        <v>4.9979299999999993</v>
      </c>
      <c r="U86" s="63">
        <f t="shared" si="423"/>
        <v>12.245665999999996</v>
      </c>
      <c r="V86" s="63">
        <f t="shared" si="423"/>
        <v>14.978573999999998</v>
      </c>
      <c r="AB86" s="63">
        <f t="shared" ref="AB86:AD86" si="424">IFERROR(MROUND(AB33,IF(AB33&lt;20,1,IF(AB33&lt;100,5,IF(AB33&lt;500,10,50)))),"-")</f>
        <v>410</v>
      </c>
      <c r="AC86" s="63">
        <f t="shared" si="424"/>
        <v>950</v>
      </c>
      <c r="AD86" s="63">
        <f t="shared" si="424"/>
        <v>1200</v>
      </c>
      <c r="AE86" s="63">
        <f t="shared" ref="AE86:AG86" si="425">AE33</f>
        <v>5.1824069999999969</v>
      </c>
      <c r="AF86" s="63">
        <f t="shared" si="425"/>
        <v>12.699360000000002</v>
      </c>
      <c r="AG86" s="63">
        <f t="shared" si="425"/>
        <v>15.531127</v>
      </c>
      <c r="AM86" s="63">
        <f t="shared" ref="AM86:AO86" si="426">IFERROR(MROUND(AM33,IF(AM33&lt;20,1,IF(AM33&lt;100,5,IF(AM33&lt;500,10,50)))),"-")</f>
        <v>460</v>
      </c>
      <c r="AN86" s="63">
        <f t="shared" si="426"/>
        <v>1100</v>
      </c>
      <c r="AO86" s="63">
        <f t="shared" si="426"/>
        <v>1350</v>
      </c>
      <c r="AP86" s="63">
        <f t="shared" ref="AP86:AR86" si="427">AP33</f>
        <v>5.7550369999999997</v>
      </c>
      <c r="AQ86" s="63">
        <f t="shared" si="427"/>
        <v>14.159905000000002</v>
      </c>
      <c r="AR86" s="63">
        <f t="shared" si="427"/>
        <v>17.386339</v>
      </c>
      <c r="AX86" s="63">
        <f t="shared" ref="AX86:AZ86" si="428">IFERROR(MROUND(AX33,IF(AX33&lt;20,1,IF(AX33&lt;100,5,IF(AX33&lt;500,10,50)))),"-")</f>
        <v>45</v>
      </c>
      <c r="AY86" s="63">
        <f t="shared" si="428"/>
        <v>100</v>
      </c>
      <c r="AZ86" s="63">
        <f t="shared" si="428"/>
        <v>130</v>
      </c>
      <c r="BA86" s="63">
        <f t="shared" ref="BA86:BC86" si="429">BA33</f>
        <v>0.57324999999999993</v>
      </c>
      <c r="BB86" s="63">
        <f t="shared" si="429"/>
        <v>1.3039209999999999</v>
      </c>
      <c r="BC86" s="63">
        <f t="shared" si="429"/>
        <v>1.6182879999999999</v>
      </c>
      <c r="BI86" s="63">
        <f t="shared" ref="BI86:BK86" si="430">IFERROR(MROUND(BI33,IF(BI33&lt;20,1,IF(BI33&lt;100,5,IF(BI33&lt;500,10,50)))),"-")</f>
        <v>7</v>
      </c>
      <c r="BJ86" s="63">
        <f t="shared" si="430"/>
        <v>16</v>
      </c>
      <c r="BK86" s="63">
        <f t="shared" si="430"/>
        <v>20</v>
      </c>
      <c r="BL86" s="213">
        <f t="shared" ref="BL86:BN86" si="431">BL33</f>
        <v>6.6377000000000005E-2</v>
      </c>
      <c r="BM86" s="213">
        <f t="shared" si="431"/>
        <v>0.17224700000000004</v>
      </c>
      <c r="BN86" s="213">
        <f t="shared" si="431"/>
        <v>0.22977299999999998</v>
      </c>
      <c r="BT86" s="63">
        <f t="shared" ref="BT86:BV86" si="432">IFERROR(MROUND(BT33,IF(BT33&lt;20,1,IF(BT33&lt;100,5,IF(BT33&lt;500,10,50)))),"-")</f>
        <v>3</v>
      </c>
      <c r="BU86" s="63">
        <f t="shared" si="432"/>
        <v>8</v>
      </c>
      <c r="BV86" s="63">
        <f t="shared" si="432"/>
        <v>11</v>
      </c>
      <c r="BW86" s="213">
        <f t="shared" ref="BW86:BY86" si="433">BW33</f>
        <v>3.2832000000000007E-2</v>
      </c>
      <c r="BX86" s="213">
        <f t="shared" si="433"/>
        <v>9.429899999999998E-2</v>
      </c>
      <c r="BY86" s="213">
        <f t="shared" si="433"/>
        <v>0.13687299999999997</v>
      </c>
      <c r="CD86" s="63">
        <f t="shared" si="65"/>
        <v>1029.3045143805127</v>
      </c>
      <c r="CE86" s="63">
        <f t="shared" ref="CE86:CG86" si="434">IFERROR(MROUND(CE33,IF(CE33&lt;20,1,IF(CE33&lt;100,5,IF(CE33&lt;500,10,50)))),"-")</f>
        <v>350</v>
      </c>
      <c r="CF86" s="63">
        <f t="shared" si="434"/>
        <v>850</v>
      </c>
      <c r="CG86" s="63">
        <f t="shared" si="434"/>
        <v>1000</v>
      </c>
      <c r="CH86" s="213">
        <f t="shared" ref="CH86:CJ86" si="435">CH33</f>
        <v>4.4246799999999995</v>
      </c>
      <c r="CI86" s="213">
        <f t="shared" si="435"/>
        <v>10.941744999999997</v>
      </c>
      <c r="CJ86" s="213">
        <f t="shared" si="435"/>
        <v>13.360285999999999</v>
      </c>
    </row>
    <row r="87" spans="6:88" s="63" customFormat="1">
      <c r="F87" s="63">
        <f t="shared" ref="F87:H87" si="436">IFERROR(MROUND(F34,IF(F34&lt;20,1,IF(F34&lt;100,5,IF(F34&lt;500,10,50)))),"-")</f>
        <v>65</v>
      </c>
      <c r="G87" s="63">
        <f t="shared" si="436"/>
        <v>190</v>
      </c>
      <c r="H87" s="63">
        <f t="shared" si="436"/>
        <v>270</v>
      </c>
      <c r="I87" s="63">
        <f t="shared" ref="I87:K87" si="437">I34</f>
        <v>0.78867100000000012</v>
      </c>
      <c r="J87" s="63">
        <f t="shared" si="437"/>
        <v>2.5167490000000012</v>
      </c>
      <c r="K87" s="63">
        <f t="shared" si="437"/>
        <v>3.5622769999999995</v>
      </c>
      <c r="Q87" s="63">
        <f t="shared" ref="Q87:S87" si="438">IFERROR(MROUND(Q34,IF(Q34&lt;20,1,IF(Q34&lt;100,5,IF(Q34&lt;500,10,50)))),"-")</f>
        <v>65</v>
      </c>
      <c r="R87" s="63">
        <f t="shared" si="438"/>
        <v>190</v>
      </c>
      <c r="S87" s="63">
        <f t="shared" si="438"/>
        <v>270</v>
      </c>
      <c r="T87" s="63">
        <f t="shared" ref="T87:V87" si="439">T34</f>
        <v>0.79154200000000019</v>
      </c>
      <c r="U87" s="63">
        <f t="shared" si="439"/>
        <v>2.5421619999999998</v>
      </c>
      <c r="V87" s="63">
        <f t="shared" si="439"/>
        <v>3.6055980000000001</v>
      </c>
      <c r="AB87" s="63">
        <f t="shared" ref="AB87:AD87" si="440">IFERROR(MROUND(AB34,IF(AB34&lt;20,1,IF(AB34&lt;100,5,IF(AB34&lt;500,10,50)))),"-")</f>
        <v>65</v>
      </c>
      <c r="AC87" s="63">
        <f t="shared" si="440"/>
        <v>200</v>
      </c>
      <c r="AD87" s="63">
        <f t="shared" si="440"/>
        <v>270</v>
      </c>
      <c r="AE87" s="63">
        <f t="shared" ref="AE87:AG87" si="441">AE34</f>
        <v>0.79466900000000029</v>
      </c>
      <c r="AF87" s="63">
        <f t="shared" si="441"/>
        <v>2.5719819999999993</v>
      </c>
      <c r="AG87" s="63">
        <f t="shared" si="441"/>
        <v>3.6563979999999998</v>
      </c>
      <c r="AM87" s="63">
        <f t="shared" ref="AM87:AO87" si="442">IFERROR(MROUND(AM34,IF(AM34&lt;20,1,IF(AM34&lt;100,5,IF(AM34&lt;500,10,50)))),"-")</f>
        <v>0</v>
      </c>
      <c r="AN87" s="63">
        <f t="shared" si="442"/>
        <v>55</v>
      </c>
      <c r="AO87" s="63">
        <f t="shared" si="442"/>
        <v>100</v>
      </c>
      <c r="AP87" s="63">
        <f t="shared" ref="AP87:AR87" si="443">AP34</f>
        <v>1.9999999999999999E-6</v>
      </c>
      <c r="AQ87" s="63">
        <f t="shared" si="443"/>
        <v>0.71500099999999978</v>
      </c>
      <c r="AR87" s="63">
        <f t="shared" si="443"/>
        <v>1.3211000000000004</v>
      </c>
      <c r="AX87" s="63">
        <f t="shared" ref="AX87:AZ87" si="444">IFERROR(MROUND(AX34,IF(AX34&lt;20,1,IF(AX34&lt;100,5,IF(AX34&lt;500,10,50)))),"-")</f>
        <v>11</v>
      </c>
      <c r="AY87" s="63">
        <f t="shared" si="444"/>
        <v>30</v>
      </c>
      <c r="AZ87" s="63">
        <f t="shared" si="444"/>
        <v>45</v>
      </c>
      <c r="BA87" s="63">
        <f t="shared" ref="BA87:BC87" si="445">BA34</f>
        <v>0.115258</v>
      </c>
      <c r="BB87" s="63">
        <f t="shared" si="445"/>
        <v>0.38437500000000002</v>
      </c>
      <c r="BC87" s="63">
        <f t="shared" si="445"/>
        <v>0.55482600000000015</v>
      </c>
      <c r="BI87" s="63">
        <f t="shared" ref="BI87:BK87" si="446">IFERROR(MROUND(BI34,IF(BI34&lt;20,1,IF(BI34&lt;100,5,IF(BI34&lt;500,10,50)))),"-")</f>
        <v>1</v>
      </c>
      <c r="BJ87" s="63">
        <f t="shared" si="446"/>
        <v>3</v>
      </c>
      <c r="BK87" s="63">
        <f t="shared" si="446"/>
        <v>4</v>
      </c>
      <c r="BL87" s="213">
        <f t="shared" ref="BL87:BN87" si="447">BL34</f>
        <v>1.3698999999999996E-2</v>
      </c>
      <c r="BM87" s="213">
        <f t="shared" si="447"/>
        <v>3.8644000000000005E-2</v>
      </c>
      <c r="BN87" s="213">
        <f t="shared" si="447"/>
        <v>5.8266999999999999E-2</v>
      </c>
      <c r="BT87" s="63">
        <f t="shared" ref="BT87:BV87" si="448">IFERROR(MROUND(BT34,IF(BT34&lt;20,1,IF(BT34&lt;100,5,IF(BT34&lt;500,10,50)))),"-")</f>
        <v>0</v>
      </c>
      <c r="BU87" s="63">
        <f t="shared" si="448"/>
        <v>0</v>
      </c>
      <c r="BV87" s="63">
        <f t="shared" si="448"/>
        <v>1</v>
      </c>
      <c r="BW87" s="213">
        <f t="shared" ref="BW87:BY87" si="449">BW34</f>
        <v>0</v>
      </c>
      <c r="BX87" s="213">
        <f t="shared" si="449"/>
        <v>6.4669999999999988E-3</v>
      </c>
      <c r="BY87" s="213">
        <f t="shared" si="449"/>
        <v>1.7215000000000008E-2</v>
      </c>
      <c r="CD87" s="63">
        <f t="shared" si="65"/>
        <v>153.65303336596423</v>
      </c>
      <c r="CE87" s="63">
        <f t="shared" ref="CE87:CG87" si="450">IFERROR(MROUND(CE34,IF(CE34&lt;20,1,IF(CE34&lt;100,5,IF(CE34&lt;500,10,50)))),"-")</f>
        <v>55</v>
      </c>
      <c r="CF87" s="63">
        <f t="shared" si="450"/>
        <v>160</v>
      </c>
      <c r="CG87" s="63">
        <f t="shared" si="450"/>
        <v>230</v>
      </c>
      <c r="CH87" s="213">
        <f t="shared" ref="CH87:CJ87" si="451">CH34</f>
        <v>0.67628400000000022</v>
      </c>
      <c r="CI87" s="213">
        <f t="shared" si="451"/>
        <v>2.1577869999999999</v>
      </c>
      <c r="CJ87" s="213">
        <f t="shared" si="451"/>
        <v>3.0507719999999998</v>
      </c>
    </row>
    <row r="88" spans="6:88" s="63" customFormat="1">
      <c r="F88" s="63">
        <f t="shared" ref="F88:H88" si="452">IFERROR(MROUND(F35,IF(F35&lt;20,1,IF(F35&lt;100,5,IF(F35&lt;500,10,50)))),"-")</f>
        <v>3</v>
      </c>
      <c r="G88" s="63">
        <f t="shared" si="452"/>
        <v>40</v>
      </c>
      <c r="H88" s="63">
        <f t="shared" si="452"/>
        <v>70</v>
      </c>
      <c r="I88" s="63">
        <f t="shared" ref="I88:K88" si="453">I35</f>
        <v>3.0126999999999998E-2</v>
      </c>
      <c r="J88" s="63">
        <f t="shared" si="453"/>
        <v>0.46436700000000009</v>
      </c>
      <c r="K88" s="63">
        <f t="shared" si="453"/>
        <v>0.88880000000000003</v>
      </c>
      <c r="Q88" s="63">
        <f t="shared" ref="Q88:S88" si="454">IFERROR(MROUND(Q35,IF(Q35&lt;20,1,IF(Q35&lt;100,5,IF(Q35&lt;500,10,50)))),"-")</f>
        <v>3</v>
      </c>
      <c r="R88" s="63">
        <f t="shared" si="454"/>
        <v>40</v>
      </c>
      <c r="S88" s="63">
        <f t="shared" si="454"/>
        <v>70</v>
      </c>
      <c r="T88" s="63">
        <f t="shared" ref="T88:V88" si="455">T35</f>
        <v>3.0182999999999998E-2</v>
      </c>
      <c r="U88" s="63">
        <f t="shared" si="455"/>
        <v>0.47407799999999994</v>
      </c>
      <c r="V88" s="63">
        <f t="shared" si="455"/>
        <v>0.90863500000000008</v>
      </c>
      <c r="AB88" s="63">
        <f t="shared" ref="AB88:AD88" si="456">IFERROR(MROUND(AB35,IF(AB35&lt;20,1,IF(AB35&lt;100,5,IF(AB35&lt;500,10,50)))),"-")</f>
        <v>3</v>
      </c>
      <c r="AC88" s="63">
        <f t="shared" si="456"/>
        <v>40</v>
      </c>
      <c r="AD88" s="63">
        <f t="shared" si="456"/>
        <v>75</v>
      </c>
      <c r="AE88" s="63">
        <f t="shared" ref="AE88:AG88" si="457">AE35</f>
        <v>3.0245999999999999E-2</v>
      </c>
      <c r="AF88" s="63">
        <f t="shared" si="457"/>
        <v>0.48552700000000004</v>
      </c>
      <c r="AG88" s="63">
        <f t="shared" si="457"/>
        <v>0.93202700000000005</v>
      </c>
      <c r="AM88" s="63">
        <f t="shared" ref="AM88:AO88" si="458">IFERROR(MROUND(AM35,IF(AM35&lt;20,1,IF(AM35&lt;100,5,IF(AM35&lt;500,10,50)))),"-")</f>
        <v>0</v>
      </c>
      <c r="AN88" s="63">
        <f t="shared" si="458"/>
        <v>35</v>
      </c>
      <c r="AO88" s="63">
        <f t="shared" si="458"/>
        <v>65</v>
      </c>
      <c r="AP88" s="63">
        <f t="shared" ref="AP88:AR88" si="459">AP35</f>
        <v>1.9999999999999999E-6</v>
      </c>
      <c r="AQ88" s="63">
        <f t="shared" si="459"/>
        <v>0.41001800000000005</v>
      </c>
      <c r="AR88" s="63">
        <f t="shared" si="459"/>
        <v>0.80534400000000017</v>
      </c>
      <c r="AX88" s="63">
        <f t="shared" ref="AX88:AZ88" si="460">IFERROR(MROUND(AX35,IF(AX35&lt;20,1,IF(AX35&lt;100,5,IF(AX35&lt;500,10,50)))),"-")</f>
        <v>1</v>
      </c>
      <c r="AY88" s="63">
        <f t="shared" si="460"/>
        <v>7</v>
      </c>
      <c r="AZ88" s="63">
        <f t="shared" si="460"/>
        <v>12</v>
      </c>
      <c r="BA88" s="63">
        <f t="shared" ref="BA88:BC88" si="461">BA35</f>
        <v>4.9699999999999996E-3</v>
      </c>
      <c r="BB88" s="63">
        <f t="shared" si="461"/>
        <v>8.1407000000000007E-2</v>
      </c>
      <c r="BC88" s="63">
        <f t="shared" si="461"/>
        <v>0.15240400000000004</v>
      </c>
      <c r="BI88" s="63">
        <f t="shared" ref="BI88:BK88" si="462">IFERROR(MROUND(BI35,IF(BI35&lt;20,1,IF(BI35&lt;100,5,IF(BI35&lt;500,10,50)))),"-")</f>
        <v>0</v>
      </c>
      <c r="BJ88" s="63">
        <f t="shared" si="462"/>
        <v>1</v>
      </c>
      <c r="BK88" s="63">
        <f t="shared" si="462"/>
        <v>1</v>
      </c>
      <c r="BL88" s="213">
        <f t="shared" ref="BL88:BN88" si="463">BL35</f>
        <v>6.5300000000000015E-4</v>
      </c>
      <c r="BM88" s="213">
        <f t="shared" si="463"/>
        <v>6.4170000000000008E-3</v>
      </c>
      <c r="BN88" s="213">
        <f t="shared" si="463"/>
        <v>1.3818000000000004E-2</v>
      </c>
      <c r="BT88" s="63">
        <f t="shared" ref="BT88:BV88" si="464">IFERROR(MROUND(BT35,IF(BT35&lt;20,1,IF(BT35&lt;100,5,IF(BT35&lt;500,10,50)))),"-")</f>
        <v>0</v>
      </c>
      <c r="BU88" s="63">
        <f t="shared" si="464"/>
        <v>0</v>
      </c>
      <c r="BV88" s="63">
        <f t="shared" si="464"/>
        <v>1</v>
      </c>
      <c r="BW88" s="213">
        <f t="shared" ref="BW88:BY88" si="465">BW35</f>
        <v>0</v>
      </c>
      <c r="BX88" s="213">
        <f t="shared" si="465"/>
        <v>2.9759999999999999E-3</v>
      </c>
      <c r="BY88" s="213">
        <f t="shared" si="465"/>
        <v>8.5269999999999999E-3</v>
      </c>
      <c r="CD88" s="63">
        <f t="shared" si="65"/>
        <v>7.3899516414504145</v>
      </c>
      <c r="CE88" s="63">
        <f t="shared" ref="CE88:CG88" si="466">IFERROR(MROUND(CE35,IF(CE35&lt;20,1,IF(CE35&lt;100,5,IF(CE35&lt;500,10,50)))),"-")</f>
        <v>2</v>
      </c>
      <c r="CF88" s="63">
        <f t="shared" si="466"/>
        <v>30</v>
      </c>
      <c r="CG88" s="63">
        <f t="shared" si="466"/>
        <v>60</v>
      </c>
      <c r="CH88" s="213">
        <f t="shared" ref="CH88:CJ88" si="467">CH35</f>
        <v>2.5212999999999999E-2</v>
      </c>
      <c r="CI88" s="213">
        <f t="shared" si="467"/>
        <v>0.39267099999999994</v>
      </c>
      <c r="CJ88" s="213">
        <f t="shared" si="467"/>
        <v>0.7562310000000001</v>
      </c>
    </row>
    <row r="89" spans="6:88" s="63" customFormat="1">
      <c r="F89" s="63">
        <f t="shared" ref="F89:H89" si="468">IFERROR(MROUND(F36,IF(F36&lt;20,1,IF(F36&lt;100,5,IF(F36&lt;500,10,50)))),"-")</f>
        <v>4</v>
      </c>
      <c r="G89" s="63">
        <f t="shared" si="468"/>
        <v>10</v>
      </c>
      <c r="H89" s="63">
        <f t="shared" si="468"/>
        <v>11</v>
      </c>
      <c r="I89" s="63">
        <f t="shared" ref="I89:K89" si="469">I36</f>
        <v>0.10994300000000004</v>
      </c>
      <c r="J89" s="63">
        <f t="shared" si="469"/>
        <v>0.24506099999999989</v>
      </c>
      <c r="K89" s="63">
        <f t="shared" si="469"/>
        <v>0.29009900000000016</v>
      </c>
      <c r="Q89" s="63">
        <f t="shared" ref="Q89:S89" si="470">IFERROR(MROUND(Q36,IF(Q36&lt;20,1,IF(Q36&lt;100,5,IF(Q36&lt;500,10,50)))),"-")</f>
        <v>4</v>
      </c>
      <c r="R89" s="63">
        <f t="shared" si="470"/>
        <v>10</v>
      </c>
      <c r="S89" s="63">
        <f t="shared" si="470"/>
        <v>11</v>
      </c>
      <c r="T89" s="63">
        <f t="shared" ref="T89:V89" si="471">T36</f>
        <v>0.11035600000000005</v>
      </c>
      <c r="U89" s="63">
        <f t="shared" si="471"/>
        <v>0.24873100000000006</v>
      </c>
      <c r="V89" s="63">
        <f t="shared" si="471"/>
        <v>0.29471900000000006</v>
      </c>
      <c r="AB89" s="63">
        <f t="shared" ref="AB89:AD89" si="472">IFERROR(MROUND(AB36,IF(AB36&lt;20,1,IF(AB36&lt;100,5,IF(AB36&lt;500,10,50)))),"-")</f>
        <v>4</v>
      </c>
      <c r="AC89" s="63">
        <f t="shared" si="472"/>
        <v>10</v>
      </c>
      <c r="AD89" s="63">
        <f t="shared" si="472"/>
        <v>12</v>
      </c>
      <c r="AE89" s="63">
        <f t="shared" ref="AE89:AG89" si="473">AE36</f>
        <v>0.11077800000000004</v>
      </c>
      <c r="AF89" s="63">
        <f t="shared" si="473"/>
        <v>0.25273999999999996</v>
      </c>
      <c r="AG89" s="63">
        <f t="shared" si="473"/>
        <v>0.29981799999999981</v>
      </c>
      <c r="AM89" s="63">
        <f t="shared" ref="AM89:AO89" si="474">IFERROR(MROUND(AM36,IF(AM36&lt;20,1,IF(AM36&lt;100,5,IF(AM36&lt;500,10,50)))),"-")</f>
        <v>4</v>
      </c>
      <c r="AN89" s="63">
        <f t="shared" si="474"/>
        <v>9</v>
      </c>
      <c r="AO89" s="63">
        <f t="shared" si="474"/>
        <v>11</v>
      </c>
      <c r="AP89" s="63">
        <f t="shared" ref="AP89:AR89" si="475">AP36</f>
        <v>0.10256100000000001</v>
      </c>
      <c r="AQ89" s="63">
        <f t="shared" si="475"/>
        <v>0.22176600000000002</v>
      </c>
      <c r="AR89" s="63">
        <f t="shared" si="475"/>
        <v>0.2651420000000001</v>
      </c>
      <c r="AX89" s="63">
        <f t="shared" ref="AX89:AZ89" si="476">IFERROR(MROUND(AX36,IF(AX36&lt;20,1,IF(AX36&lt;100,5,IF(AX36&lt;500,10,50)))),"-")</f>
        <v>1</v>
      </c>
      <c r="AY89" s="63">
        <f t="shared" si="476"/>
        <v>1</v>
      </c>
      <c r="AZ89" s="63">
        <f t="shared" si="476"/>
        <v>1</v>
      </c>
      <c r="BA89" s="63">
        <f t="shared" ref="BA89:BC89" si="477">BA36</f>
        <v>1.2008999999999992E-2</v>
      </c>
      <c r="BB89" s="63">
        <f t="shared" si="477"/>
        <v>2.3932999999999999E-2</v>
      </c>
      <c r="BC89" s="63">
        <f t="shared" si="477"/>
        <v>2.8899999999999999E-2</v>
      </c>
      <c r="BI89" s="63">
        <f t="shared" ref="BI89:BK89" si="478">IFERROR(MROUND(BI36,IF(BI36&lt;20,1,IF(BI36&lt;100,5,IF(BI36&lt;500,10,50)))),"-")</f>
        <v>0</v>
      </c>
      <c r="BJ89" s="63">
        <f t="shared" si="478"/>
        <v>0</v>
      </c>
      <c r="BK89" s="63">
        <f t="shared" si="478"/>
        <v>0</v>
      </c>
      <c r="BL89" s="213">
        <f t="shared" ref="BL89:BN89" si="479">BL36</f>
        <v>1.6589999999999997E-3</v>
      </c>
      <c r="BM89" s="213">
        <f t="shared" si="479"/>
        <v>3.5099999999999971E-3</v>
      </c>
      <c r="BN89" s="213">
        <f t="shared" si="479"/>
        <v>4.4150000000000005E-3</v>
      </c>
      <c r="BT89" s="63">
        <f t="shared" ref="BT89:BV89" si="480">IFERROR(MROUND(BT36,IF(BT36&lt;20,1,IF(BT36&lt;100,5,IF(BT36&lt;500,10,50)))),"-")</f>
        <v>0</v>
      </c>
      <c r="BU89" s="63">
        <f t="shared" si="480"/>
        <v>0</v>
      </c>
      <c r="BV89" s="63">
        <f t="shared" si="480"/>
        <v>0</v>
      </c>
      <c r="BW89" s="213">
        <f t="shared" ref="BW89:BY89" si="481">BW36</f>
        <v>0</v>
      </c>
      <c r="BX89" s="213">
        <f t="shared" si="481"/>
        <v>7.1000000000000024E-4</v>
      </c>
      <c r="BY89" s="213">
        <f t="shared" si="481"/>
        <v>1.2679999999999996E-3</v>
      </c>
      <c r="CD89" s="63">
        <f t="shared" si="65"/>
        <v>8.1649281347765559</v>
      </c>
      <c r="CE89" s="63">
        <f t="shared" ref="CE89:CG89" si="482">IFERROR(MROUND(CE36,IF(CE36&lt;20,1,IF(CE36&lt;100,5,IF(CE36&lt;500,10,50)))),"-")</f>
        <v>4</v>
      </c>
      <c r="CF89" s="63">
        <f t="shared" si="482"/>
        <v>9</v>
      </c>
      <c r="CG89" s="63">
        <f t="shared" si="482"/>
        <v>10</v>
      </c>
      <c r="CH89" s="213">
        <f t="shared" ref="CH89:CJ89" si="483">CH36</f>
        <v>9.8347000000000059E-2</v>
      </c>
      <c r="CI89" s="213">
        <f t="shared" si="483"/>
        <v>0.22479800000000005</v>
      </c>
      <c r="CJ89" s="213">
        <f t="shared" si="483"/>
        <v>0.26581900000000008</v>
      </c>
    </row>
    <row r="90" spans="6:88" s="63" customFormat="1">
      <c r="F90" s="63">
        <f t="shared" ref="F90:H90" si="484">IFERROR(MROUND(F37,IF(F37&lt;20,1,IF(F37&lt;100,5,IF(F37&lt;500,10,50)))),"-")</f>
        <v>0</v>
      </c>
      <c r="G90" s="63">
        <f t="shared" si="484"/>
        <v>11</v>
      </c>
      <c r="H90" s="63">
        <f t="shared" si="484"/>
        <v>14</v>
      </c>
      <c r="I90" s="63">
        <f t="shared" ref="I90:K90" si="485">I37</f>
        <v>0</v>
      </c>
      <c r="J90" s="63">
        <f t="shared" si="485"/>
        <v>8.3794000000000021E-2</v>
      </c>
      <c r="K90" s="63">
        <f t="shared" si="485"/>
        <v>0.10695200000000001</v>
      </c>
      <c r="Q90" s="63">
        <f t="shared" ref="Q90:S90" si="486">IFERROR(MROUND(Q37,IF(Q37&lt;20,1,IF(Q37&lt;100,5,IF(Q37&lt;500,10,50)))),"-")</f>
        <v>0</v>
      </c>
      <c r="R90" s="63">
        <f t="shared" si="486"/>
        <v>11</v>
      </c>
      <c r="S90" s="63">
        <f t="shared" si="486"/>
        <v>15</v>
      </c>
      <c r="T90" s="63">
        <f t="shared" ref="T90:V90" si="487">T37</f>
        <v>0</v>
      </c>
      <c r="U90" s="63">
        <f t="shared" si="487"/>
        <v>8.6329000000000017E-2</v>
      </c>
      <c r="V90" s="63">
        <f t="shared" si="487"/>
        <v>0.110206</v>
      </c>
      <c r="AB90" s="63">
        <f t="shared" ref="AB90:AD90" si="488">IFERROR(MROUND(AB37,IF(AB37&lt;20,1,IF(AB37&lt;100,5,IF(AB37&lt;500,10,50)))),"-")</f>
        <v>0</v>
      </c>
      <c r="AC90" s="63">
        <f t="shared" si="488"/>
        <v>12</v>
      </c>
      <c r="AD90" s="63">
        <f t="shared" si="488"/>
        <v>15</v>
      </c>
      <c r="AE90" s="63">
        <f t="shared" ref="AE90:AG90" si="489">AE37</f>
        <v>0</v>
      </c>
      <c r="AF90" s="63">
        <f t="shared" si="489"/>
        <v>8.9300000000000018E-2</v>
      </c>
      <c r="AG90" s="63">
        <f t="shared" si="489"/>
        <v>0.11402100000000003</v>
      </c>
      <c r="AM90" s="63">
        <f t="shared" ref="AM90:AO90" si="490">IFERROR(MROUND(AM37,IF(AM37&lt;20,1,IF(AM37&lt;100,5,IF(AM37&lt;500,10,50)))),"-")</f>
        <v>0</v>
      </c>
      <c r="AN90" s="63">
        <f t="shared" si="490"/>
        <v>13</v>
      </c>
      <c r="AO90" s="63">
        <f t="shared" si="490"/>
        <v>16</v>
      </c>
      <c r="AP90" s="63">
        <f t="shared" ref="AP90:AR90" si="491">AP37</f>
        <v>0</v>
      </c>
      <c r="AQ90" s="63">
        <f t="shared" si="491"/>
        <v>9.3449000000000004E-2</v>
      </c>
      <c r="AR90" s="63">
        <f t="shared" si="491"/>
        <v>0.11931</v>
      </c>
      <c r="AX90" s="63">
        <f t="shared" ref="AX90:AZ90" si="492">IFERROR(MROUND(AX37,IF(AX37&lt;20,1,IF(AX37&lt;100,5,IF(AX37&lt;500,10,50)))),"-")</f>
        <v>0</v>
      </c>
      <c r="AY90" s="63">
        <f t="shared" si="492"/>
        <v>2</v>
      </c>
      <c r="AZ90" s="63">
        <f t="shared" si="492"/>
        <v>2</v>
      </c>
      <c r="BA90" s="63">
        <f t="shared" ref="BA90:BC90" si="493">BA37</f>
        <v>0</v>
      </c>
      <c r="BB90" s="63">
        <f t="shared" si="493"/>
        <v>1.2757999999999995E-2</v>
      </c>
      <c r="BC90" s="63">
        <f t="shared" si="493"/>
        <v>1.5670000000000003E-2</v>
      </c>
      <c r="BI90" s="63">
        <f t="shared" ref="BI90:BK90" si="494">IFERROR(MROUND(BI37,IF(BI37&lt;20,1,IF(BI37&lt;100,5,IF(BI37&lt;500,10,50)))),"-")</f>
        <v>0</v>
      </c>
      <c r="BJ90" s="63">
        <f t="shared" si="494"/>
        <v>0</v>
      </c>
      <c r="BK90" s="63">
        <f t="shared" si="494"/>
        <v>0</v>
      </c>
      <c r="BL90" s="213">
        <f t="shared" ref="BL90:BN90" si="495">BL37</f>
        <v>0</v>
      </c>
      <c r="BM90" s="213">
        <f t="shared" si="495"/>
        <v>1.2130000000000001E-3</v>
      </c>
      <c r="BN90" s="213">
        <f t="shared" si="495"/>
        <v>1.7150000000000002E-3</v>
      </c>
      <c r="BT90" s="63">
        <f t="shared" ref="BT90:BV90" si="496">IFERROR(MROUND(BT37,IF(BT37&lt;20,1,IF(BT37&lt;100,5,IF(BT37&lt;500,10,50)))),"-")</f>
        <v>0</v>
      </c>
      <c r="BU90" s="63">
        <f t="shared" si="496"/>
        <v>0</v>
      </c>
      <c r="BV90" s="63">
        <f t="shared" si="496"/>
        <v>0</v>
      </c>
      <c r="BW90" s="213">
        <f t="shared" ref="BW90:BY90" si="497">BW37</f>
        <v>0</v>
      </c>
      <c r="BX90" s="213">
        <f t="shared" si="497"/>
        <v>1.077E-3</v>
      </c>
      <c r="BY90" s="213">
        <f t="shared" si="497"/>
        <v>1.6559999999999999E-3</v>
      </c>
      <c r="CD90" s="63">
        <f t="shared" si="65"/>
        <v>9.9999993386790608E-5</v>
      </c>
      <c r="CE90" s="63">
        <f t="shared" ref="CE90:CG90" si="498">IFERROR(MROUND(CE37,IF(CE37&lt;20,1,IF(CE37&lt;100,5,IF(CE37&lt;500,10,50)))),"-")</f>
        <v>0</v>
      </c>
      <c r="CF90" s="63">
        <f t="shared" si="498"/>
        <v>10</v>
      </c>
      <c r="CG90" s="63">
        <f t="shared" si="498"/>
        <v>13</v>
      </c>
      <c r="CH90" s="213">
        <f t="shared" ref="CH90:CJ90" si="499">CH37</f>
        <v>0</v>
      </c>
      <c r="CI90" s="213">
        <f t="shared" si="499"/>
        <v>7.3571000000000025E-2</v>
      </c>
      <c r="CJ90" s="213">
        <f t="shared" si="499"/>
        <v>9.4535999999999995E-2</v>
      </c>
    </row>
    <row r="91" spans="6:88" s="63" customFormat="1">
      <c r="F91" s="63">
        <f t="shared" ref="F91:H91" si="500">IFERROR(MROUND(F38,IF(F38&lt;20,1,IF(F38&lt;100,5,IF(F38&lt;500,10,50)))),"-")</f>
        <v>0</v>
      </c>
      <c r="G91" s="63">
        <f t="shared" si="500"/>
        <v>2</v>
      </c>
      <c r="H91" s="63">
        <f t="shared" si="500"/>
        <v>3</v>
      </c>
      <c r="I91" s="63">
        <f t="shared" ref="I91:K91" si="501">I38</f>
        <v>1.9999999999999999E-6</v>
      </c>
      <c r="J91" s="63">
        <f t="shared" si="501"/>
        <v>5.7722999999999969E-2</v>
      </c>
      <c r="K91" s="63">
        <f t="shared" si="501"/>
        <v>7.4681000000000011E-2</v>
      </c>
      <c r="Q91" s="63">
        <f t="shared" ref="Q91:S91" si="502">IFERROR(MROUND(Q38,IF(Q38&lt;20,1,IF(Q38&lt;100,5,IF(Q38&lt;500,10,50)))),"-")</f>
        <v>0</v>
      </c>
      <c r="R91" s="63">
        <f t="shared" si="502"/>
        <v>2</v>
      </c>
      <c r="S91" s="63">
        <f t="shared" si="502"/>
        <v>3</v>
      </c>
      <c r="T91" s="63">
        <f t="shared" ref="T91:V91" si="503">T38</f>
        <v>1.9999999999999999E-6</v>
      </c>
      <c r="U91" s="63">
        <f t="shared" si="503"/>
        <v>5.9815E-2</v>
      </c>
      <c r="V91" s="63">
        <f t="shared" si="503"/>
        <v>7.7324000000000004E-2</v>
      </c>
      <c r="AB91" s="63">
        <f t="shared" ref="AB91:AD91" si="504">IFERROR(MROUND(AB38,IF(AB38&lt;20,1,IF(AB38&lt;100,5,IF(AB38&lt;500,10,50)))),"-")</f>
        <v>0</v>
      </c>
      <c r="AC91" s="63">
        <f t="shared" si="504"/>
        <v>2</v>
      </c>
      <c r="AD91" s="63">
        <f t="shared" si="504"/>
        <v>3</v>
      </c>
      <c r="AE91" s="63">
        <f t="shared" ref="AE91:AG91" si="505">AE38</f>
        <v>1.9999999999999999E-6</v>
      </c>
      <c r="AF91" s="63">
        <f t="shared" si="505"/>
        <v>6.2141000000000002E-2</v>
      </c>
      <c r="AG91" s="63">
        <f t="shared" si="505"/>
        <v>8.0287000000000011E-2</v>
      </c>
      <c r="AM91" s="63">
        <f t="shared" ref="AM91:AO91" si="506">IFERROR(MROUND(AM38,IF(AM38&lt;20,1,IF(AM38&lt;100,5,IF(AM38&lt;500,10,50)))),"-")</f>
        <v>0</v>
      </c>
      <c r="AN91" s="63">
        <f t="shared" si="506"/>
        <v>2</v>
      </c>
      <c r="AO91" s="63">
        <f t="shared" si="506"/>
        <v>2</v>
      </c>
      <c r="AP91" s="63">
        <f t="shared" ref="AP91:AR91" si="507">AP38</f>
        <v>1.9999999999999999E-6</v>
      </c>
      <c r="AQ91" s="63">
        <f t="shared" si="507"/>
        <v>4.6778E-2</v>
      </c>
      <c r="AR91" s="63">
        <f t="shared" si="507"/>
        <v>6.2280000000000002E-2</v>
      </c>
      <c r="AX91" s="63">
        <f t="shared" ref="AX91:AZ91" si="508">IFERROR(MROUND(AX38,IF(AX38&lt;20,1,IF(AX38&lt;100,5,IF(AX38&lt;500,10,50)))),"-")</f>
        <v>0</v>
      </c>
      <c r="AY91" s="63">
        <f t="shared" si="508"/>
        <v>0</v>
      </c>
      <c r="AZ91" s="63">
        <f t="shared" si="508"/>
        <v>0</v>
      </c>
      <c r="BA91" s="63">
        <f t="shared" ref="BA91:BC91" si="509">BA38</f>
        <v>0</v>
      </c>
      <c r="BB91" s="63">
        <f t="shared" si="509"/>
        <v>4.1999999999999997E-3</v>
      </c>
      <c r="BC91" s="63">
        <f t="shared" si="509"/>
        <v>5.8840000000000012E-3</v>
      </c>
      <c r="BI91" s="63">
        <f t="shared" ref="BI91:BK91" si="510">IFERROR(MROUND(BI38,IF(BI38&lt;20,1,IF(BI38&lt;100,5,IF(BI38&lt;500,10,50)))),"-")</f>
        <v>0</v>
      </c>
      <c r="BJ91" s="63">
        <f t="shared" si="510"/>
        <v>0</v>
      </c>
      <c r="BK91" s="63">
        <f t="shared" si="510"/>
        <v>0</v>
      </c>
      <c r="BL91" s="213">
        <f t="shared" ref="BL91:BN91" si="511">BL38</f>
        <v>0</v>
      </c>
      <c r="BM91" s="213">
        <f t="shared" si="511"/>
        <v>6.7400000000000023E-4</v>
      </c>
      <c r="BN91" s="213">
        <f t="shared" si="511"/>
        <v>9.9899999999999989E-4</v>
      </c>
      <c r="BT91" s="63">
        <f t="shared" ref="BT91:BV91" si="512">IFERROR(MROUND(BT38,IF(BT38&lt;20,1,IF(BT38&lt;100,5,IF(BT38&lt;500,10,50)))),"-")</f>
        <v>0</v>
      </c>
      <c r="BU91" s="63">
        <f t="shared" si="512"/>
        <v>0</v>
      </c>
      <c r="BV91" s="63">
        <f t="shared" si="512"/>
        <v>0</v>
      </c>
      <c r="BW91" s="213">
        <f t="shared" ref="BW91:BY91" si="513">BW38</f>
        <v>0</v>
      </c>
      <c r="BX91" s="213">
        <f t="shared" si="513"/>
        <v>7.2800000000000002E-4</v>
      </c>
      <c r="BY91" s="213">
        <f t="shared" si="513"/>
        <v>1.0809999999999999E-3</v>
      </c>
      <c r="CD91" s="63">
        <f t="shared" si="65"/>
        <v>9.9999993386790608E-5</v>
      </c>
      <c r="CE91" s="63">
        <f t="shared" ref="CE91:CG91" si="514">IFERROR(MROUND(CE38,IF(CE38&lt;20,1,IF(CE38&lt;100,5,IF(CE38&lt;500,10,50)))),"-")</f>
        <v>0</v>
      </c>
      <c r="CF91" s="63">
        <f t="shared" si="514"/>
        <v>2</v>
      </c>
      <c r="CG91" s="63">
        <f t="shared" si="514"/>
        <v>3</v>
      </c>
      <c r="CH91" s="213">
        <f t="shared" ref="CH91:CJ91" si="515">CH38</f>
        <v>1.9999999999999999E-6</v>
      </c>
      <c r="CI91" s="213">
        <f t="shared" si="515"/>
        <v>5.5614999999999998E-2</v>
      </c>
      <c r="CJ91" s="213">
        <f t="shared" si="515"/>
        <v>7.1440000000000003E-2</v>
      </c>
    </row>
    <row r="92" spans="6:88" s="63" customFormat="1">
      <c r="F92" s="63">
        <f t="shared" ref="F92:H92" si="516">IFERROR(MROUND(F39,IF(F39&lt;20,1,IF(F39&lt;100,5,IF(F39&lt;500,10,50)))),"-")</f>
        <v>0</v>
      </c>
      <c r="G92" s="63">
        <f t="shared" si="516"/>
        <v>25</v>
      </c>
      <c r="H92" s="63">
        <f t="shared" si="516"/>
        <v>40</v>
      </c>
      <c r="I92" s="63">
        <f t="shared" ref="I92:K92" si="517">I39</f>
        <v>3.9999999999999998E-6</v>
      </c>
      <c r="J92" s="63">
        <f t="shared" si="517"/>
        <v>0.61220399999999986</v>
      </c>
      <c r="K92" s="63">
        <f t="shared" si="517"/>
        <v>1.0646550000000004</v>
      </c>
      <c r="Q92" s="63">
        <f t="shared" ref="Q92:S92" si="518">IFERROR(MROUND(Q39,IF(Q39&lt;20,1,IF(Q39&lt;100,5,IF(Q39&lt;500,10,50)))),"-")</f>
        <v>0</v>
      </c>
      <c r="R92" s="63">
        <f t="shared" si="518"/>
        <v>25</v>
      </c>
      <c r="S92" s="63">
        <f t="shared" si="518"/>
        <v>40</v>
      </c>
      <c r="T92" s="63">
        <f t="shared" ref="T92:V92" si="519">T39</f>
        <v>3.9999999999999998E-6</v>
      </c>
      <c r="U92" s="63">
        <f t="shared" si="519"/>
        <v>0.62362299999999982</v>
      </c>
      <c r="V92" s="63">
        <f t="shared" si="519"/>
        <v>1.085737</v>
      </c>
      <c r="AB92" s="63">
        <f t="shared" ref="AB92:AD92" si="520">IFERROR(MROUND(AB39,IF(AB39&lt;20,1,IF(AB39&lt;100,5,IF(AB39&lt;500,10,50)))),"-")</f>
        <v>0</v>
      </c>
      <c r="AC92" s="63">
        <f t="shared" si="520"/>
        <v>25</v>
      </c>
      <c r="AD92" s="63">
        <f t="shared" si="520"/>
        <v>40</v>
      </c>
      <c r="AE92" s="63">
        <f t="shared" ref="AE92:AG92" si="521">AE39</f>
        <v>3.9999999999999998E-6</v>
      </c>
      <c r="AF92" s="63">
        <f t="shared" si="521"/>
        <v>0.63702699999999979</v>
      </c>
      <c r="AG92" s="63">
        <f t="shared" si="521"/>
        <v>1.110446</v>
      </c>
      <c r="AM92" s="63">
        <f t="shared" ref="AM92:AO92" si="522">IFERROR(MROUND(AM39,IF(AM39&lt;20,1,IF(AM39&lt;100,5,IF(AM39&lt;500,10,50)))),"-")</f>
        <v>0</v>
      </c>
      <c r="AN92" s="63">
        <f t="shared" si="522"/>
        <v>16</v>
      </c>
      <c r="AO92" s="63">
        <f t="shared" si="522"/>
        <v>25</v>
      </c>
      <c r="AP92" s="63">
        <f t="shared" ref="AP92:AR92" si="523">AP39</f>
        <v>3.9999999999999998E-6</v>
      </c>
      <c r="AQ92" s="63">
        <f t="shared" si="523"/>
        <v>0.37581600000000009</v>
      </c>
      <c r="AR92" s="63">
        <f t="shared" si="523"/>
        <v>0.69939200000000001</v>
      </c>
      <c r="AX92" s="63">
        <f t="shared" ref="AX92:AZ92" si="524">IFERROR(MROUND(AX39,IF(AX39&lt;20,1,IF(AX39&lt;100,5,IF(AX39&lt;500,10,50)))),"-")</f>
        <v>0</v>
      </c>
      <c r="AY92" s="63">
        <f t="shared" si="524"/>
        <v>3</v>
      </c>
      <c r="AZ92" s="63">
        <f t="shared" si="524"/>
        <v>5</v>
      </c>
      <c r="BA92" s="63">
        <f t="shared" ref="BA92:BC92" si="525">BA39</f>
        <v>0</v>
      </c>
      <c r="BB92" s="63">
        <f t="shared" si="525"/>
        <v>9.0550000000000019E-2</v>
      </c>
      <c r="BC92" s="63">
        <f t="shared" si="525"/>
        <v>0.15576599999999996</v>
      </c>
      <c r="BI92" s="63">
        <f t="shared" ref="BI92:BK92" si="526">IFERROR(MROUND(BI39,IF(BI39&lt;20,1,IF(BI39&lt;100,5,IF(BI39&lt;500,10,50)))),"-")</f>
        <v>0</v>
      </c>
      <c r="BJ92" s="63">
        <f t="shared" si="526"/>
        <v>0</v>
      </c>
      <c r="BK92" s="63">
        <f t="shared" si="526"/>
        <v>1</v>
      </c>
      <c r="BL92" s="213">
        <f t="shared" ref="BL92:BN92" si="527">BL39</f>
        <v>0</v>
      </c>
      <c r="BM92" s="213">
        <f t="shared" si="527"/>
        <v>6.5180000000000004E-3</v>
      </c>
      <c r="BN92" s="213">
        <f t="shared" si="527"/>
        <v>1.4380000000000002E-2</v>
      </c>
      <c r="BT92" s="63">
        <f t="shared" ref="BT92:BV92" si="528">IFERROR(MROUND(BT39,IF(BT39&lt;20,1,IF(BT39&lt;100,5,IF(BT39&lt;500,10,50)))),"-")</f>
        <v>0</v>
      </c>
      <c r="BU92" s="63">
        <f t="shared" si="528"/>
        <v>0</v>
      </c>
      <c r="BV92" s="63">
        <f t="shared" si="528"/>
        <v>0</v>
      </c>
      <c r="BW92" s="213">
        <f t="shared" ref="BW92:BY92" si="529">BW39</f>
        <v>0</v>
      </c>
      <c r="BX92" s="213">
        <f t="shared" si="529"/>
        <v>4.7559999999999989E-3</v>
      </c>
      <c r="BY92" s="213">
        <f t="shared" si="529"/>
        <v>1.1267999999999995E-2</v>
      </c>
      <c r="CD92" s="63">
        <f t="shared" si="65"/>
        <v>9.9999993386790608E-5</v>
      </c>
      <c r="CE92" s="63">
        <f t="shared" ref="CE92:CG92" si="530">IFERROR(MROUND(CE39,IF(CE39&lt;20,1,IF(CE39&lt;100,5,IF(CE39&lt;500,10,50)))),"-")</f>
        <v>0</v>
      </c>
      <c r="CF92" s="63">
        <f t="shared" si="530"/>
        <v>20</v>
      </c>
      <c r="CG92" s="63">
        <f t="shared" si="530"/>
        <v>35</v>
      </c>
      <c r="CH92" s="213">
        <f t="shared" ref="CH92:CJ92" si="531">CH39</f>
        <v>3.9999999999999998E-6</v>
      </c>
      <c r="CI92" s="213">
        <f t="shared" si="531"/>
        <v>0.5330729999999998</v>
      </c>
      <c r="CJ92" s="213">
        <f t="shared" si="531"/>
        <v>0.92997099999999999</v>
      </c>
    </row>
    <row r="93" spans="6:88" s="63" customFormat="1">
      <c r="F93" s="63">
        <f t="shared" ref="F93:H93" si="532">IFERROR(MROUND(F40,IF(F40&lt;20,1,IF(F40&lt;100,5,IF(F40&lt;500,10,50)))),"-")</f>
        <v>210</v>
      </c>
      <c r="G93" s="63">
        <f t="shared" si="532"/>
        <v>470</v>
      </c>
      <c r="H93" s="63">
        <f t="shared" si="532"/>
        <v>550</v>
      </c>
      <c r="I93" s="63">
        <f t="shared" ref="I93:K93" si="533">I40</f>
        <v>2.7818200000000006</v>
      </c>
      <c r="J93" s="63">
        <f t="shared" si="533"/>
        <v>5.4807699999999997</v>
      </c>
      <c r="K93" s="63">
        <f t="shared" si="533"/>
        <v>6.2742749999999976</v>
      </c>
      <c r="Q93" s="63">
        <f t="shared" ref="Q93:S93" si="534">IFERROR(MROUND(Q40,IF(Q40&lt;20,1,IF(Q40&lt;100,5,IF(Q40&lt;500,10,50)))),"-")</f>
        <v>220</v>
      </c>
      <c r="R93" s="63">
        <f t="shared" si="534"/>
        <v>490</v>
      </c>
      <c r="S93" s="63">
        <f t="shared" si="534"/>
        <v>550</v>
      </c>
      <c r="T93" s="63">
        <f t="shared" ref="T93:V93" si="535">T40</f>
        <v>2.9002790000000003</v>
      </c>
      <c r="U93" s="63">
        <f t="shared" si="535"/>
        <v>5.6927450000000004</v>
      </c>
      <c r="V93" s="63">
        <f t="shared" si="535"/>
        <v>6.511991000000001</v>
      </c>
      <c r="AB93" s="63">
        <f t="shared" ref="AB93:AD93" si="536">IFERROR(MROUND(AB40,IF(AB40&lt;20,1,IF(AB40&lt;100,5,IF(AB40&lt;500,10,50)))),"-")</f>
        <v>230</v>
      </c>
      <c r="AC93" s="63">
        <f t="shared" si="536"/>
        <v>500</v>
      </c>
      <c r="AD93" s="63">
        <f t="shared" si="536"/>
        <v>600</v>
      </c>
      <c r="AE93" s="63">
        <f t="shared" ref="AE93:AG93" si="537">AE40</f>
        <v>3.0267030000000004</v>
      </c>
      <c r="AF93" s="63">
        <f t="shared" si="537"/>
        <v>5.9260580000000029</v>
      </c>
      <c r="AG93" s="63">
        <f t="shared" si="537"/>
        <v>6.775132000000001</v>
      </c>
      <c r="AM93" s="63">
        <f t="shared" ref="AM93:AO93" si="538">IFERROR(MROUND(AM40,IF(AM40&lt;20,1,IF(AM40&lt;100,5,IF(AM40&lt;500,10,50)))),"-")</f>
        <v>200</v>
      </c>
      <c r="AN93" s="63">
        <f t="shared" si="538"/>
        <v>460</v>
      </c>
      <c r="AO93" s="63">
        <f t="shared" si="538"/>
        <v>550</v>
      </c>
      <c r="AP93" s="63">
        <f t="shared" ref="AP93:AR93" si="539">AP40</f>
        <v>2.5430290000000002</v>
      </c>
      <c r="AQ93" s="63">
        <f t="shared" si="539"/>
        <v>5.1825629999999983</v>
      </c>
      <c r="AR93" s="63">
        <f t="shared" si="539"/>
        <v>6.0189809999999992</v>
      </c>
      <c r="AX93" s="63">
        <f t="shared" ref="AX93:AZ93" si="540">IFERROR(MROUND(AX40,IF(AX40&lt;20,1,IF(AX40&lt;100,5,IF(AX40&lt;500,10,50)))),"-")</f>
        <v>17</v>
      </c>
      <c r="AY93" s="63">
        <f t="shared" si="540"/>
        <v>40</v>
      </c>
      <c r="AZ93" s="63">
        <f t="shared" si="540"/>
        <v>50</v>
      </c>
      <c r="BA93" s="63">
        <f t="shared" ref="BA93:BC93" si="541">BA40</f>
        <v>0.16339099999999998</v>
      </c>
      <c r="BB93" s="63">
        <f t="shared" si="541"/>
        <v>0.42783899999999997</v>
      </c>
      <c r="BC93" s="63">
        <f t="shared" si="541"/>
        <v>0.52013600000000004</v>
      </c>
      <c r="BI93" s="63">
        <f t="shared" ref="BI93:BK93" si="542">IFERROR(MROUND(BI40,IF(BI40&lt;20,1,IF(BI40&lt;100,5,IF(BI40&lt;500,10,50)))),"-")</f>
        <v>3</v>
      </c>
      <c r="BJ93" s="63">
        <f t="shared" si="542"/>
        <v>8</v>
      </c>
      <c r="BK93" s="63">
        <f t="shared" si="542"/>
        <v>9</v>
      </c>
      <c r="BL93" s="213">
        <f t="shared" ref="BL93:BN93" si="543">BL40</f>
        <v>2.6991999999999999E-2</v>
      </c>
      <c r="BM93" s="213">
        <f t="shared" si="543"/>
        <v>6.9699000000000025E-2</v>
      </c>
      <c r="BN93" s="213">
        <f t="shared" si="543"/>
        <v>8.6959000000000009E-2</v>
      </c>
      <c r="BT93" s="63">
        <f t="shared" ref="BT93:BV93" si="544">IFERROR(MROUND(BT40,IF(BT40&lt;20,1,IF(BT40&lt;100,5,IF(BT40&lt;500,10,50)))),"-")</f>
        <v>0</v>
      </c>
      <c r="BU93" s="63">
        <f t="shared" si="544"/>
        <v>2</v>
      </c>
      <c r="BV93" s="63">
        <f t="shared" si="544"/>
        <v>3</v>
      </c>
      <c r="BW93" s="213">
        <f t="shared" ref="BW93:BY93" si="545">BW40</f>
        <v>2.7700000000000012E-4</v>
      </c>
      <c r="BX93" s="213">
        <f t="shared" si="545"/>
        <v>1.6132000000000001E-2</v>
      </c>
      <c r="BY93" s="213">
        <f t="shared" si="545"/>
        <v>2.9014999999999999E-2</v>
      </c>
      <c r="CD93" s="63">
        <f t="shared" si="65"/>
        <v>439.84204186733143</v>
      </c>
      <c r="CE93" s="63">
        <f t="shared" ref="CE93:CG93" si="546">IFERROR(MROUND(CE40,IF(CE40&lt;20,1,IF(CE40&lt;100,5,IF(CE40&lt;500,10,50)))),"-")</f>
        <v>210</v>
      </c>
      <c r="CF93" s="63">
        <f t="shared" si="546"/>
        <v>440</v>
      </c>
      <c r="CG93" s="63">
        <f t="shared" si="546"/>
        <v>500</v>
      </c>
      <c r="CH93" s="213">
        <f t="shared" ref="CH93:CJ93" si="547">CH40</f>
        <v>2.7368880000000004</v>
      </c>
      <c r="CI93" s="213">
        <f t="shared" si="547"/>
        <v>5.2649060000000008</v>
      </c>
      <c r="CJ93" s="213">
        <f t="shared" si="547"/>
        <v>5.991855000000001</v>
      </c>
    </row>
    <row r="94" spans="6:88" s="63" customFormat="1">
      <c r="F94" s="63">
        <f t="shared" ref="F94:H94" si="548">IFERROR(MROUND(F41,IF(F41&lt;20,1,IF(F41&lt;100,5,IF(F41&lt;500,10,50)))),"-")</f>
        <v>130</v>
      </c>
      <c r="G94" s="63">
        <f t="shared" si="548"/>
        <v>260</v>
      </c>
      <c r="H94" s="63">
        <f t="shared" si="548"/>
        <v>300</v>
      </c>
      <c r="I94" s="63">
        <f t="shared" ref="I94:K94" si="549">I41</f>
        <v>1.4427280000000007</v>
      </c>
      <c r="J94" s="63">
        <f t="shared" si="549"/>
        <v>2.2081910000000002</v>
      </c>
      <c r="K94" s="63">
        <f t="shared" si="549"/>
        <v>2.4249569999999991</v>
      </c>
      <c r="Q94" s="63">
        <f t="shared" ref="Q94:S94" si="550">IFERROR(MROUND(Q41,IF(Q41&lt;20,1,IF(Q41&lt;100,5,IF(Q41&lt;500,10,50)))),"-")</f>
        <v>140</v>
      </c>
      <c r="R94" s="63">
        <f t="shared" si="550"/>
        <v>270</v>
      </c>
      <c r="S94" s="63">
        <f t="shared" si="550"/>
        <v>310</v>
      </c>
      <c r="T94" s="63">
        <f t="shared" ref="T94:V94" si="551">T41</f>
        <v>1.4987270000000001</v>
      </c>
      <c r="U94" s="63">
        <f t="shared" si="551"/>
        <v>2.2917549999999993</v>
      </c>
      <c r="V94" s="63">
        <f t="shared" si="551"/>
        <v>2.515865999999999</v>
      </c>
      <c r="AB94" s="63">
        <f t="shared" ref="AB94:AD94" si="552">IFERROR(MROUND(AB41,IF(AB41&lt;20,1,IF(AB41&lt;100,5,IF(AB41&lt;500,10,50)))),"-")</f>
        <v>140</v>
      </c>
      <c r="AC94" s="63">
        <f t="shared" si="552"/>
        <v>280</v>
      </c>
      <c r="AD94" s="63">
        <f t="shared" si="552"/>
        <v>320</v>
      </c>
      <c r="AE94" s="63">
        <f t="shared" ref="AE94:AG94" si="553">AE41</f>
        <v>1.5596929999999998</v>
      </c>
      <c r="AF94" s="63">
        <f t="shared" si="553"/>
        <v>2.3835920000000006</v>
      </c>
      <c r="AG94" s="63">
        <f t="shared" si="553"/>
        <v>2.6160710000000003</v>
      </c>
      <c r="AM94" s="63">
        <f t="shared" ref="AM94:AO94" si="554">IFERROR(MROUND(AM41,IF(AM41&lt;20,1,IF(AM41&lt;100,5,IF(AM41&lt;500,10,50)))),"-")</f>
        <v>40</v>
      </c>
      <c r="AN94" s="63">
        <f t="shared" si="554"/>
        <v>110</v>
      </c>
      <c r="AO94" s="63">
        <f t="shared" si="554"/>
        <v>130</v>
      </c>
      <c r="AP94" s="63">
        <f t="shared" ref="AP94:AR94" si="555">AP41</f>
        <v>0.40503600000000012</v>
      </c>
      <c r="AQ94" s="63">
        <f t="shared" si="555"/>
        <v>0.72188699999999972</v>
      </c>
      <c r="AR94" s="63">
        <f t="shared" si="555"/>
        <v>0.83316200000000018</v>
      </c>
      <c r="AX94" s="63">
        <f t="shared" ref="AX94:AZ94" si="556">IFERROR(MROUND(AX41,IF(AX41&lt;20,1,IF(AX41&lt;100,5,IF(AX41&lt;500,10,50)))),"-")</f>
        <v>9</v>
      </c>
      <c r="AY94" s="63">
        <f t="shared" si="556"/>
        <v>19</v>
      </c>
      <c r="AZ94" s="63">
        <f t="shared" si="556"/>
        <v>25</v>
      </c>
      <c r="BA94" s="63">
        <f t="shared" ref="BA94:BC94" si="557">BA41</f>
        <v>6.6009999999999999E-2</v>
      </c>
      <c r="BB94" s="63">
        <f t="shared" si="557"/>
        <v>0.11889200000000001</v>
      </c>
      <c r="BC94" s="63">
        <f t="shared" si="557"/>
        <v>0.13924900000000001</v>
      </c>
      <c r="BI94" s="63">
        <f t="shared" ref="BI94:BK94" si="558">IFERROR(MROUND(BI41,IF(BI41&lt;20,1,IF(BI41&lt;100,5,IF(BI41&lt;500,10,50)))),"-")</f>
        <v>2</v>
      </c>
      <c r="BJ94" s="63">
        <f t="shared" si="558"/>
        <v>5</v>
      </c>
      <c r="BK94" s="63">
        <f t="shared" si="558"/>
        <v>6</v>
      </c>
      <c r="BL94" s="213">
        <f t="shared" ref="BL94:BN94" si="559">BL41</f>
        <v>1.1012000000000001E-2</v>
      </c>
      <c r="BM94" s="213">
        <f t="shared" si="559"/>
        <v>2.3571000000000002E-2</v>
      </c>
      <c r="BN94" s="213">
        <f t="shared" si="559"/>
        <v>2.8904000000000006E-2</v>
      </c>
      <c r="BT94" s="63">
        <f t="shared" ref="BT94:BV94" si="560">IFERROR(MROUND(BT41,IF(BT41&lt;20,1,IF(BT41&lt;100,5,IF(BT41&lt;500,10,50)))),"-")</f>
        <v>0</v>
      </c>
      <c r="BU94" s="63">
        <f t="shared" si="560"/>
        <v>2</v>
      </c>
      <c r="BV94" s="63">
        <f t="shared" si="560"/>
        <v>2</v>
      </c>
      <c r="BW94" s="213">
        <f t="shared" ref="BW94:BY94" si="561">BW41</f>
        <v>0</v>
      </c>
      <c r="BX94" s="213">
        <f t="shared" si="561"/>
        <v>3.749000000000001E-3</v>
      </c>
      <c r="BY94" s="213">
        <f t="shared" si="561"/>
        <v>5.8970000000000003E-3</v>
      </c>
      <c r="CD94" s="63">
        <f t="shared" si="65"/>
        <v>238.24102345122242</v>
      </c>
      <c r="CE94" s="63">
        <f t="shared" ref="CE94:CG94" si="562">IFERROR(MROUND(CE41,IF(CE41&lt;20,1,IF(CE41&lt;100,5,IF(CE41&lt;500,10,50)))),"-")</f>
        <v>130</v>
      </c>
      <c r="CF94" s="63">
        <f t="shared" si="562"/>
        <v>250</v>
      </c>
      <c r="CG94" s="63">
        <f t="shared" si="562"/>
        <v>290</v>
      </c>
      <c r="CH94" s="213">
        <f t="shared" ref="CH94:CJ94" si="563">CH41</f>
        <v>1.4327170000000002</v>
      </c>
      <c r="CI94" s="213">
        <f t="shared" si="563"/>
        <v>2.1728629999999991</v>
      </c>
      <c r="CJ94" s="213">
        <f t="shared" si="563"/>
        <v>2.3766169999999991</v>
      </c>
    </row>
    <row r="95" spans="6:88" s="63" customFormat="1">
      <c r="F95" s="63">
        <f t="shared" ref="F95:H95" si="564">IFERROR(MROUND(F42,IF(F42&lt;20,1,IF(F42&lt;100,5,IF(F42&lt;500,10,50)))),"-")</f>
        <v>140</v>
      </c>
      <c r="G95" s="63">
        <f t="shared" si="564"/>
        <v>300</v>
      </c>
      <c r="H95" s="63">
        <f t="shared" si="564"/>
        <v>350</v>
      </c>
      <c r="I95" s="63">
        <f t="shared" ref="I95:K95" si="565">I42</f>
        <v>4.1873779999999998</v>
      </c>
      <c r="J95" s="63">
        <f t="shared" si="565"/>
        <v>8.5743679999999962</v>
      </c>
      <c r="K95" s="63">
        <f t="shared" si="565"/>
        <v>9.9434970000000007</v>
      </c>
      <c r="Q95" s="63">
        <f t="shared" ref="Q95:S95" si="566">IFERROR(MROUND(Q42,IF(Q42&lt;20,1,IF(Q42&lt;100,5,IF(Q42&lt;500,10,50)))),"-")</f>
        <v>150</v>
      </c>
      <c r="R95" s="63">
        <f t="shared" si="566"/>
        <v>310</v>
      </c>
      <c r="S95" s="63">
        <f t="shared" si="566"/>
        <v>360</v>
      </c>
      <c r="T95" s="63">
        <f t="shared" ref="T95:V95" si="567">T42</f>
        <v>4.3500809999999985</v>
      </c>
      <c r="U95" s="63">
        <f t="shared" si="567"/>
        <v>8.8868999999999954</v>
      </c>
      <c r="V95" s="63">
        <f t="shared" si="567"/>
        <v>10.299969000000001</v>
      </c>
      <c r="AB95" s="63">
        <f t="shared" ref="AB95:AD95" si="568">IFERROR(MROUND(AB42,IF(AB42&lt;20,1,IF(AB42&lt;100,5,IF(AB42&lt;500,10,50)))),"-")</f>
        <v>150</v>
      </c>
      <c r="AC95" s="63">
        <f t="shared" si="568"/>
        <v>330</v>
      </c>
      <c r="AD95" s="63">
        <f t="shared" si="568"/>
        <v>380</v>
      </c>
      <c r="AE95" s="63">
        <f t="shared" ref="AE95:AG95" si="569">AE42</f>
        <v>4.5252119999999989</v>
      </c>
      <c r="AF95" s="63">
        <f t="shared" si="569"/>
        <v>9.2333420000000022</v>
      </c>
      <c r="AG95" s="63">
        <f t="shared" si="569"/>
        <v>10.697604</v>
      </c>
      <c r="AM95" s="63">
        <f t="shared" ref="AM95:AO95" si="570">IFERROR(MROUND(AM42,IF(AM42&lt;20,1,IF(AM42&lt;100,5,IF(AM42&lt;500,10,50)))),"-")</f>
        <v>210</v>
      </c>
      <c r="AN95" s="63">
        <f t="shared" si="570"/>
        <v>420</v>
      </c>
      <c r="AO95" s="63">
        <f t="shared" si="570"/>
        <v>480</v>
      </c>
      <c r="AP95" s="63">
        <f t="shared" ref="AP95:AR95" si="571">AP42</f>
        <v>6.173452000000001</v>
      </c>
      <c r="AQ95" s="63">
        <f t="shared" si="571"/>
        <v>11.866508</v>
      </c>
      <c r="AR95" s="63">
        <f t="shared" si="571"/>
        <v>13.654808999999997</v>
      </c>
      <c r="AX95" s="63">
        <f t="shared" ref="AX95:AZ95" si="572">IFERROR(MROUND(AX42,IF(AX42&lt;20,1,IF(AX42&lt;100,5,IF(AX42&lt;500,10,50)))),"-")</f>
        <v>9</v>
      </c>
      <c r="AY95" s="63">
        <f t="shared" si="572"/>
        <v>25</v>
      </c>
      <c r="AZ95" s="63">
        <f t="shared" si="572"/>
        <v>30</v>
      </c>
      <c r="BA95" s="63">
        <f t="shared" ref="BA95:BC95" si="573">BA42</f>
        <v>0.27260500000000004</v>
      </c>
      <c r="BB95" s="63">
        <f t="shared" si="573"/>
        <v>0.67423600000000006</v>
      </c>
      <c r="BC95" s="63">
        <f t="shared" si="573"/>
        <v>0.81785300000000005</v>
      </c>
      <c r="BI95" s="63">
        <f t="shared" ref="BI95:BK95" si="574">IFERROR(MROUND(BI42,IF(BI42&lt;20,1,IF(BI42&lt;100,5,IF(BI42&lt;500,10,50)))),"-")</f>
        <v>2</v>
      </c>
      <c r="BJ95" s="63">
        <f t="shared" si="574"/>
        <v>5</v>
      </c>
      <c r="BK95" s="63">
        <f t="shared" si="574"/>
        <v>5</v>
      </c>
      <c r="BL95" s="213">
        <f t="shared" ref="BL95:BN95" si="575">BL42</f>
        <v>6.2151999999999985E-2</v>
      </c>
      <c r="BM95" s="213">
        <f t="shared" si="575"/>
        <v>0.117871</v>
      </c>
      <c r="BN95" s="213">
        <f t="shared" si="575"/>
        <v>0.14533800000000005</v>
      </c>
      <c r="BT95" s="63">
        <f t="shared" ref="BT95:BV95" si="576">IFERROR(MROUND(BT42,IF(BT42&lt;20,1,IF(BT42&lt;100,5,IF(BT42&lt;500,10,50)))),"-")</f>
        <v>0</v>
      </c>
      <c r="BU95" s="63">
        <f t="shared" si="576"/>
        <v>1</v>
      </c>
      <c r="BV95" s="63">
        <f t="shared" si="576"/>
        <v>1</v>
      </c>
      <c r="BW95" s="213">
        <f t="shared" ref="BW95:BY95" si="577">BW42</f>
        <v>0</v>
      </c>
      <c r="BX95" s="213">
        <f t="shared" si="577"/>
        <v>1.8857999999999993E-2</v>
      </c>
      <c r="BY95" s="213">
        <f t="shared" si="577"/>
        <v>3.721E-2</v>
      </c>
      <c r="CD95" s="63">
        <f t="shared" si="65"/>
        <v>284.09780188007358</v>
      </c>
      <c r="CE95" s="63">
        <f t="shared" ref="CE95:CG95" si="578">IFERROR(MROUND(CE42,IF(CE42&lt;20,1,IF(CE42&lt;100,5,IF(CE42&lt;500,10,50)))),"-")</f>
        <v>140</v>
      </c>
      <c r="CF95" s="63">
        <f t="shared" si="578"/>
        <v>290</v>
      </c>
      <c r="CG95" s="63">
        <f t="shared" si="578"/>
        <v>330</v>
      </c>
      <c r="CH95" s="213">
        <f t="shared" ref="CH95:CJ95" si="579">CH42</f>
        <v>4.0774759999999981</v>
      </c>
      <c r="CI95" s="213">
        <f t="shared" si="579"/>
        <v>8.2126639999999949</v>
      </c>
      <c r="CJ95" s="213">
        <f t="shared" si="579"/>
        <v>9.4821160000000013</v>
      </c>
    </row>
    <row r="96" spans="6:88" s="63" customFormat="1">
      <c r="F96" s="63">
        <f t="shared" ref="F96:H96" si="580">IFERROR(MROUND(F43,IF(F43&lt;20,1,IF(F43&lt;100,5,IF(F43&lt;500,10,50)))),"-")</f>
        <v>50</v>
      </c>
      <c r="G96" s="63">
        <f t="shared" si="580"/>
        <v>90</v>
      </c>
      <c r="H96" s="63">
        <f t="shared" si="580"/>
        <v>100</v>
      </c>
      <c r="I96" s="63">
        <f t="shared" ref="I96:K96" si="581">I43</f>
        <v>1.5798979999999998</v>
      </c>
      <c r="J96" s="63">
        <f t="shared" si="581"/>
        <v>2.6280570000000001</v>
      </c>
      <c r="K96" s="63">
        <f t="shared" si="581"/>
        <v>2.937303</v>
      </c>
      <c r="Q96" s="63">
        <f t="shared" ref="Q96:S96" si="582">IFERROR(MROUND(Q43,IF(Q43&lt;20,1,IF(Q43&lt;100,5,IF(Q43&lt;500,10,50)))),"-")</f>
        <v>50</v>
      </c>
      <c r="R96" s="63">
        <f t="shared" si="582"/>
        <v>95</v>
      </c>
      <c r="S96" s="63">
        <f t="shared" si="582"/>
        <v>110</v>
      </c>
      <c r="T96" s="63">
        <f t="shared" ref="T96:V96" si="583">T43</f>
        <v>1.642393</v>
      </c>
      <c r="U96" s="63">
        <f t="shared" si="583"/>
        <v>2.7265459999999995</v>
      </c>
      <c r="V96" s="63">
        <f t="shared" si="583"/>
        <v>3.0457349999999992</v>
      </c>
      <c r="AB96" s="63">
        <f t="shared" ref="AB96:AD96" si="584">IFERROR(MROUND(AB43,IF(AB43&lt;20,1,IF(AB43&lt;100,5,IF(AB43&lt;500,10,50)))),"-")</f>
        <v>50</v>
      </c>
      <c r="AC96" s="63">
        <f t="shared" si="584"/>
        <v>100</v>
      </c>
      <c r="AD96" s="63">
        <f t="shared" si="584"/>
        <v>110</v>
      </c>
      <c r="AE96" s="63">
        <f t="shared" ref="AE96:AG96" si="585">AE43</f>
        <v>1.7094259999999994</v>
      </c>
      <c r="AF96" s="63">
        <f t="shared" si="585"/>
        <v>2.834295</v>
      </c>
      <c r="AG96" s="63">
        <f t="shared" si="585"/>
        <v>3.1651330000000004</v>
      </c>
      <c r="AM96" s="63">
        <f t="shared" ref="AM96:AO96" si="586">IFERROR(MROUND(AM43,IF(AM43&lt;20,1,IF(AM43&lt;100,5,IF(AM43&lt;500,10,50)))),"-")</f>
        <v>80</v>
      </c>
      <c r="AN96" s="63">
        <f t="shared" si="586"/>
        <v>150</v>
      </c>
      <c r="AO96" s="63">
        <f t="shared" si="586"/>
        <v>170</v>
      </c>
      <c r="AP96" s="63">
        <f t="shared" ref="AP96:AR96" si="587">AP43</f>
        <v>2.618793000000001</v>
      </c>
      <c r="AQ96" s="63">
        <f t="shared" si="587"/>
        <v>4.256867999999999</v>
      </c>
      <c r="AR96" s="63">
        <f t="shared" si="587"/>
        <v>4.7359019999999985</v>
      </c>
      <c r="AX96" s="63">
        <f t="shared" ref="AX96:AZ96" si="588">IFERROR(MROUND(AX43,IF(AX43&lt;20,1,IF(AX43&lt;100,5,IF(AX43&lt;500,10,50)))),"-")</f>
        <v>3</v>
      </c>
      <c r="AY96" s="63">
        <f t="shared" si="588"/>
        <v>7</v>
      </c>
      <c r="AZ96" s="63">
        <f t="shared" si="588"/>
        <v>8</v>
      </c>
      <c r="BA96" s="63">
        <f t="shared" ref="BA96:BC96" si="589">BA43</f>
        <v>8.6701000000000056E-2</v>
      </c>
      <c r="BB96" s="63">
        <f t="shared" si="589"/>
        <v>0.18557899999999997</v>
      </c>
      <c r="BC96" s="63">
        <f t="shared" si="589"/>
        <v>0.21680800000000003</v>
      </c>
      <c r="BI96" s="63">
        <f t="shared" ref="BI96:BK96" si="590">IFERROR(MROUND(BI43,IF(BI43&lt;20,1,IF(BI43&lt;100,5,IF(BI43&lt;500,10,50)))),"-")</f>
        <v>1</v>
      </c>
      <c r="BJ96" s="63">
        <f t="shared" si="590"/>
        <v>2</v>
      </c>
      <c r="BK96" s="63">
        <f t="shared" si="590"/>
        <v>2</v>
      </c>
      <c r="BL96" s="213">
        <f t="shared" ref="BL96:BN96" si="591">BL43</f>
        <v>1.5427E-2</v>
      </c>
      <c r="BM96" s="213">
        <f t="shared" si="591"/>
        <v>3.2406999999999991E-2</v>
      </c>
      <c r="BN96" s="213">
        <f t="shared" si="591"/>
        <v>3.9722999999999994E-2</v>
      </c>
      <c r="BT96" s="63">
        <f t="shared" ref="BT96:BV96" si="592">IFERROR(MROUND(BT43,IF(BT43&lt;20,1,IF(BT43&lt;100,5,IF(BT43&lt;500,10,50)))),"-")</f>
        <v>0</v>
      </c>
      <c r="BU96" s="63">
        <f t="shared" si="592"/>
        <v>0</v>
      </c>
      <c r="BV96" s="63">
        <f t="shared" si="592"/>
        <v>0</v>
      </c>
      <c r="BW96" s="213">
        <f t="shared" ref="BW96:BY96" si="593">BW43</f>
        <v>8.7100000000000014E-4</v>
      </c>
      <c r="BX96" s="213">
        <f t="shared" si="593"/>
        <v>5.7209999999999995E-3</v>
      </c>
      <c r="BY96" s="213">
        <f t="shared" si="593"/>
        <v>8.9830000000000066E-3</v>
      </c>
      <c r="CD96" s="63">
        <f t="shared" si="65"/>
        <v>111.32773378750092</v>
      </c>
      <c r="CE96" s="63">
        <f t="shared" ref="CE96:CG96" si="594">IFERROR(MROUND(CE43,IF(CE43&lt;20,1,IF(CE43&lt;100,5,IF(CE43&lt;500,10,50)))),"-")</f>
        <v>45</v>
      </c>
      <c r="CF96" s="63">
        <f t="shared" si="594"/>
        <v>85</v>
      </c>
      <c r="CG96" s="63">
        <f t="shared" si="594"/>
        <v>100</v>
      </c>
      <c r="CH96" s="213">
        <f t="shared" ref="CH96:CJ96" si="595">CH43</f>
        <v>1.5556919999999999</v>
      </c>
      <c r="CI96" s="213">
        <f t="shared" si="595"/>
        <v>2.5409669999999993</v>
      </c>
      <c r="CJ96" s="213">
        <f t="shared" si="595"/>
        <v>2.8289269999999993</v>
      </c>
    </row>
    <row r="97" spans="3:88" s="63" customFormat="1">
      <c r="F97" s="63">
        <f t="shared" ref="F97:H97" si="596">IFERROR(MROUND(F44,IF(F44&lt;20,1,IF(F44&lt;100,5,IF(F44&lt;500,10,50)))),"-")</f>
        <v>45</v>
      </c>
      <c r="G97" s="63">
        <f t="shared" si="596"/>
        <v>100</v>
      </c>
      <c r="H97" s="63">
        <f t="shared" si="596"/>
        <v>120</v>
      </c>
      <c r="I97" s="63">
        <f t="shared" ref="I97:K97" si="597">I44</f>
        <v>1.9689700000000001</v>
      </c>
      <c r="J97" s="63">
        <f t="shared" si="597"/>
        <v>3.6608380000000009</v>
      </c>
      <c r="K97" s="63">
        <f t="shared" si="597"/>
        <v>4.2587429999999999</v>
      </c>
      <c r="Q97" s="63">
        <f t="shared" ref="Q97:S97" si="598">IFERROR(MROUND(Q44,IF(Q44&lt;20,1,IF(Q44&lt;100,5,IF(Q44&lt;500,10,50)))),"-")</f>
        <v>45</v>
      </c>
      <c r="R97" s="63">
        <f t="shared" si="598"/>
        <v>100</v>
      </c>
      <c r="S97" s="63">
        <f t="shared" si="598"/>
        <v>120</v>
      </c>
      <c r="T97" s="63">
        <f t="shared" ref="T97:V97" si="599">T44</f>
        <v>2.0462510000000007</v>
      </c>
      <c r="U97" s="63">
        <f t="shared" si="599"/>
        <v>3.7938580000000006</v>
      </c>
      <c r="V97" s="63">
        <f t="shared" si="599"/>
        <v>4.4121640000000006</v>
      </c>
      <c r="AB97" s="63">
        <f t="shared" ref="AB97:AD97" si="600">IFERROR(MROUND(AB44,IF(AB44&lt;20,1,IF(AB44&lt;100,5,IF(AB44&lt;500,10,50)))),"-")</f>
        <v>50</v>
      </c>
      <c r="AC97" s="63">
        <f t="shared" si="600"/>
        <v>110</v>
      </c>
      <c r="AD97" s="63">
        <f t="shared" si="600"/>
        <v>130</v>
      </c>
      <c r="AE97" s="63">
        <f t="shared" ref="AE97:AG97" si="601">AE44</f>
        <v>2.1290539999999996</v>
      </c>
      <c r="AF97" s="63">
        <f t="shared" si="601"/>
        <v>3.9414219999999998</v>
      </c>
      <c r="AG97" s="63">
        <f t="shared" si="601"/>
        <v>4.5828420000000012</v>
      </c>
      <c r="AM97" s="63">
        <f t="shared" ref="AM97:AO97" si="602">IFERROR(MROUND(AM44,IF(AM44&lt;20,1,IF(AM44&lt;100,5,IF(AM44&lt;500,10,50)))),"-")</f>
        <v>130</v>
      </c>
      <c r="AN97" s="63">
        <f t="shared" si="602"/>
        <v>250</v>
      </c>
      <c r="AO97" s="63">
        <f t="shared" si="602"/>
        <v>290</v>
      </c>
      <c r="AP97" s="63">
        <f t="shared" ref="AP97:AR97" si="603">AP44</f>
        <v>5.1788050000000014</v>
      </c>
      <c r="AQ97" s="63">
        <f t="shared" si="603"/>
        <v>8.6877290000000009</v>
      </c>
      <c r="AR97" s="63">
        <f t="shared" si="603"/>
        <v>9.9598050000000011</v>
      </c>
      <c r="AX97" s="63">
        <f t="shared" ref="AX97:AZ97" si="604">IFERROR(MROUND(AX44,IF(AX44&lt;20,1,IF(AX44&lt;100,5,IF(AX44&lt;500,10,50)))),"-")</f>
        <v>4</v>
      </c>
      <c r="AY97" s="63">
        <f t="shared" si="604"/>
        <v>9</v>
      </c>
      <c r="AZ97" s="63">
        <f t="shared" si="604"/>
        <v>11</v>
      </c>
      <c r="BA97" s="63">
        <f t="shared" ref="BA97:BC97" si="605">BA44</f>
        <v>0.14427799999999999</v>
      </c>
      <c r="BB97" s="63">
        <f t="shared" si="605"/>
        <v>0.30277300000000001</v>
      </c>
      <c r="BC97" s="63">
        <f t="shared" si="605"/>
        <v>0.35945500000000002</v>
      </c>
      <c r="BI97" s="63">
        <f t="shared" ref="BI97:BK97" si="606">IFERROR(MROUND(BI44,IF(BI44&lt;20,1,IF(BI44&lt;100,5,IF(BI44&lt;500,10,50)))),"-")</f>
        <v>1</v>
      </c>
      <c r="BJ97" s="63">
        <f t="shared" si="606"/>
        <v>2</v>
      </c>
      <c r="BK97" s="63">
        <f t="shared" si="606"/>
        <v>2</v>
      </c>
      <c r="BL97" s="213">
        <f t="shared" ref="BL97:BN97" si="607">BL44</f>
        <v>1.9379999999999994E-2</v>
      </c>
      <c r="BM97" s="213">
        <f t="shared" si="607"/>
        <v>4.3050000000000005E-2</v>
      </c>
      <c r="BN97" s="213">
        <f t="shared" si="607"/>
        <v>5.5349999999999996E-2</v>
      </c>
      <c r="BT97" s="63">
        <f t="shared" ref="BT97:BV97" si="608">IFERROR(MROUND(BT44,IF(BT44&lt;20,1,IF(BT44&lt;100,5,IF(BT44&lt;500,10,50)))),"-")</f>
        <v>0</v>
      </c>
      <c r="BU97" s="63">
        <f t="shared" si="608"/>
        <v>0</v>
      </c>
      <c r="BV97" s="63">
        <f t="shared" si="608"/>
        <v>0</v>
      </c>
      <c r="BW97" s="213">
        <f t="shared" ref="BW97:BY97" si="609">BW44</f>
        <v>0</v>
      </c>
      <c r="BX97" s="213">
        <f t="shared" si="609"/>
        <v>6.4359999999999981E-3</v>
      </c>
      <c r="BY97" s="213">
        <f t="shared" si="609"/>
        <v>1.2465999999999998E-2</v>
      </c>
      <c r="CD97" s="63">
        <f t="shared" si="65"/>
        <v>113.26530925826827</v>
      </c>
      <c r="CE97" s="63">
        <f t="shared" ref="CE97:CG97" si="610">IFERROR(MROUND(CE44,IF(CE44&lt;20,1,IF(CE44&lt;100,5,IF(CE44&lt;500,10,50)))),"-")</f>
        <v>40</v>
      </c>
      <c r="CF97" s="63">
        <f t="shared" si="610"/>
        <v>95</v>
      </c>
      <c r="CG97" s="63">
        <f t="shared" si="610"/>
        <v>110</v>
      </c>
      <c r="CH97" s="213">
        <f t="shared" ref="CH97:CJ97" si="611">CH44</f>
        <v>1.9019730000000008</v>
      </c>
      <c r="CI97" s="213">
        <f t="shared" si="611"/>
        <v>3.4910850000000004</v>
      </c>
      <c r="CJ97" s="213">
        <f t="shared" si="611"/>
        <v>4.052709000000001</v>
      </c>
    </row>
    <row r="98" spans="3:88" s="63" customFormat="1">
      <c r="F98" s="63">
        <f t="shared" ref="F98:H98" si="612">IFERROR(MROUND(F45,IF(F45&lt;20,1,IF(F45&lt;100,5,IF(F45&lt;500,10,50)))),"-")</f>
        <v>0</v>
      </c>
      <c r="G98" s="63">
        <f t="shared" si="612"/>
        <v>140</v>
      </c>
      <c r="H98" s="63">
        <f t="shared" si="612"/>
        <v>190</v>
      </c>
      <c r="I98" s="63">
        <f t="shared" ref="I98:K98" si="613">I45</f>
        <v>1.5E-5</v>
      </c>
      <c r="J98" s="63">
        <f t="shared" si="613"/>
        <v>4.8799399999999995</v>
      </c>
      <c r="K98" s="63">
        <f t="shared" si="613"/>
        <v>6.8780040000000007</v>
      </c>
      <c r="Q98" s="63">
        <f t="shared" ref="Q98:S98" si="614">IFERROR(MROUND(Q45,IF(Q45&lt;20,1,IF(Q45&lt;100,5,IF(Q45&lt;500,10,50)))),"-")</f>
        <v>0</v>
      </c>
      <c r="R98" s="63">
        <f t="shared" si="614"/>
        <v>150</v>
      </c>
      <c r="S98" s="63">
        <f t="shared" si="614"/>
        <v>190</v>
      </c>
      <c r="T98" s="63">
        <f t="shared" ref="T98:V98" si="615">T45</f>
        <v>1.5E-5</v>
      </c>
      <c r="U98" s="63">
        <f t="shared" si="615"/>
        <v>5.0433739999999991</v>
      </c>
      <c r="V98" s="63">
        <f t="shared" si="615"/>
        <v>7.1063230000000006</v>
      </c>
      <c r="AB98" s="63">
        <f t="shared" ref="AB98:AD98" si="616">IFERROR(MROUND(AB45,IF(AB45&lt;20,1,IF(AB45&lt;100,5,IF(AB45&lt;500,10,50)))),"-")</f>
        <v>0</v>
      </c>
      <c r="AC98" s="63">
        <f t="shared" si="616"/>
        <v>150</v>
      </c>
      <c r="AD98" s="63">
        <f t="shared" si="616"/>
        <v>200</v>
      </c>
      <c r="AE98" s="63">
        <f t="shared" ref="AE98:AG98" si="617">AE45</f>
        <v>1.5E-5</v>
      </c>
      <c r="AF98" s="63">
        <f t="shared" si="617"/>
        <v>5.2302320000000009</v>
      </c>
      <c r="AG98" s="63">
        <f t="shared" si="617"/>
        <v>7.3662720000000004</v>
      </c>
      <c r="AM98" s="63">
        <f t="shared" ref="AM98:AO98" si="618">IFERROR(MROUND(AM45,IF(AM45&lt;20,1,IF(AM45&lt;100,5,IF(AM45&lt;500,10,50)))),"-")</f>
        <v>30</v>
      </c>
      <c r="AN98" s="63">
        <f t="shared" si="618"/>
        <v>220</v>
      </c>
      <c r="AO98" s="63">
        <f t="shared" si="618"/>
        <v>280</v>
      </c>
      <c r="AP98" s="63">
        <f t="shared" ref="AP98:AR98" si="619">AP45</f>
        <v>1.2689189999999997</v>
      </c>
      <c r="AQ98" s="63">
        <f t="shared" si="619"/>
        <v>8.0352700000000006</v>
      </c>
      <c r="AR98" s="63">
        <f t="shared" si="619"/>
        <v>10.719792999999996</v>
      </c>
      <c r="AX98" s="63">
        <f t="shared" ref="AX98:AZ98" si="620">IFERROR(MROUND(AX45,IF(AX45&lt;20,1,IF(AX45&lt;100,5,IF(AX45&lt;500,10,50)))),"-")</f>
        <v>0</v>
      </c>
      <c r="AY98" s="63">
        <f t="shared" si="620"/>
        <v>14</v>
      </c>
      <c r="AZ98" s="63">
        <f t="shared" si="620"/>
        <v>19</v>
      </c>
      <c r="BA98" s="63">
        <f t="shared" ref="BA98:BC98" si="621">BA45</f>
        <v>0</v>
      </c>
      <c r="BB98" s="63">
        <f t="shared" si="621"/>
        <v>0.49667800000000012</v>
      </c>
      <c r="BC98" s="63">
        <f t="shared" si="621"/>
        <v>0.71741699999999997</v>
      </c>
      <c r="BI98" s="63">
        <f t="shared" ref="BI98:BK98" si="622">IFERROR(MROUND(BI45,IF(BI45&lt;20,1,IF(BI45&lt;100,5,IF(BI45&lt;500,10,50)))),"-")</f>
        <v>0</v>
      </c>
      <c r="BJ98" s="63">
        <f t="shared" si="622"/>
        <v>4</v>
      </c>
      <c r="BK98" s="63">
        <f t="shared" si="622"/>
        <v>6</v>
      </c>
      <c r="BL98" s="213">
        <f t="shared" ref="BL98:BN98" si="623">BL45</f>
        <v>3.0000000000000001E-6</v>
      </c>
      <c r="BM98" s="213">
        <f t="shared" si="623"/>
        <v>0.127414</v>
      </c>
      <c r="BN98" s="213">
        <f t="shared" si="623"/>
        <v>0.18067399999999997</v>
      </c>
      <c r="BT98" s="63">
        <f t="shared" ref="BT98:BV98" si="624">IFERROR(MROUND(BT45,IF(BT45&lt;20,1,IF(BT45&lt;100,5,IF(BT45&lt;500,10,50)))),"-")</f>
        <v>0</v>
      </c>
      <c r="BU98" s="63">
        <f t="shared" si="624"/>
        <v>5</v>
      </c>
      <c r="BV98" s="63">
        <f t="shared" si="624"/>
        <v>6</v>
      </c>
      <c r="BW98" s="213">
        <f t="shared" ref="BW98:BY98" si="625">BW45</f>
        <v>3.0000000000000001E-6</v>
      </c>
      <c r="BX98" s="213">
        <f t="shared" si="625"/>
        <v>0.13326199999999999</v>
      </c>
      <c r="BY98" s="213">
        <f t="shared" si="625"/>
        <v>0.19057699999999997</v>
      </c>
      <c r="CD98" s="63">
        <f t="shared" si="65"/>
        <v>9.9999993386790608E-5</v>
      </c>
      <c r="CE98" s="63">
        <f t="shared" ref="CE98:CG98" si="626">IFERROR(MROUND(CE45,IF(CE45&lt;20,1,IF(CE45&lt;100,5,IF(CE45&lt;500,10,50)))),"-")</f>
        <v>0</v>
      </c>
      <c r="CF98" s="63">
        <f t="shared" si="626"/>
        <v>130</v>
      </c>
      <c r="CG98" s="63">
        <f t="shared" si="626"/>
        <v>170</v>
      </c>
      <c r="CH98" s="213">
        <f t="shared" ref="CH98:CJ98" si="627">CH45</f>
        <v>1.5E-5</v>
      </c>
      <c r="CI98" s="213">
        <f t="shared" si="627"/>
        <v>4.546695999999999</v>
      </c>
      <c r="CJ98" s="213">
        <f t="shared" si="627"/>
        <v>6.3889060000000004</v>
      </c>
    </row>
    <row r="99" spans="3:88" s="63" customFormat="1">
      <c r="F99" s="63">
        <f t="shared" ref="F99:H99" si="628">IFERROR(MROUND(F46,IF(F46&lt;20,1,IF(F46&lt;100,5,IF(F46&lt;500,10,50)))),"-")</f>
        <v>13</v>
      </c>
      <c r="G99" s="63">
        <f t="shared" si="628"/>
        <v>35</v>
      </c>
      <c r="H99" s="63">
        <f t="shared" si="628"/>
        <v>45</v>
      </c>
      <c r="I99" s="63">
        <f t="shared" ref="I99:K99" si="629">I46</f>
        <v>0.37971000000000005</v>
      </c>
      <c r="J99" s="63">
        <f t="shared" si="629"/>
        <v>1.0440970000000001</v>
      </c>
      <c r="K99" s="63">
        <f t="shared" si="629"/>
        <v>1.280008</v>
      </c>
      <c r="Q99" s="63">
        <f t="shared" ref="Q99:S99" si="630">IFERROR(MROUND(Q46,IF(Q46&lt;20,1,IF(Q46&lt;100,5,IF(Q46&lt;500,10,50)))),"-")</f>
        <v>13</v>
      </c>
      <c r="R99" s="63">
        <f t="shared" si="630"/>
        <v>35</v>
      </c>
      <c r="S99" s="63">
        <f t="shared" si="630"/>
        <v>45</v>
      </c>
      <c r="T99" s="63">
        <f t="shared" ref="T99:V99" si="631">T46</f>
        <v>0.39291900000000002</v>
      </c>
      <c r="U99" s="63">
        <f t="shared" si="631"/>
        <v>1.0792439999999996</v>
      </c>
      <c r="V99" s="63">
        <f t="shared" si="631"/>
        <v>1.3232380000000001</v>
      </c>
      <c r="AB99" s="63">
        <f t="shared" ref="AB99:AD99" si="632">IFERROR(MROUND(AB46,IF(AB46&lt;20,1,IF(AB46&lt;100,5,IF(AB46&lt;500,10,50)))),"-")</f>
        <v>13</v>
      </c>
      <c r="AC99" s="63">
        <f t="shared" si="632"/>
        <v>40</v>
      </c>
      <c r="AD99" s="63">
        <f t="shared" si="632"/>
        <v>45</v>
      </c>
      <c r="AE99" s="63">
        <f t="shared" ref="AE99:AG99" si="633">AE46</f>
        <v>0.40831899999999999</v>
      </c>
      <c r="AF99" s="63">
        <f t="shared" si="633"/>
        <v>1.1201760000000001</v>
      </c>
      <c r="AG99" s="63">
        <f t="shared" si="633"/>
        <v>1.3732140000000002</v>
      </c>
      <c r="AM99" s="63">
        <f t="shared" ref="AM99:AO99" si="634">IFERROR(MROUND(AM46,IF(AM46&lt;20,1,IF(AM46&lt;100,5,IF(AM46&lt;500,10,50)))),"-")</f>
        <v>35</v>
      </c>
      <c r="AN99" s="63">
        <f t="shared" si="634"/>
        <v>80</v>
      </c>
      <c r="AO99" s="63">
        <f t="shared" si="634"/>
        <v>95</v>
      </c>
      <c r="AP99" s="63">
        <f t="shared" ref="AP99:AR99" si="635">AP46</f>
        <v>1.0999189999999999</v>
      </c>
      <c r="AQ99" s="63">
        <f t="shared" si="635"/>
        <v>2.4274779999999998</v>
      </c>
      <c r="AR99" s="63">
        <f t="shared" si="635"/>
        <v>2.8273360000000003</v>
      </c>
      <c r="AX99" s="63">
        <f t="shared" ref="AX99:AZ99" si="636">IFERROR(MROUND(AX46,IF(AX46&lt;20,1,IF(AX46&lt;100,5,IF(AX46&lt;500,10,50)))),"-")</f>
        <v>2</v>
      </c>
      <c r="AY99" s="63">
        <f t="shared" si="636"/>
        <v>5</v>
      </c>
      <c r="AZ99" s="63">
        <f t="shared" si="636"/>
        <v>6</v>
      </c>
      <c r="BA99" s="63">
        <f t="shared" ref="BA99:BC99" si="637">BA46</f>
        <v>5.9738999999999993E-2</v>
      </c>
      <c r="BB99" s="63">
        <f t="shared" si="637"/>
        <v>0.15543000000000001</v>
      </c>
      <c r="BC99" s="63">
        <f t="shared" si="637"/>
        <v>0.18533499999999994</v>
      </c>
      <c r="BI99" s="63">
        <f t="shared" ref="BI99:BK99" si="638">IFERROR(MROUND(BI46,IF(BI46&lt;20,1,IF(BI46&lt;100,5,IF(BI46&lt;500,10,50)))),"-")</f>
        <v>0</v>
      </c>
      <c r="BJ99" s="63">
        <f t="shared" si="638"/>
        <v>1</v>
      </c>
      <c r="BK99" s="63">
        <f t="shared" si="638"/>
        <v>1</v>
      </c>
      <c r="BL99" s="213">
        <f t="shared" ref="BL99:BN99" si="639">BL46</f>
        <v>5.8990000000000015E-3</v>
      </c>
      <c r="BM99" s="213">
        <f t="shared" si="639"/>
        <v>1.4383999999999999E-2</v>
      </c>
      <c r="BN99" s="213">
        <f t="shared" si="639"/>
        <v>1.9238000000000002E-2</v>
      </c>
      <c r="BT99" s="63">
        <f t="shared" ref="BT99:BV99" si="640">IFERROR(MROUND(BT46,IF(BT46&lt;20,1,IF(BT46&lt;100,5,IF(BT46&lt;500,10,50)))),"-")</f>
        <v>0</v>
      </c>
      <c r="BU99" s="63">
        <f t="shared" si="640"/>
        <v>0</v>
      </c>
      <c r="BV99" s="63">
        <f t="shared" si="640"/>
        <v>0</v>
      </c>
      <c r="BW99" s="213">
        <f t="shared" ref="BW99:BY99" si="641">BW46</f>
        <v>1.9900000000000009E-3</v>
      </c>
      <c r="BX99" s="213">
        <f t="shared" si="641"/>
        <v>6.3420000000000021E-3</v>
      </c>
      <c r="BY99" s="213">
        <f t="shared" si="641"/>
        <v>9.9839999999999981E-3</v>
      </c>
      <c r="CD99" s="63">
        <f t="shared" si="65"/>
        <v>43.350984643683496</v>
      </c>
      <c r="CE99" s="63">
        <f t="shared" ref="CE99:CG99" si="642">IFERROR(MROUND(CE46,IF(CE46&lt;20,1,IF(CE46&lt;100,5,IF(CE46&lt;500,10,50)))),"-")</f>
        <v>11</v>
      </c>
      <c r="CF99" s="63">
        <f t="shared" si="642"/>
        <v>30</v>
      </c>
      <c r="CG99" s="63">
        <f t="shared" si="642"/>
        <v>40</v>
      </c>
      <c r="CH99" s="213">
        <f t="shared" ref="CH99:CJ99" si="643">CH46</f>
        <v>0.33318000000000003</v>
      </c>
      <c r="CI99" s="213">
        <f t="shared" si="643"/>
        <v>0.92381399999999969</v>
      </c>
      <c r="CJ99" s="213">
        <f t="shared" si="643"/>
        <v>1.1379030000000001</v>
      </c>
    </row>
    <row r="100" spans="3:88" s="63" customFormat="1">
      <c r="F100" s="63">
        <f t="shared" ref="F100:H100" si="644">IFERROR(MROUND(F47,IF(F47&lt;20,1,IF(F47&lt;100,5,IF(F47&lt;500,10,50)))),"-")</f>
        <v>4</v>
      </c>
      <c r="G100" s="63">
        <f t="shared" si="644"/>
        <v>13</v>
      </c>
      <c r="H100" s="63">
        <f t="shared" si="644"/>
        <v>15</v>
      </c>
      <c r="I100" s="63">
        <f t="shared" ref="I100:K100" si="645">I47</f>
        <v>0.111183</v>
      </c>
      <c r="J100" s="63">
        <f t="shared" si="645"/>
        <v>0.29963499999999998</v>
      </c>
      <c r="K100" s="63">
        <f t="shared" si="645"/>
        <v>0.35884800000000017</v>
      </c>
      <c r="Q100" s="63">
        <f t="shared" ref="Q100:S100" si="646">IFERROR(MROUND(Q47,IF(Q47&lt;20,1,IF(Q47&lt;100,5,IF(Q47&lt;500,10,50)))),"-")</f>
        <v>4</v>
      </c>
      <c r="R100" s="63">
        <f t="shared" si="646"/>
        <v>13</v>
      </c>
      <c r="S100" s="63">
        <f t="shared" si="646"/>
        <v>16</v>
      </c>
      <c r="T100" s="63">
        <f t="shared" ref="T100:V100" si="647">T47</f>
        <v>0.112057</v>
      </c>
      <c r="U100" s="63">
        <f t="shared" si="647"/>
        <v>0.30510699999999996</v>
      </c>
      <c r="V100" s="63">
        <f t="shared" si="647"/>
        <v>0.36593500000000012</v>
      </c>
      <c r="AB100" s="63">
        <f t="shared" ref="AB100:AD100" si="648">IFERROR(MROUND(AB47,IF(AB47&lt;20,1,IF(AB47&lt;100,5,IF(AB47&lt;500,10,50)))),"-")</f>
        <v>4</v>
      </c>
      <c r="AC100" s="63">
        <f t="shared" si="648"/>
        <v>13</v>
      </c>
      <c r="AD100" s="63">
        <f t="shared" si="648"/>
        <v>16</v>
      </c>
      <c r="AE100" s="63">
        <f t="shared" ref="AE100:AG100" si="649">AE47</f>
        <v>0.11271799999999998</v>
      </c>
      <c r="AF100" s="63">
        <f t="shared" si="649"/>
        <v>0.31109200000000004</v>
      </c>
      <c r="AG100" s="63">
        <f t="shared" si="649"/>
        <v>0.37381199999999998</v>
      </c>
      <c r="AM100" s="63">
        <f t="shared" ref="AM100:AO100" si="650">IFERROR(MROUND(AM47,IF(AM47&lt;20,1,IF(AM47&lt;100,5,IF(AM47&lt;500,10,50)))),"-")</f>
        <v>2</v>
      </c>
      <c r="AN100" s="63">
        <f t="shared" si="650"/>
        <v>11</v>
      </c>
      <c r="AO100" s="63">
        <f t="shared" si="650"/>
        <v>14</v>
      </c>
      <c r="AP100" s="63">
        <f t="shared" ref="AP100:AR100" si="651">AP47</f>
        <v>5.7131999999999995E-2</v>
      </c>
      <c r="AQ100" s="63">
        <f t="shared" si="651"/>
        <v>0.24977500000000008</v>
      </c>
      <c r="AR100" s="63">
        <f t="shared" si="651"/>
        <v>0.31498799999999999</v>
      </c>
      <c r="AX100" s="63">
        <f t="shared" ref="AX100:AZ100" si="652">IFERROR(MROUND(AX47,IF(AX47&lt;20,1,IF(AX47&lt;100,5,IF(AX47&lt;500,10,50)))),"-")</f>
        <v>0</v>
      </c>
      <c r="AY100" s="63">
        <f t="shared" si="652"/>
        <v>1</v>
      </c>
      <c r="AZ100" s="63">
        <f t="shared" si="652"/>
        <v>1</v>
      </c>
      <c r="BA100" s="63">
        <f t="shared" ref="BA100:BC100" si="653">BA47</f>
        <v>6.2110000000000004E-3</v>
      </c>
      <c r="BB100" s="63">
        <f t="shared" si="653"/>
        <v>2.3708E-2</v>
      </c>
      <c r="BC100" s="63">
        <f t="shared" si="653"/>
        <v>2.9960000000000001E-2</v>
      </c>
      <c r="BI100" s="63">
        <f t="shared" ref="BI100:BK100" si="654">IFERROR(MROUND(BI47,IF(BI47&lt;20,1,IF(BI47&lt;100,5,IF(BI47&lt;500,10,50)))),"-")</f>
        <v>0</v>
      </c>
      <c r="BJ100" s="63">
        <f t="shared" si="654"/>
        <v>0</v>
      </c>
      <c r="BK100" s="63">
        <f t="shared" si="654"/>
        <v>0</v>
      </c>
      <c r="BL100" s="213">
        <f t="shared" ref="BL100:BN100" si="655">BL47</f>
        <v>1.291E-3</v>
      </c>
      <c r="BM100" s="213">
        <f t="shared" si="655"/>
        <v>3.8829999999999997E-3</v>
      </c>
      <c r="BN100" s="213">
        <f t="shared" si="655"/>
        <v>5.4099999999999999E-3</v>
      </c>
      <c r="BT100" s="63">
        <f t="shared" ref="BT100:BV100" si="656">IFERROR(MROUND(BT47,IF(BT47&lt;20,1,IF(BT47&lt;100,5,IF(BT47&lt;500,10,50)))),"-")</f>
        <v>0</v>
      </c>
      <c r="BU100" s="63">
        <f t="shared" si="656"/>
        <v>0</v>
      </c>
      <c r="BV100" s="63">
        <f t="shared" si="656"/>
        <v>0</v>
      </c>
      <c r="BW100" s="213">
        <f t="shared" ref="BW100:BY100" si="657">BW47</f>
        <v>0</v>
      </c>
      <c r="BX100" s="213">
        <f t="shared" si="657"/>
        <v>1.2080000000000001E-3</v>
      </c>
      <c r="BY100" s="213">
        <f t="shared" si="657"/>
        <v>2.2290000000000001E-3</v>
      </c>
      <c r="CD100" s="63">
        <f t="shared" si="65"/>
        <v>8.540951915749746</v>
      </c>
      <c r="CE100" s="63">
        <f t="shared" ref="CE100:CG100" si="658">IFERROR(MROUND(CE47,IF(CE47&lt;20,1,IF(CE47&lt;100,5,IF(CE47&lt;500,10,50)))),"-")</f>
        <v>4</v>
      </c>
      <c r="CF100" s="63">
        <f t="shared" si="658"/>
        <v>12</v>
      </c>
      <c r="CG100" s="63">
        <f t="shared" si="658"/>
        <v>14</v>
      </c>
      <c r="CH100" s="213">
        <f t="shared" ref="CH100:CJ100" si="659">CH47</f>
        <v>0.10584600000000001</v>
      </c>
      <c r="CI100" s="213">
        <f t="shared" si="659"/>
        <v>0.28139899999999995</v>
      </c>
      <c r="CJ100" s="213">
        <f t="shared" si="659"/>
        <v>0.33597500000000013</v>
      </c>
    </row>
    <row r="101" spans="3:88" s="63" customFormat="1">
      <c r="F101" s="63">
        <f t="shared" ref="F101:H101" si="660">IFERROR(MROUND(F48,IF(F48&lt;20,1,IF(F48&lt;100,5,IF(F48&lt;500,10,50)))),"-")</f>
        <v>140</v>
      </c>
      <c r="G101" s="63">
        <f t="shared" si="660"/>
        <v>270</v>
      </c>
      <c r="H101" s="63">
        <f t="shared" si="660"/>
        <v>330</v>
      </c>
      <c r="I101" s="63">
        <f t="shared" ref="I101:K101" si="661">I48</f>
        <v>1.3901319999999999</v>
      </c>
      <c r="J101" s="63">
        <f t="shared" si="661"/>
        <v>2.5479929999999995</v>
      </c>
      <c r="K101" s="63">
        <f t="shared" si="661"/>
        <v>3.0844669999999992</v>
      </c>
      <c r="Q101" s="63">
        <f t="shared" ref="Q101:S101" si="662">IFERROR(MROUND(Q48,IF(Q48&lt;20,1,IF(Q48&lt;100,5,IF(Q48&lt;500,10,50)))),"-")</f>
        <v>150</v>
      </c>
      <c r="R101" s="63">
        <f t="shared" si="662"/>
        <v>280</v>
      </c>
      <c r="S101" s="63">
        <f t="shared" si="662"/>
        <v>350</v>
      </c>
      <c r="T101" s="63">
        <f t="shared" ref="T101:V101" si="663">T48</f>
        <v>1.4437760000000002</v>
      </c>
      <c r="U101" s="63">
        <f t="shared" si="663"/>
        <v>2.6408809999999989</v>
      </c>
      <c r="V101" s="63">
        <f t="shared" si="663"/>
        <v>3.1939829999999998</v>
      </c>
      <c r="AB101" s="63">
        <f t="shared" ref="AB101:AD101" si="664">IFERROR(MROUND(AB48,IF(AB48&lt;20,1,IF(AB48&lt;100,5,IF(AB48&lt;500,10,50)))),"-")</f>
        <v>150</v>
      </c>
      <c r="AC101" s="63">
        <f t="shared" si="664"/>
        <v>290</v>
      </c>
      <c r="AD101" s="63">
        <f t="shared" si="664"/>
        <v>360</v>
      </c>
      <c r="AE101" s="63">
        <f t="shared" ref="AE101:AG101" si="665">AE48</f>
        <v>1.5024650000000006</v>
      </c>
      <c r="AF101" s="63">
        <f t="shared" si="665"/>
        <v>2.7446540000000001</v>
      </c>
      <c r="AG101" s="63">
        <f t="shared" si="665"/>
        <v>3.317094</v>
      </c>
      <c r="AM101" s="63">
        <f t="shared" ref="AM101:AO101" si="666">IFERROR(MROUND(AM48,IF(AM48&lt;20,1,IF(AM48&lt;100,5,IF(AM48&lt;500,10,50)))),"-")</f>
        <v>16</v>
      </c>
      <c r="AN101" s="63">
        <f t="shared" si="666"/>
        <v>70</v>
      </c>
      <c r="AO101" s="63">
        <f t="shared" si="666"/>
        <v>110</v>
      </c>
      <c r="AP101" s="63">
        <f t="shared" ref="AP101:AR101" si="667">AP48</f>
        <v>0.15367500000000003</v>
      </c>
      <c r="AQ101" s="63">
        <f t="shared" si="667"/>
        <v>0.61679700000000015</v>
      </c>
      <c r="AR101" s="63">
        <f t="shared" si="667"/>
        <v>0.93698600000000021</v>
      </c>
      <c r="AX101" s="63">
        <f t="shared" ref="AX101:AZ101" si="668">IFERROR(MROUND(AX48,IF(AX48&lt;20,1,IF(AX48&lt;100,5,IF(AX48&lt;500,10,50)))),"-")</f>
        <v>14</v>
      </c>
      <c r="AY101" s="63">
        <f t="shared" si="668"/>
        <v>25</v>
      </c>
      <c r="AZ101" s="63">
        <f t="shared" si="668"/>
        <v>35</v>
      </c>
      <c r="BA101" s="63">
        <f t="shared" ref="BA101:BC101" si="669">BA48</f>
        <v>0.11239700000000004</v>
      </c>
      <c r="BB101" s="63">
        <f t="shared" si="669"/>
        <v>0.22406099999999998</v>
      </c>
      <c r="BC101" s="63">
        <f t="shared" si="669"/>
        <v>0.2887269999999999</v>
      </c>
      <c r="BI101" s="63">
        <f t="shared" ref="BI101:BK101" si="670">IFERROR(MROUND(BI48,IF(BI48&lt;20,1,IF(BI48&lt;100,5,IF(BI48&lt;500,10,50)))),"-")</f>
        <v>2</v>
      </c>
      <c r="BJ101" s="63">
        <f t="shared" si="670"/>
        <v>4</v>
      </c>
      <c r="BK101" s="63">
        <f t="shared" si="670"/>
        <v>5</v>
      </c>
      <c r="BL101" s="213">
        <f t="shared" ref="BL101:BN101" si="671">BL48</f>
        <v>1.7077000000000002E-2</v>
      </c>
      <c r="BM101" s="213">
        <f t="shared" si="671"/>
        <v>3.4309999999999993E-2</v>
      </c>
      <c r="BN101" s="213">
        <f t="shared" si="671"/>
        <v>4.4077999999999999E-2</v>
      </c>
      <c r="BT101" s="63">
        <f t="shared" ref="BT101:BV101" si="672">IFERROR(MROUND(BT48,IF(BT48&lt;20,1,IF(BT48&lt;100,5,IF(BT48&lt;500,10,50)))),"-")</f>
        <v>0</v>
      </c>
      <c r="BU101" s="63">
        <f t="shared" si="672"/>
        <v>1</v>
      </c>
      <c r="BV101" s="63">
        <f t="shared" si="672"/>
        <v>1</v>
      </c>
      <c r="BW101" s="213">
        <f t="shared" ref="BW101:BY101" si="673">BW48</f>
        <v>0</v>
      </c>
      <c r="BX101" s="213">
        <f t="shared" si="673"/>
        <v>4.738E-3</v>
      </c>
      <c r="BY101" s="213">
        <f t="shared" si="673"/>
        <v>1.0538E-2</v>
      </c>
      <c r="CD101" s="63">
        <f t="shared" si="65"/>
        <v>263.18181023028808</v>
      </c>
      <c r="CE101" s="63">
        <f t="shared" ref="CE101:CG101" si="674">IFERROR(MROUND(CE48,IF(CE48&lt;20,1,IF(CE48&lt;100,5,IF(CE48&lt;500,10,50)))),"-")</f>
        <v>130</v>
      </c>
      <c r="CF101" s="63">
        <f t="shared" si="674"/>
        <v>250</v>
      </c>
      <c r="CG101" s="63">
        <f t="shared" si="674"/>
        <v>310</v>
      </c>
      <c r="CH101" s="213">
        <f t="shared" ref="CH101:CJ101" si="675">CH48</f>
        <v>1.3313790000000001</v>
      </c>
      <c r="CI101" s="213">
        <f t="shared" si="675"/>
        <v>2.4168199999999991</v>
      </c>
      <c r="CJ101" s="213">
        <f t="shared" si="675"/>
        <v>2.9052560000000001</v>
      </c>
    </row>
    <row r="102" spans="3:88" s="63" customFormat="1">
      <c r="F102" s="63">
        <f t="shared" ref="F102:H102" si="676">IFERROR(MROUND(F49,IF(F49&lt;20,1,IF(F49&lt;100,5,IF(F49&lt;500,10,50)))),"-")</f>
        <v>15</v>
      </c>
      <c r="G102" s="63">
        <f t="shared" si="676"/>
        <v>80</v>
      </c>
      <c r="H102" s="63">
        <f t="shared" si="676"/>
        <v>110</v>
      </c>
      <c r="I102" s="63">
        <f t="shared" ref="I102:K102" si="677">I49</f>
        <v>0.71591699999999969</v>
      </c>
      <c r="J102" s="63">
        <f t="shared" si="677"/>
        <v>3.25902</v>
      </c>
      <c r="K102" s="63">
        <f t="shared" si="677"/>
        <v>4.4475919999999993</v>
      </c>
      <c r="Q102" s="63">
        <f t="shared" ref="Q102:S102" si="678">IFERROR(MROUND(Q49,IF(Q49&lt;20,1,IF(Q49&lt;100,5,IF(Q49&lt;500,10,50)))),"-")</f>
        <v>15</v>
      </c>
      <c r="R102" s="63">
        <f t="shared" si="678"/>
        <v>80</v>
      </c>
      <c r="S102" s="63">
        <f t="shared" si="678"/>
        <v>110</v>
      </c>
      <c r="T102" s="63">
        <f t="shared" ref="T102:V102" si="679">T49</f>
        <v>0.71884799999999993</v>
      </c>
      <c r="U102" s="63">
        <f t="shared" si="679"/>
        <v>3.333253</v>
      </c>
      <c r="V102" s="63">
        <f t="shared" si="679"/>
        <v>4.5565299999999986</v>
      </c>
      <c r="AB102" s="63">
        <f t="shared" ref="AB102:AD102" si="680">IFERROR(MROUND(AB49,IF(AB49&lt;20,1,IF(AB49&lt;100,5,IF(AB49&lt;500,10,50)))),"-")</f>
        <v>15</v>
      </c>
      <c r="AC102" s="63">
        <f t="shared" si="680"/>
        <v>85</v>
      </c>
      <c r="AD102" s="63">
        <f t="shared" si="680"/>
        <v>110</v>
      </c>
      <c r="AE102" s="63">
        <f t="shared" ref="AE102:AG102" si="681">AE49</f>
        <v>0.721526</v>
      </c>
      <c r="AF102" s="63">
        <f t="shared" si="681"/>
        <v>3.4187399999999997</v>
      </c>
      <c r="AG102" s="63">
        <f t="shared" si="681"/>
        <v>4.6818739999999996</v>
      </c>
      <c r="AM102" s="63">
        <f t="shared" ref="AM102:AO102" si="682">IFERROR(MROUND(AM49,IF(AM49&lt;20,1,IF(AM49&lt;100,5,IF(AM49&lt;500,10,50)))),"-")</f>
        <v>15</v>
      </c>
      <c r="AN102" s="63">
        <f t="shared" si="682"/>
        <v>90</v>
      </c>
      <c r="AO102" s="63">
        <f t="shared" si="682"/>
        <v>120</v>
      </c>
      <c r="AP102" s="63">
        <f t="shared" ref="AP102:AR102" si="683">AP49</f>
        <v>0.74386299999999983</v>
      </c>
      <c r="AQ102" s="63">
        <f t="shared" si="683"/>
        <v>3.6656030000000008</v>
      </c>
      <c r="AR102" s="63">
        <f t="shared" si="683"/>
        <v>4.9887370000000004</v>
      </c>
      <c r="AX102" s="63">
        <f t="shared" ref="AX102:AZ102" si="684">IFERROR(MROUND(AX49,IF(AX49&lt;20,1,IF(AX49&lt;100,5,IF(AX49&lt;500,10,50)))),"-")</f>
        <v>1</v>
      </c>
      <c r="AY102" s="63">
        <f t="shared" si="684"/>
        <v>8</v>
      </c>
      <c r="AZ102" s="63">
        <f t="shared" si="684"/>
        <v>11</v>
      </c>
      <c r="BA102" s="63">
        <f t="shared" ref="BA102:BC102" si="685">BA49</f>
        <v>6.414700000000001E-2</v>
      </c>
      <c r="BB102" s="63">
        <f t="shared" si="685"/>
        <v>0.31717400000000001</v>
      </c>
      <c r="BC102" s="63">
        <f t="shared" si="685"/>
        <v>0.44184000000000007</v>
      </c>
      <c r="BI102" s="63">
        <f t="shared" ref="BI102:BK102" si="686">IFERROR(MROUND(BI49,IF(BI49&lt;20,1,IF(BI49&lt;100,5,IF(BI49&lt;500,10,50)))),"-")</f>
        <v>0</v>
      </c>
      <c r="BJ102" s="63">
        <f t="shared" si="686"/>
        <v>1</v>
      </c>
      <c r="BK102" s="63">
        <f t="shared" si="686"/>
        <v>1</v>
      </c>
      <c r="BL102" s="213">
        <f t="shared" ref="BL102:BN102" si="687">BL49</f>
        <v>1.2329000000000001E-2</v>
      </c>
      <c r="BM102" s="213">
        <f t="shared" si="687"/>
        <v>3.7889000000000006E-2</v>
      </c>
      <c r="BN102" s="213">
        <f t="shared" si="687"/>
        <v>5.9477000000000002E-2</v>
      </c>
      <c r="BT102" s="63">
        <f t="shared" ref="BT102:BV102" si="688">IFERROR(MROUND(BT49,IF(BT49&lt;20,1,IF(BT49&lt;100,5,IF(BT49&lt;500,10,50)))),"-")</f>
        <v>0</v>
      </c>
      <c r="BU102" s="63">
        <f t="shared" si="688"/>
        <v>0</v>
      </c>
      <c r="BV102" s="63">
        <f t="shared" si="688"/>
        <v>1</v>
      </c>
      <c r="BW102" s="213">
        <f t="shared" ref="BW102:BY102" si="689">BW49</f>
        <v>0</v>
      </c>
      <c r="BX102" s="213">
        <f t="shared" si="689"/>
        <v>1.8859999999999998E-2</v>
      </c>
      <c r="BY102" s="213">
        <f t="shared" si="689"/>
        <v>3.8408000000000005E-2</v>
      </c>
      <c r="CD102" s="63">
        <f t="shared" si="65"/>
        <v>41.844112743856115</v>
      </c>
      <c r="CE102" s="63">
        <f t="shared" ref="CE102:CG102" si="690">IFERROR(MROUND(CE49,IF(CE49&lt;20,1,IF(CE49&lt;100,5,IF(CE49&lt;500,10,50)))),"-")</f>
        <v>13</v>
      </c>
      <c r="CF102" s="63">
        <f t="shared" si="690"/>
        <v>75</v>
      </c>
      <c r="CG102" s="63">
        <f t="shared" si="690"/>
        <v>100</v>
      </c>
      <c r="CH102" s="213">
        <f t="shared" ref="CH102:CJ102" si="691">CH49</f>
        <v>0.65470099999999998</v>
      </c>
      <c r="CI102" s="213">
        <f t="shared" si="691"/>
        <v>3.016079</v>
      </c>
      <c r="CJ102" s="213">
        <f t="shared" si="691"/>
        <v>4.1146899999999986</v>
      </c>
    </row>
    <row r="103" spans="3:88" s="63" customFormat="1">
      <c r="F103" s="63">
        <f t="shared" ref="F103:H103" si="692">IFERROR(MROUND(F50,IF(F50&lt;20,1,IF(F50&lt;100,5,IF(F50&lt;500,10,50)))),"-")</f>
        <v>0</v>
      </c>
      <c r="G103" s="63">
        <f t="shared" si="692"/>
        <v>20</v>
      </c>
      <c r="H103" s="63">
        <f t="shared" si="692"/>
        <v>30</v>
      </c>
      <c r="I103" s="63">
        <f t="shared" ref="I103:K103" si="693">I50</f>
        <v>5.0000000000000004E-6</v>
      </c>
      <c r="J103" s="63">
        <f t="shared" si="693"/>
        <v>0.52803400000000023</v>
      </c>
      <c r="K103" s="63">
        <f t="shared" si="693"/>
        <v>0.90380300000000013</v>
      </c>
      <c r="Q103" s="63">
        <f t="shared" ref="Q103:S103" si="694">IFERROR(MROUND(Q50,IF(Q50&lt;20,1,IF(Q50&lt;100,5,IF(Q50&lt;500,10,50)))),"-")</f>
        <v>0</v>
      </c>
      <c r="R103" s="63">
        <f t="shared" si="694"/>
        <v>20</v>
      </c>
      <c r="S103" s="63">
        <f t="shared" si="694"/>
        <v>35</v>
      </c>
      <c r="T103" s="63">
        <f t="shared" ref="T103:V103" si="695">T50</f>
        <v>5.0000000000000004E-6</v>
      </c>
      <c r="U103" s="63">
        <f t="shared" si="695"/>
        <v>0.54063099999999997</v>
      </c>
      <c r="V103" s="63">
        <f t="shared" si="695"/>
        <v>0.92554299999999978</v>
      </c>
      <c r="AB103" s="63">
        <f t="shared" ref="AB103:AD103" si="696">IFERROR(MROUND(AB50,IF(AB50&lt;20,1,IF(AB50&lt;100,5,IF(AB50&lt;500,10,50)))),"-")</f>
        <v>0</v>
      </c>
      <c r="AC103" s="63">
        <f t="shared" si="696"/>
        <v>20</v>
      </c>
      <c r="AD103" s="63">
        <f t="shared" si="696"/>
        <v>35</v>
      </c>
      <c r="AE103" s="63">
        <f t="shared" ref="AE103:AG103" si="697">AE50</f>
        <v>5.0000000000000004E-6</v>
      </c>
      <c r="AF103" s="63">
        <f t="shared" si="697"/>
        <v>0.55570499999999989</v>
      </c>
      <c r="AG103" s="63">
        <f t="shared" si="697"/>
        <v>0.9513299999999999</v>
      </c>
      <c r="AM103" s="63">
        <f t="shared" ref="AM103:AO103" si="698">IFERROR(MROUND(AM50,IF(AM50&lt;20,1,IF(AM50&lt;100,5,IF(AM50&lt;500,10,50)))),"-")</f>
        <v>0</v>
      </c>
      <c r="AN103" s="63">
        <f t="shared" si="698"/>
        <v>19</v>
      </c>
      <c r="AO103" s="63">
        <f t="shared" si="698"/>
        <v>30</v>
      </c>
      <c r="AP103" s="63">
        <f t="shared" ref="AP103:AR103" si="699">AP50</f>
        <v>5.0000000000000004E-6</v>
      </c>
      <c r="AQ103" s="63">
        <f t="shared" si="699"/>
        <v>0.4776160000000001</v>
      </c>
      <c r="AR103" s="63">
        <f t="shared" si="699"/>
        <v>0.81806700000000032</v>
      </c>
      <c r="AX103" s="63">
        <f t="shared" ref="AX103:AZ103" si="700">IFERROR(MROUND(AX50,IF(AX50&lt;20,1,IF(AX50&lt;100,5,IF(AX50&lt;500,10,50)))),"-")</f>
        <v>0</v>
      </c>
      <c r="AY103" s="63">
        <f t="shared" si="700"/>
        <v>4</v>
      </c>
      <c r="AZ103" s="63">
        <f t="shared" si="700"/>
        <v>6</v>
      </c>
      <c r="BA103" s="63">
        <f t="shared" ref="BA103:BC103" si="701">BA50</f>
        <v>0</v>
      </c>
      <c r="BB103" s="63">
        <f t="shared" si="701"/>
        <v>9.2959000000000028E-2</v>
      </c>
      <c r="BC103" s="63">
        <f t="shared" si="701"/>
        <v>0.15480599999999992</v>
      </c>
      <c r="BI103" s="63">
        <f t="shared" ref="BI103:BK103" si="702">IFERROR(MROUND(BI50,IF(BI50&lt;20,1,IF(BI50&lt;100,5,IF(BI50&lt;500,10,50)))),"-")</f>
        <v>0</v>
      </c>
      <c r="BJ103" s="63">
        <f t="shared" si="702"/>
        <v>0</v>
      </c>
      <c r="BK103" s="63">
        <f t="shared" si="702"/>
        <v>0</v>
      </c>
      <c r="BL103" s="213">
        <f t="shared" ref="BL103:BN103" si="703">BL50</f>
        <v>9.9999999999999995E-7</v>
      </c>
      <c r="BM103" s="213">
        <f t="shared" si="703"/>
        <v>6.0859999999999994E-3</v>
      </c>
      <c r="BN103" s="213">
        <f t="shared" si="703"/>
        <v>1.3260999999999998E-2</v>
      </c>
      <c r="BT103" s="63">
        <f t="shared" ref="BT103:BV103" si="704">IFERROR(MROUND(BT50,IF(BT50&lt;20,1,IF(BT50&lt;100,5,IF(BT50&lt;500,10,50)))),"-")</f>
        <v>0</v>
      </c>
      <c r="BU103" s="63">
        <f t="shared" si="704"/>
        <v>0</v>
      </c>
      <c r="BV103" s="63">
        <f t="shared" si="704"/>
        <v>0</v>
      </c>
      <c r="BW103" s="213">
        <f t="shared" ref="BW103:BY103" si="705">BW50</f>
        <v>9.9999999999999995E-7</v>
      </c>
      <c r="BX103" s="213">
        <f t="shared" si="705"/>
        <v>4.0009999999999993E-3</v>
      </c>
      <c r="BY103" s="213">
        <f t="shared" si="705"/>
        <v>1.0619999999999999E-2</v>
      </c>
      <c r="CD103" s="63">
        <f t="shared" si="65"/>
        <v>9.9999993386790608E-5</v>
      </c>
      <c r="CE103" s="63">
        <f t="shared" ref="CE103:CG103" si="706">IFERROR(MROUND(CE50,IF(CE50&lt;20,1,IF(CE50&lt;100,5,IF(CE50&lt;500,10,50)))),"-")</f>
        <v>0</v>
      </c>
      <c r="CF103" s="63">
        <f t="shared" si="706"/>
        <v>17</v>
      </c>
      <c r="CG103" s="63">
        <f t="shared" si="706"/>
        <v>25</v>
      </c>
      <c r="CH103" s="213">
        <f t="shared" ref="CH103:CJ103" si="707">CH50</f>
        <v>5.0000000000000004E-6</v>
      </c>
      <c r="CI103" s="213">
        <f t="shared" si="707"/>
        <v>0.44767199999999996</v>
      </c>
      <c r="CJ103" s="213">
        <f t="shared" si="707"/>
        <v>0.77073699999999989</v>
      </c>
    </row>
    <row r="104" spans="3:88" s="63" customFormat="1">
      <c r="F104" s="63">
        <f t="shared" ref="F104:H104" si="708">IFERROR(MROUND(F51,IF(F51&lt;20,1,IF(F51&lt;100,5,IF(F51&lt;500,10,50)))),"-")</f>
        <v>270</v>
      </c>
      <c r="G104" s="63">
        <f t="shared" si="708"/>
        <v>650</v>
      </c>
      <c r="H104" s="63">
        <f t="shared" si="708"/>
        <v>800</v>
      </c>
      <c r="I104" s="63">
        <f t="shared" ref="I104:K104" si="709">I51</f>
        <v>1.9399739999999999</v>
      </c>
      <c r="J104" s="63">
        <f t="shared" si="709"/>
        <v>4.4981819999999999</v>
      </c>
      <c r="K104" s="63">
        <f t="shared" si="709"/>
        <v>5.8201740000000006</v>
      </c>
      <c r="Q104" s="63">
        <f t="shared" ref="Q104:S104" si="710">IFERROR(MROUND(Q51,IF(Q51&lt;20,1,IF(Q51&lt;100,5,IF(Q51&lt;500,10,50)))),"-")</f>
        <v>270</v>
      </c>
      <c r="R104" s="63">
        <f t="shared" si="710"/>
        <v>650</v>
      </c>
      <c r="S104" s="63">
        <f t="shared" si="710"/>
        <v>850</v>
      </c>
      <c r="T104" s="63">
        <f t="shared" ref="T104:V104" si="711">T51</f>
        <v>1.9445730000000001</v>
      </c>
      <c r="U104" s="63">
        <f t="shared" si="711"/>
        <v>4.5509789999999999</v>
      </c>
      <c r="V104" s="63">
        <f t="shared" si="711"/>
        <v>5.8982559999999991</v>
      </c>
      <c r="AB104" s="63">
        <f t="shared" ref="AB104:AD104" si="712">IFERROR(MROUND(AB51,IF(AB51&lt;20,1,IF(AB51&lt;100,5,IF(AB51&lt;500,10,50)))),"-")</f>
        <v>270</v>
      </c>
      <c r="AC104" s="63">
        <f t="shared" si="712"/>
        <v>650</v>
      </c>
      <c r="AD104" s="63">
        <f t="shared" si="712"/>
        <v>850</v>
      </c>
      <c r="AE104" s="63">
        <f t="shared" ref="AE104:AG104" si="713">AE51</f>
        <v>1.9535230000000001</v>
      </c>
      <c r="AF104" s="63">
        <f t="shared" si="713"/>
        <v>4.6145130000000014</v>
      </c>
      <c r="AG104" s="63">
        <f t="shared" si="713"/>
        <v>5.9910030000000001</v>
      </c>
      <c r="AM104" s="63">
        <f t="shared" ref="AM104:AO104" si="714">IFERROR(MROUND(AM51,IF(AM51&lt;20,1,IF(AM51&lt;100,5,IF(AM51&lt;500,10,50)))),"-")</f>
        <v>0</v>
      </c>
      <c r="AN104" s="63">
        <f t="shared" si="714"/>
        <v>190</v>
      </c>
      <c r="AO104" s="63">
        <f t="shared" si="714"/>
        <v>300</v>
      </c>
      <c r="AP104" s="63">
        <f t="shared" ref="AP104:AR104" si="715">AP51</f>
        <v>0</v>
      </c>
      <c r="AQ104" s="63">
        <f t="shared" si="715"/>
        <v>1.3012540000000001</v>
      </c>
      <c r="AR104" s="63">
        <f t="shared" si="715"/>
        <v>2.1031369999999994</v>
      </c>
      <c r="AX104" s="63">
        <f t="shared" ref="AX104:AZ104" si="716">IFERROR(MROUND(AX51,IF(AX51&lt;20,1,IF(AX51&lt;100,5,IF(AX51&lt;500,10,50)))),"-")</f>
        <v>60</v>
      </c>
      <c r="AY104" s="63">
        <f t="shared" si="716"/>
        <v>110</v>
      </c>
      <c r="AZ104" s="63">
        <f t="shared" si="716"/>
        <v>130</v>
      </c>
      <c r="BA104" s="63">
        <f t="shared" ref="BA104:BC104" si="717">BA51</f>
        <v>0.19010100000000002</v>
      </c>
      <c r="BB104" s="63">
        <f t="shared" si="717"/>
        <v>0.47597699999999998</v>
      </c>
      <c r="BC104" s="63">
        <f t="shared" si="717"/>
        <v>0.66888200000000009</v>
      </c>
      <c r="BI104" s="63">
        <f t="shared" ref="BI104:BK104" si="718">IFERROR(MROUND(BI51,IF(BI51&lt;20,1,IF(BI51&lt;100,5,IF(BI51&lt;500,10,50)))),"-")</f>
        <v>5</v>
      </c>
      <c r="BJ104" s="63">
        <f t="shared" si="718"/>
        <v>11</v>
      </c>
      <c r="BK104" s="63">
        <f t="shared" si="718"/>
        <v>14</v>
      </c>
      <c r="BL104" s="213">
        <f t="shared" ref="BL104:BN104" si="719">BL51</f>
        <v>4.5863000000000008E-2</v>
      </c>
      <c r="BM104" s="213">
        <f t="shared" si="719"/>
        <v>8.475400000000001E-2</v>
      </c>
      <c r="BN104" s="213">
        <f t="shared" si="719"/>
        <v>0.108678</v>
      </c>
      <c r="BT104" s="63">
        <f t="shared" ref="BT104:BV104" si="720">IFERROR(MROUND(BT51,IF(BT51&lt;20,1,IF(BT51&lt;100,5,IF(BT51&lt;500,10,50)))),"-")</f>
        <v>0</v>
      </c>
      <c r="BU104" s="63">
        <f t="shared" si="720"/>
        <v>2</v>
      </c>
      <c r="BV104" s="63">
        <f t="shared" si="720"/>
        <v>5</v>
      </c>
      <c r="BW104" s="213">
        <f t="shared" ref="BW104:BY104" si="721">BW51</f>
        <v>0</v>
      </c>
      <c r="BX104" s="213">
        <f t="shared" si="721"/>
        <v>1.6077999999999992E-2</v>
      </c>
      <c r="BY104" s="213">
        <f t="shared" si="721"/>
        <v>3.2515000000000002E-2</v>
      </c>
      <c r="CD104" s="63">
        <f t="shared" si="65"/>
        <v>457.52981050464797</v>
      </c>
      <c r="CE104" s="63">
        <f t="shared" ref="CE104:CG104" si="722">IFERROR(MROUND(CE51,IF(CE51&lt;20,1,IF(CE51&lt;100,5,IF(CE51&lt;500,10,50)))),"-")</f>
        <v>210</v>
      </c>
      <c r="CF104" s="63">
        <f t="shared" si="722"/>
        <v>550</v>
      </c>
      <c r="CG104" s="63">
        <f t="shared" si="722"/>
        <v>700</v>
      </c>
      <c r="CH104" s="213">
        <f t="shared" ref="CH104:CJ104" si="723">CH51</f>
        <v>1.754472</v>
      </c>
      <c r="CI104" s="213">
        <f t="shared" si="723"/>
        <v>4.0750019999999996</v>
      </c>
      <c r="CJ104" s="213">
        <f t="shared" si="723"/>
        <v>5.2293739999999991</v>
      </c>
    </row>
    <row r="105" spans="3:88" s="63" customFormat="1">
      <c r="F105" s="63">
        <f t="shared" ref="F105:H105" si="724">IFERROR(MROUND(F52,IF(F52&lt;20,1,IF(F52&lt;100,5,IF(F52&lt;500,10,50)))),"-")</f>
        <v>12</v>
      </c>
      <c r="G105" s="63">
        <f t="shared" si="724"/>
        <v>19</v>
      </c>
      <c r="H105" s="63">
        <f t="shared" si="724"/>
        <v>25</v>
      </c>
      <c r="I105" s="63">
        <f t="shared" ref="I105:K105" si="725">I52</f>
        <v>3.0017289999999988</v>
      </c>
      <c r="J105" s="63">
        <f t="shared" si="725"/>
        <v>4.4515250000000002</v>
      </c>
      <c r="K105" s="63">
        <f t="shared" si="725"/>
        <v>5.1840649999999995</v>
      </c>
      <c r="Q105" s="63">
        <f t="shared" ref="Q105:S105" si="726">IFERROR(MROUND(Q52,IF(Q52&lt;20,1,IF(Q52&lt;100,5,IF(Q52&lt;500,10,50)))),"-")</f>
        <v>12</v>
      </c>
      <c r="R105" s="63">
        <f t="shared" si="726"/>
        <v>20</v>
      </c>
      <c r="S105" s="63">
        <f t="shared" si="726"/>
        <v>25</v>
      </c>
      <c r="T105" s="63">
        <f t="shared" ref="T105:V105" si="727">T52</f>
        <v>3.0342140000000009</v>
      </c>
      <c r="U105" s="63">
        <f t="shared" si="727"/>
        <v>4.4884689999999994</v>
      </c>
      <c r="V105" s="63">
        <f t="shared" si="727"/>
        <v>5.2239159999999991</v>
      </c>
      <c r="AB105" s="63">
        <f t="shared" ref="AB105:AD105" si="728">IFERROR(MROUND(AB52,IF(AB52&lt;20,1,IF(AB52&lt;100,5,IF(AB52&lt;500,10,50)))),"-")</f>
        <v>12</v>
      </c>
      <c r="AC105" s="63">
        <f t="shared" si="728"/>
        <v>20</v>
      </c>
      <c r="AD105" s="63">
        <f t="shared" si="728"/>
        <v>25</v>
      </c>
      <c r="AE105" s="63">
        <f t="shared" ref="AE105:AG105" si="729">AE52</f>
        <v>3.0588240000000009</v>
      </c>
      <c r="AF105" s="63">
        <f t="shared" si="729"/>
        <v>4.5173870000000003</v>
      </c>
      <c r="AG105" s="63">
        <f t="shared" si="729"/>
        <v>5.2558890000000007</v>
      </c>
      <c r="AM105" s="63">
        <f t="shared" ref="AM105:AO105" si="730">IFERROR(MROUND(AM52,IF(AM52&lt;20,1,IF(AM52&lt;100,5,IF(AM52&lt;500,10,50)))),"-")</f>
        <v>9</v>
      </c>
      <c r="AN105" s="63">
        <f t="shared" si="730"/>
        <v>16</v>
      </c>
      <c r="AO105" s="63">
        <f t="shared" si="730"/>
        <v>19</v>
      </c>
      <c r="AP105" s="63">
        <f t="shared" ref="AP105:AR105" si="731">AP52</f>
        <v>2.3453809999999997</v>
      </c>
      <c r="AQ105" s="63">
        <f t="shared" si="731"/>
        <v>3.5460970000000009</v>
      </c>
      <c r="AR105" s="63">
        <f t="shared" si="731"/>
        <v>4.1507360000000002</v>
      </c>
      <c r="AX105" s="63">
        <f t="shared" ref="AX105:AZ105" si="732">IFERROR(MROUND(AX52,IF(AX52&lt;20,1,IF(AX52&lt;100,5,IF(AX52&lt;500,10,50)))),"-")</f>
        <v>0</v>
      </c>
      <c r="AY105" s="63">
        <f t="shared" si="732"/>
        <v>1</v>
      </c>
      <c r="AZ105" s="63">
        <f t="shared" si="732"/>
        <v>1</v>
      </c>
      <c r="BA105" s="63">
        <f t="shared" ref="BA105:BC105" si="733">BA52</f>
        <v>8.9522999999999991E-2</v>
      </c>
      <c r="BB105" s="63">
        <f t="shared" si="733"/>
        <v>0.21164900000000003</v>
      </c>
      <c r="BC105" s="63">
        <f t="shared" si="733"/>
        <v>0.26449700000000004</v>
      </c>
      <c r="BI105" s="63">
        <f t="shared" ref="BI105:BK105" si="734">IFERROR(MROUND(BI52,IF(BI52&lt;20,1,IF(BI52&lt;100,5,IF(BI52&lt;500,10,50)))),"-")</f>
        <v>0</v>
      </c>
      <c r="BJ105" s="63">
        <f t="shared" si="734"/>
        <v>0</v>
      </c>
      <c r="BK105" s="63">
        <f t="shared" si="734"/>
        <v>0</v>
      </c>
      <c r="BL105" s="213">
        <f t="shared" ref="BL105:BN105" si="735">BL52</f>
        <v>2.3925999999999992E-2</v>
      </c>
      <c r="BM105" s="213">
        <f t="shared" si="735"/>
        <v>4.6811999999999993E-2</v>
      </c>
      <c r="BN105" s="213">
        <f t="shared" si="735"/>
        <v>6.1252999999999995E-2</v>
      </c>
      <c r="BT105" s="63">
        <f t="shared" ref="BT105:BV105" si="736">IFERROR(MROUND(BT52,IF(BT52&lt;20,1,IF(BT52&lt;100,5,IF(BT52&lt;500,10,50)))),"-")</f>
        <v>0</v>
      </c>
      <c r="BU105" s="63">
        <f t="shared" si="736"/>
        <v>0</v>
      </c>
      <c r="BV105" s="63" t="str">
        <f t="shared" si="736"/>
        <v>-</v>
      </c>
      <c r="BW105" s="213">
        <f t="shared" ref="BW105:BY105" si="737">BW52</f>
        <v>9.9999999999999991E-6</v>
      </c>
      <c r="BX105" s="213">
        <f t="shared" si="737"/>
        <v>3.8999999999999999E-5</v>
      </c>
      <c r="BY105" s="213">
        <f t="shared" si="737"/>
        <v>-1.8000000000000004E-5</v>
      </c>
      <c r="CD105" s="63">
        <f t="shared" si="65"/>
        <v>17.051275884380665</v>
      </c>
      <c r="CE105" s="63">
        <f t="shared" ref="CE105:CG105" si="738">IFERROR(MROUND(CE52,IF(CE52&lt;20,1,IF(CE52&lt;100,5,IF(CE52&lt;500,10,50)))),"-")</f>
        <v>11</v>
      </c>
      <c r="CF105" s="63">
        <f t="shared" si="738"/>
        <v>18</v>
      </c>
      <c r="CG105" s="63">
        <f t="shared" si="738"/>
        <v>20</v>
      </c>
      <c r="CH105" s="213">
        <f t="shared" ref="CH105:CJ105" si="739">CH52</f>
        <v>2.9446910000000011</v>
      </c>
      <c r="CI105" s="213">
        <f t="shared" si="739"/>
        <v>4.276819999999999</v>
      </c>
      <c r="CJ105" s="213">
        <f t="shared" si="739"/>
        <v>4.9594189999999987</v>
      </c>
    </row>
    <row r="106" spans="3:88" s="63" customFormat="1">
      <c r="F106" s="63">
        <f t="shared" ref="F106:H106" si="740">IFERROR(MROUND(F53,IF(F53&lt;20,1,IF(F53&lt;100,5,IF(F53&lt;500,10,50)))),"-")</f>
        <v>13</v>
      </c>
      <c r="G106" s="63">
        <f t="shared" si="740"/>
        <v>18</v>
      </c>
      <c r="H106" s="63">
        <f t="shared" si="740"/>
        <v>20</v>
      </c>
      <c r="I106" s="63">
        <f t="shared" ref="I106:K106" si="741">I53</f>
        <v>4.9792000000000017E-2</v>
      </c>
      <c r="J106" s="63">
        <f t="shared" si="741"/>
        <v>8.2437000000000024E-2</v>
      </c>
      <c r="K106" s="63">
        <f t="shared" si="741"/>
        <v>0.10127699999999996</v>
      </c>
      <c r="Q106" s="63">
        <f t="shared" ref="Q106:S106" si="742">IFERROR(MROUND(Q53,IF(Q53&lt;20,1,IF(Q53&lt;100,5,IF(Q53&lt;500,10,50)))),"-")</f>
        <v>14</v>
      </c>
      <c r="R106" s="63">
        <f t="shared" si="742"/>
        <v>18</v>
      </c>
      <c r="S106" s="63">
        <f t="shared" si="742"/>
        <v>20</v>
      </c>
      <c r="T106" s="63">
        <f t="shared" ref="T106:V106" si="743">T53</f>
        <v>5.0005000000000015E-2</v>
      </c>
      <c r="U106" s="63">
        <f t="shared" si="743"/>
        <v>8.2727000000000023E-2</v>
      </c>
      <c r="V106" s="63">
        <f t="shared" si="743"/>
        <v>0.10178899999999996</v>
      </c>
      <c r="AB106" s="63">
        <f t="shared" ref="AB106:AD106" si="744">IFERROR(MROUND(AB53,IF(AB53&lt;20,1,IF(AB53&lt;100,5,IF(AB53&lt;500,10,50)))),"-")</f>
        <v>14</v>
      </c>
      <c r="AC106" s="63">
        <f t="shared" si="744"/>
        <v>18</v>
      </c>
      <c r="AD106" s="63">
        <f t="shared" si="744"/>
        <v>20</v>
      </c>
      <c r="AE106" s="63">
        <f t="shared" ref="AE106:AG106" si="745">AE53</f>
        <v>5.0189999999999985E-2</v>
      </c>
      <c r="AF106" s="63">
        <f t="shared" si="745"/>
        <v>8.3004000000000022E-2</v>
      </c>
      <c r="AG106" s="63">
        <f t="shared" si="745"/>
        <v>0.10226999999999999</v>
      </c>
      <c r="AM106" s="63">
        <f t="shared" ref="AM106:AO106" si="746">IFERROR(MROUND(AM53,IF(AM53&lt;20,1,IF(AM53&lt;100,5,IF(AM53&lt;500,10,50)))),"-")</f>
        <v>3</v>
      </c>
      <c r="AN106" s="63">
        <f t="shared" si="746"/>
        <v>4</v>
      </c>
      <c r="AO106" s="63">
        <f t="shared" si="746"/>
        <v>5</v>
      </c>
      <c r="AP106" s="63">
        <f t="shared" ref="AP106:AR106" si="747">AP53</f>
        <v>1.1914000000000001E-2</v>
      </c>
      <c r="AQ106" s="63">
        <f t="shared" si="747"/>
        <v>1.9521000000000004E-2</v>
      </c>
      <c r="AR106" s="63">
        <f t="shared" si="747"/>
        <v>2.4215999999999991E-2</v>
      </c>
      <c r="AX106" s="63">
        <f t="shared" ref="AX106:AZ106" si="748">IFERROR(MROUND(AX53,IF(AX53&lt;20,1,IF(AX53&lt;100,5,IF(AX53&lt;500,10,50)))),"-")</f>
        <v>2</v>
      </c>
      <c r="AY106" s="63">
        <f t="shared" si="748"/>
        <v>2</v>
      </c>
      <c r="AZ106" s="63">
        <f t="shared" si="748"/>
        <v>2</v>
      </c>
      <c r="BA106" s="63">
        <f t="shared" ref="BA106:BC106" si="749">BA53</f>
        <v>6.1770000000000002E-3</v>
      </c>
      <c r="BB106" s="63">
        <f t="shared" si="749"/>
        <v>8.2060000000000015E-3</v>
      </c>
      <c r="BC106" s="63">
        <f t="shared" si="749"/>
        <v>1.0003000000000003E-2</v>
      </c>
      <c r="BI106" s="63">
        <f t="shared" ref="BI106:BK106" si="750">IFERROR(MROUND(BI53,IF(BI53&lt;20,1,IF(BI53&lt;100,5,IF(BI53&lt;500,10,50)))),"-")</f>
        <v>0</v>
      </c>
      <c r="BJ106" s="63">
        <f t="shared" si="750"/>
        <v>0</v>
      </c>
      <c r="BK106" s="63">
        <f t="shared" si="750"/>
        <v>0</v>
      </c>
      <c r="BL106" s="213">
        <f t="shared" ref="BL106:BN106" si="751">BL53</f>
        <v>6.9200000000000012E-4</v>
      </c>
      <c r="BM106" s="213">
        <f t="shared" si="751"/>
        <v>1.4209999999999997E-3</v>
      </c>
      <c r="BN106" s="213">
        <f t="shared" si="751"/>
        <v>1.6640000000000003E-3</v>
      </c>
      <c r="BT106" s="63">
        <f t="shared" ref="BT106:BV106" si="752">IFERROR(MROUND(BT53,IF(BT53&lt;20,1,IF(BT53&lt;100,5,IF(BT53&lt;500,10,50)))),"-")</f>
        <v>0</v>
      </c>
      <c r="BU106" s="63">
        <f t="shared" si="752"/>
        <v>0</v>
      </c>
      <c r="BV106" s="63">
        <f t="shared" si="752"/>
        <v>0</v>
      </c>
      <c r="BW106" s="213">
        <f t="shared" ref="BW106:BY106" si="753">BW53</f>
        <v>0</v>
      </c>
      <c r="BX106" s="213">
        <f t="shared" si="753"/>
        <v>-9.9999999999999995E-7</v>
      </c>
      <c r="BY106" s="213">
        <f t="shared" si="753"/>
        <v>5.0000000000000004E-6</v>
      </c>
      <c r="CD106" s="63">
        <f t="shared" si="65"/>
        <v>41.459422098896539</v>
      </c>
      <c r="CE106" s="63">
        <f t="shared" ref="CE106:CG106" si="754">IFERROR(MROUND(CE53,IF(CE53&lt;20,1,IF(CE53&lt;100,5,IF(CE53&lt;500,10,50)))),"-")</f>
        <v>12</v>
      </c>
      <c r="CF106" s="63">
        <f t="shared" si="754"/>
        <v>16</v>
      </c>
      <c r="CG106" s="63">
        <f t="shared" si="754"/>
        <v>18</v>
      </c>
      <c r="CH106" s="213">
        <f t="shared" ref="CH106:CJ106" si="755">CH53</f>
        <v>4.3828000000000013E-2</v>
      </c>
      <c r="CI106" s="213">
        <f t="shared" si="755"/>
        <v>7.4521000000000018E-2</v>
      </c>
      <c r="CJ106" s="213">
        <f t="shared" si="755"/>
        <v>9.1785999999999965E-2</v>
      </c>
    </row>
    <row r="107" spans="3:88" s="63" customFormat="1">
      <c r="F107" s="63">
        <f t="shared" ref="F107:H107" si="756">IFERROR(MROUND(F54,IF(F54&lt;20,1,IF(F54&lt;100,5,IF(F54&lt;500,10,50)))),"-")</f>
        <v>3</v>
      </c>
      <c r="G107" s="63">
        <f t="shared" si="756"/>
        <v>6</v>
      </c>
      <c r="H107" s="63">
        <f t="shared" si="756"/>
        <v>7</v>
      </c>
      <c r="I107" s="63">
        <f t="shared" ref="I107:K107" si="757">I54</f>
        <v>0.11207199999999998</v>
      </c>
      <c r="J107" s="63">
        <f t="shared" si="757"/>
        <v>0.18621099999999996</v>
      </c>
      <c r="K107" s="63">
        <f t="shared" si="757"/>
        <v>0.216007</v>
      </c>
      <c r="Q107" s="63">
        <f t="shared" ref="Q107:S107" si="758">IFERROR(MROUND(Q54,IF(Q54&lt;20,1,IF(Q54&lt;100,5,IF(Q54&lt;500,10,50)))),"-")</f>
        <v>3</v>
      </c>
      <c r="R107" s="63">
        <f t="shared" si="758"/>
        <v>6</v>
      </c>
      <c r="S107" s="63">
        <f t="shared" si="758"/>
        <v>7</v>
      </c>
      <c r="T107" s="63">
        <f t="shared" ref="T107:V107" si="759">T54</f>
        <v>0.11217600000000001</v>
      </c>
      <c r="U107" s="63">
        <f t="shared" si="759"/>
        <v>0.18646899999999991</v>
      </c>
      <c r="V107" s="63">
        <f t="shared" si="759"/>
        <v>0.21632599999999991</v>
      </c>
      <c r="AB107" s="63">
        <f t="shared" ref="AB107:AD107" si="760">IFERROR(MROUND(AB54,IF(AB54&lt;20,1,IF(AB54&lt;100,5,IF(AB54&lt;500,10,50)))),"-")</f>
        <v>3</v>
      </c>
      <c r="AC107" s="63">
        <f t="shared" si="760"/>
        <v>6</v>
      </c>
      <c r="AD107" s="63">
        <f t="shared" si="760"/>
        <v>7</v>
      </c>
      <c r="AE107" s="63">
        <f t="shared" ref="AE107:AG107" si="761">AE54</f>
        <v>0.112386</v>
      </c>
      <c r="AF107" s="63">
        <f t="shared" si="761"/>
        <v>0.18689500000000001</v>
      </c>
      <c r="AG107" s="63">
        <f t="shared" si="761"/>
        <v>0.21681499999999995</v>
      </c>
      <c r="AM107" s="63">
        <f t="shared" ref="AM107:AO107" si="762">IFERROR(MROUND(AM54,IF(AM54&lt;20,1,IF(AM54&lt;100,5,IF(AM54&lt;500,10,50)))),"-")</f>
        <v>2</v>
      </c>
      <c r="AN107" s="63">
        <f t="shared" si="762"/>
        <v>3</v>
      </c>
      <c r="AO107" s="63">
        <f t="shared" si="762"/>
        <v>4</v>
      </c>
      <c r="AP107" s="63">
        <f t="shared" ref="AP107:AR107" si="763">AP54</f>
        <v>6.8405999999999995E-2</v>
      </c>
      <c r="AQ107" s="63">
        <f t="shared" si="763"/>
        <v>0.11150200000000003</v>
      </c>
      <c r="AR107" s="63">
        <f t="shared" si="763"/>
        <v>0.12872100000000003</v>
      </c>
      <c r="AX107" s="63">
        <f t="shared" ref="AX107:AZ107" si="764">IFERROR(MROUND(AX54,IF(AX54&lt;20,1,IF(AX54&lt;100,5,IF(AX54&lt;500,10,50)))),"-")</f>
        <v>0</v>
      </c>
      <c r="AY107" s="63">
        <f t="shared" si="764"/>
        <v>0</v>
      </c>
      <c r="AZ107" s="63">
        <f t="shared" si="764"/>
        <v>0</v>
      </c>
      <c r="BA107" s="63">
        <f t="shared" ref="BA107:BC107" si="765">BA54</f>
        <v>8.3330000000000001E-3</v>
      </c>
      <c r="BB107" s="63">
        <f t="shared" si="765"/>
        <v>1.3535999999999999E-2</v>
      </c>
      <c r="BC107" s="63">
        <f t="shared" si="765"/>
        <v>1.5579999999999997E-2</v>
      </c>
      <c r="BI107" s="63">
        <f t="shared" ref="BI107:BK107" si="766">IFERROR(MROUND(BI54,IF(BI54&lt;20,1,IF(BI54&lt;100,5,IF(BI54&lt;500,10,50)))),"-")</f>
        <v>0</v>
      </c>
      <c r="BJ107" s="63">
        <f t="shared" si="766"/>
        <v>0</v>
      </c>
      <c r="BK107" s="63">
        <f t="shared" si="766"/>
        <v>0</v>
      </c>
      <c r="BL107" s="213">
        <f t="shared" ref="BL107:BN107" si="767">BL54</f>
        <v>1.9849999999999994E-3</v>
      </c>
      <c r="BM107" s="213">
        <f t="shared" si="767"/>
        <v>3.568E-3</v>
      </c>
      <c r="BN107" s="213">
        <f t="shared" si="767"/>
        <v>4.2260000000000006E-3</v>
      </c>
      <c r="BT107" s="63">
        <f t="shared" ref="BT107:BV107" si="768">IFERROR(MROUND(BT54,IF(BT54&lt;20,1,IF(BT54&lt;100,5,IF(BT54&lt;500,10,50)))),"-")</f>
        <v>0</v>
      </c>
      <c r="BU107" s="63">
        <f t="shared" si="768"/>
        <v>0</v>
      </c>
      <c r="BV107" s="63">
        <f t="shared" si="768"/>
        <v>0</v>
      </c>
      <c r="BW107" s="213">
        <f t="shared" ref="BW107:BY107" si="769">BW54</f>
        <v>0</v>
      </c>
      <c r="BX107" s="213">
        <f t="shared" si="769"/>
        <v>0</v>
      </c>
      <c r="BY107" s="213">
        <f t="shared" si="769"/>
        <v>0</v>
      </c>
      <c r="CD107" s="63">
        <f t="shared" si="65"/>
        <v>8.6182580404854523</v>
      </c>
      <c r="CE107" s="63">
        <f t="shared" ref="CE107:CG107" si="770">IFERROR(MROUND(CE54,IF(CE54&lt;20,1,IF(CE54&lt;100,5,IF(CE54&lt;500,10,50)))),"-")</f>
        <v>3</v>
      </c>
      <c r="CF107" s="63">
        <f t="shared" si="770"/>
        <v>5</v>
      </c>
      <c r="CG107" s="63">
        <f t="shared" si="770"/>
        <v>6</v>
      </c>
      <c r="CH107" s="213">
        <f t="shared" ref="CH107:CJ107" si="771">CH54</f>
        <v>0.10384300000000002</v>
      </c>
      <c r="CI107" s="213">
        <f t="shared" si="771"/>
        <v>0.17293299999999992</v>
      </c>
      <c r="CJ107" s="213">
        <f t="shared" si="771"/>
        <v>0.20074599999999992</v>
      </c>
    </row>
    <row r="108" spans="3:88" s="63" customFormat="1">
      <c r="F108" s="63">
        <f t="shared" ref="F108:H108" si="772">IFERROR(MROUND(F55,IF(F55&lt;20,1,IF(F55&lt;100,5,IF(F55&lt;500,10,50)))),"-")</f>
        <v>4</v>
      </c>
      <c r="G108" s="63">
        <f t="shared" si="772"/>
        <v>7</v>
      </c>
      <c r="H108" s="63">
        <f t="shared" si="772"/>
        <v>8</v>
      </c>
      <c r="I108" s="63">
        <f t="shared" ref="I108:K108" si="773">I55</f>
        <v>0.254326</v>
      </c>
      <c r="J108" s="63">
        <f t="shared" si="773"/>
        <v>0.38665500000000008</v>
      </c>
      <c r="K108" s="63">
        <f t="shared" si="773"/>
        <v>0.47136199999999989</v>
      </c>
      <c r="Q108" s="63">
        <f t="shared" ref="Q108:S108" si="774">IFERROR(MROUND(Q55,IF(Q55&lt;20,1,IF(Q55&lt;100,5,IF(Q55&lt;500,10,50)))),"-")</f>
        <v>4</v>
      </c>
      <c r="R108" s="63">
        <f t="shared" si="774"/>
        <v>7</v>
      </c>
      <c r="S108" s="63">
        <f t="shared" si="774"/>
        <v>8</v>
      </c>
      <c r="T108" s="63">
        <f t="shared" ref="T108:V108" si="775">T55</f>
        <v>0.25548499999999996</v>
      </c>
      <c r="U108" s="63">
        <f t="shared" si="775"/>
        <v>0.38831900000000003</v>
      </c>
      <c r="V108" s="63">
        <f t="shared" si="775"/>
        <v>0.47310999999999992</v>
      </c>
      <c r="AB108" s="63">
        <f t="shared" ref="AB108:AD108" si="776">IFERROR(MROUND(AB55,IF(AB55&lt;20,1,IF(AB55&lt;100,5,IF(AB55&lt;500,10,50)))),"-")</f>
        <v>4</v>
      </c>
      <c r="AC108" s="63">
        <f t="shared" si="776"/>
        <v>7</v>
      </c>
      <c r="AD108" s="63">
        <f t="shared" si="776"/>
        <v>8</v>
      </c>
      <c r="AE108" s="63">
        <f t="shared" ref="AE108:AG108" si="777">AE55</f>
        <v>0.25661699999999982</v>
      </c>
      <c r="AF108" s="63">
        <f t="shared" si="777"/>
        <v>0.3899160000000001</v>
      </c>
      <c r="AG108" s="63">
        <f t="shared" si="777"/>
        <v>0.47490799999999989</v>
      </c>
      <c r="AM108" s="63">
        <f t="shared" ref="AM108:AO108" si="778">IFERROR(MROUND(AM55,IF(AM55&lt;20,1,IF(AM55&lt;100,5,IF(AM55&lt;500,10,50)))),"-")</f>
        <v>0</v>
      </c>
      <c r="AN108" s="63">
        <f t="shared" si="778"/>
        <v>0</v>
      </c>
      <c r="AO108" s="63">
        <f t="shared" si="778"/>
        <v>0</v>
      </c>
      <c r="AP108" s="63">
        <f t="shared" ref="AP108:AR108" si="779">AP55</f>
        <v>9.0000000000000002E-6</v>
      </c>
      <c r="AQ108" s="63">
        <f t="shared" si="779"/>
        <v>5.5770000000000012E-3</v>
      </c>
      <c r="AR108" s="63">
        <f t="shared" si="779"/>
        <v>7.5910000000000005E-3</v>
      </c>
      <c r="AX108" s="63">
        <f t="shared" ref="AX108:AZ108" si="780">IFERROR(MROUND(AX55,IF(AX55&lt;20,1,IF(AX55&lt;100,5,IF(AX55&lt;500,10,50)))),"-")</f>
        <v>0</v>
      </c>
      <c r="AY108" s="63">
        <f t="shared" si="780"/>
        <v>0</v>
      </c>
      <c r="AZ108" s="63">
        <f t="shared" si="780"/>
        <v>1</v>
      </c>
      <c r="BA108" s="63">
        <f t="shared" ref="BA108:BC108" si="781">BA55</f>
        <v>1.7376999999999997E-2</v>
      </c>
      <c r="BB108" s="63">
        <f t="shared" si="781"/>
        <v>2.6736999999999997E-2</v>
      </c>
      <c r="BC108" s="63">
        <f t="shared" si="781"/>
        <v>3.1100999999999993E-2</v>
      </c>
      <c r="BI108" s="63">
        <f t="shared" ref="BI108:BK108" si="782">IFERROR(MROUND(BI55,IF(BI55&lt;20,1,IF(BI55&lt;100,5,IF(BI55&lt;500,10,50)))),"-")</f>
        <v>0</v>
      </c>
      <c r="BJ108" s="63">
        <f t="shared" si="782"/>
        <v>0</v>
      </c>
      <c r="BK108" s="63">
        <f t="shared" si="782"/>
        <v>0</v>
      </c>
      <c r="BL108" s="213">
        <f t="shared" ref="BL108:BN108" si="783">BL55</f>
        <v>2.2800000000000003E-3</v>
      </c>
      <c r="BM108" s="213">
        <f t="shared" si="783"/>
        <v>5.0829999999999981E-3</v>
      </c>
      <c r="BN108" s="213">
        <f t="shared" si="783"/>
        <v>6.0809999999999996E-3</v>
      </c>
      <c r="BT108" s="63">
        <f t="shared" ref="BT108:BV108" si="784">IFERROR(MROUND(BT55,IF(BT55&lt;20,1,IF(BT55&lt;100,5,IF(BT55&lt;500,10,50)))),"-")</f>
        <v>0</v>
      </c>
      <c r="BU108" s="63">
        <f t="shared" si="784"/>
        <v>0</v>
      </c>
      <c r="BV108" s="63" t="str">
        <f t="shared" si="784"/>
        <v>-</v>
      </c>
      <c r="BW108" s="213">
        <f t="shared" ref="BW108:BY108" si="785">BW55</f>
        <v>1.9999999999999999E-6</v>
      </c>
      <c r="BX108" s="213">
        <f t="shared" si="785"/>
        <v>1.7E-5</v>
      </c>
      <c r="BY108" s="213">
        <f t="shared" si="785"/>
        <v>-2.0000000000000003E-6</v>
      </c>
      <c r="CD108" s="63">
        <f t="shared" si="65"/>
        <v>8.7230646386558508</v>
      </c>
      <c r="CE108" s="63">
        <f t="shared" ref="CE108:CG108" si="786">IFERROR(MROUND(CE55,IF(CE55&lt;20,1,IF(CE55&lt;100,5,IF(CE55&lt;500,10,50)))),"-")</f>
        <v>4</v>
      </c>
      <c r="CF108" s="63">
        <f t="shared" si="786"/>
        <v>6</v>
      </c>
      <c r="CG108" s="63">
        <f t="shared" si="786"/>
        <v>8</v>
      </c>
      <c r="CH108" s="213">
        <f t="shared" ref="CH108:CJ108" si="787">CH55</f>
        <v>0.23810799999999996</v>
      </c>
      <c r="CI108" s="213">
        <f t="shared" si="787"/>
        <v>0.36158200000000001</v>
      </c>
      <c r="CJ108" s="213">
        <f t="shared" si="787"/>
        <v>0.44200899999999993</v>
      </c>
    </row>
    <row r="109" spans="3:88" s="63" customFormat="1">
      <c r="F109" s="63">
        <f t="shared" ref="F109:H109" si="788">IFERROR(MROUND(F56,IF(F56&lt;20,1,IF(F56&lt;100,5,IF(F56&lt;500,10,50)))),"-")</f>
        <v>5200</v>
      </c>
      <c r="G109" s="63">
        <f t="shared" si="788"/>
        <v>11200</v>
      </c>
      <c r="H109" s="63">
        <f t="shared" si="788"/>
        <v>13700</v>
      </c>
      <c r="I109" s="63">
        <f t="shared" ref="I109:K109" si="789">I56</f>
        <v>76.663967000000014</v>
      </c>
      <c r="J109" s="63">
        <f t="shared" si="789"/>
        <v>174.62876799999995</v>
      </c>
      <c r="K109" s="63">
        <f t="shared" si="789"/>
        <v>225.341013</v>
      </c>
      <c r="Q109" s="63">
        <f t="shared" ref="Q109:S109" si="790">IFERROR(MROUND(Q56,IF(Q56&lt;20,1,IF(Q56&lt;100,5,IF(Q56&lt;500,10,50)))),"-")</f>
        <v>5350</v>
      </c>
      <c r="R109" s="63">
        <f t="shared" si="790"/>
        <v>11550</v>
      </c>
      <c r="S109" s="63">
        <f t="shared" si="790"/>
        <v>14150</v>
      </c>
      <c r="T109" s="63">
        <f t="shared" ref="T109:V109" si="791">T56</f>
        <v>79.260164000000003</v>
      </c>
      <c r="U109" s="63">
        <f t="shared" si="791"/>
        <v>180.19077399999998</v>
      </c>
      <c r="V109" s="63">
        <f t="shared" si="791"/>
        <v>232.27579700000001</v>
      </c>
      <c r="AB109" s="63">
        <f t="shared" ref="AB109:AD109" si="792">IFERROR(MROUND(AB56,IF(AB56&lt;20,1,IF(AB56&lt;100,5,IF(AB56&lt;500,10,50)))),"-")</f>
        <v>5550</v>
      </c>
      <c r="AC109" s="63">
        <f t="shared" si="792"/>
        <v>11950</v>
      </c>
      <c r="AD109" s="63">
        <f t="shared" si="792"/>
        <v>14600</v>
      </c>
      <c r="AE109" s="63">
        <f t="shared" ref="AE109:AG109" si="793">AE56</f>
        <v>82.124350000000007</v>
      </c>
      <c r="AF109" s="63">
        <f t="shared" si="793"/>
        <v>186.47951099999992</v>
      </c>
      <c r="AG109" s="63">
        <f t="shared" si="793"/>
        <v>240.16683600000002</v>
      </c>
      <c r="AM109" s="63">
        <f t="shared" ref="AM109:AO109" si="794">IFERROR(MROUND(AM56,IF(AM56&lt;20,1,IF(AM56&lt;100,5,IF(AM56&lt;500,10,50)))),"-")</f>
        <v>5050</v>
      </c>
      <c r="AN109" s="63">
        <f t="shared" si="794"/>
        <v>11200</v>
      </c>
      <c r="AO109" s="63">
        <f t="shared" si="794"/>
        <v>13750</v>
      </c>
      <c r="AP109" s="63">
        <f t="shared" ref="AP109:AR109" si="795">AP56</f>
        <v>77.663753000000014</v>
      </c>
      <c r="AQ109" s="63">
        <f t="shared" si="795"/>
        <v>178.82949199999999</v>
      </c>
      <c r="AR109" s="63">
        <f t="shared" si="795"/>
        <v>228.84726400000002</v>
      </c>
      <c r="AX109" s="63">
        <f t="shared" ref="AX109:AZ109" si="796">IFERROR(MROUND(AX56,IF(AX56&lt;20,1,IF(AX56&lt;100,5,IF(AX56&lt;500,10,50)))),"-")</f>
        <v>600</v>
      </c>
      <c r="AY109" s="63">
        <f t="shared" si="796"/>
        <v>1250</v>
      </c>
      <c r="AZ109" s="63">
        <f t="shared" si="796"/>
        <v>1600</v>
      </c>
      <c r="BA109" s="63">
        <f t="shared" ref="BA109:BC109" si="797">BA56</f>
        <v>6.640277000000002</v>
      </c>
      <c r="BB109" s="63">
        <f t="shared" si="797"/>
        <v>18.048885000000006</v>
      </c>
      <c r="BC109" s="63">
        <f t="shared" si="797"/>
        <v>24.841319999999996</v>
      </c>
      <c r="BI109" s="63">
        <f t="shared" ref="BI109:BK109" si="798">IFERROR(MROUND(BI56,IF(BI56&lt;20,1,IF(BI56&lt;100,5,IF(BI56&lt;500,10,50)))),"-")</f>
        <v>80</v>
      </c>
      <c r="BJ109" s="63">
        <f t="shared" si="798"/>
        <v>180</v>
      </c>
      <c r="BK109" s="63">
        <f t="shared" si="798"/>
        <v>230</v>
      </c>
      <c r="BL109" s="213">
        <f t="shared" ref="BL109:BN109" si="799">BL56</f>
        <v>0.88126099999999985</v>
      </c>
      <c r="BM109" s="213">
        <f t="shared" si="799"/>
        <v>2.3327290000000005</v>
      </c>
      <c r="BN109" s="213">
        <f t="shared" si="799"/>
        <v>3.3586449999999988</v>
      </c>
      <c r="BT109" s="63">
        <f t="shared" ref="BT109:BV109" si="800">IFERROR(MROUND(BT56,IF(BT56&lt;20,1,IF(BT56&lt;100,5,IF(BT56&lt;500,10,50)))),"-")</f>
        <v>75</v>
      </c>
      <c r="BU109" s="63">
        <f t="shared" si="800"/>
        <v>180</v>
      </c>
      <c r="BV109" s="63">
        <f t="shared" si="800"/>
        <v>240</v>
      </c>
      <c r="BW109" s="213">
        <f t="shared" ref="BW109:BY109" si="801">BW56</f>
        <v>0.6433509999999999</v>
      </c>
      <c r="BX109" s="213">
        <f t="shared" si="801"/>
        <v>1.9295740000000003</v>
      </c>
      <c r="BY109" s="213">
        <f t="shared" si="801"/>
        <v>2.9710789999999996</v>
      </c>
      <c r="CD109" s="63">
        <f t="shared" si="65"/>
        <v>10708.999900000008</v>
      </c>
      <c r="CE109" s="63">
        <f t="shared" ref="CE109:CG109" si="802">IFERROR(MROUND(CE56,IF(CE56&lt;20,1,IF(CE56&lt;100,5,IF(CE56&lt;500,10,50)))),"-")</f>
        <v>4800</v>
      </c>
      <c r="CF109" s="63">
        <f t="shared" si="802"/>
        <v>10300</v>
      </c>
      <c r="CG109" s="63">
        <f t="shared" si="802"/>
        <v>12550</v>
      </c>
      <c r="CH109" s="63">
        <f t="shared" ref="CH109:CJ109" si="803">CH56</f>
        <v>72.619887000000006</v>
      </c>
      <c r="CI109" s="63">
        <f t="shared" si="803"/>
        <v>162.14188899999999</v>
      </c>
      <c r="CJ109" s="63">
        <f t="shared" si="803"/>
        <v>207.43447700000004</v>
      </c>
    </row>
    <row r="110" spans="3:88">
      <c r="I110" s="113"/>
      <c r="J110" s="113"/>
      <c r="K110" s="113"/>
    </row>
    <row r="111" spans="3:88">
      <c r="I111" s="113"/>
      <c r="J111" s="113"/>
      <c r="K111" s="113"/>
    </row>
    <row r="112" spans="3:88">
      <c r="C112" t="s">
        <v>651</v>
      </c>
    </row>
    <row r="113" spans="4:88" ht="15.75" thickBot="1"/>
    <row r="114" spans="4:88" ht="15" customHeight="1">
      <c r="D114" s="421"/>
      <c r="E114" s="452" t="s">
        <v>397</v>
      </c>
      <c r="F114" s="452"/>
      <c r="G114" s="452"/>
      <c r="H114" s="452"/>
      <c r="I114" s="452"/>
      <c r="J114" s="452"/>
      <c r="K114" s="452"/>
      <c r="P114" s="557" t="s">
        <v>388</v>
      </c>
      <c r="Q114" s="557"/>
      <c r="R114" s="557"/>
      <c r="S114" s="557"/>
      <c r="T114" s="557"/>
      <c r="U114" s="557"/>
      <c r="V114" s="557"/>
      <c r="Z114" s="421"/>
      <c r="AA114" s="561" t="s">
        <v>389</v>
      </c>
      <c r="AB114" s="561"/>
      <c r="AC114" s="561"/>
      <c r="AD114" s="561"/>
      <c r="AE114" s="561"/>
      <c r="AF114" s="561"/>
      <c r="AG114" s="561"/>
      <c r="AL114" s="557" t="s">
        <v>390</v>
      </c>
      <c r="AM114" s="557"/>
      <c r="AN114" s="557"/>
      <c r="AO114" s="557"/>
      <c r="AP114" s="557"/>
      <c r="AQ114" s="557"/>
      <c r="AR114" s="557"/>
      <c r="AV114" s="421"/>
      <c r="AW114" s="561" t="s">
        <v>392</v>
      </c>
      <c r="AX114" s="561"/>
      <c r="AY114" s="561"/>
      <c r="AZ114" s="561"/>
      <c r="BA114" s="561"/>
      <c r="BB114" s="561"/>
      <c r="BC114" s="561"/>
      <c r="BG114" s="421"/>
      <c r="BH114" s="561" t="s">
        <v>672</v>
      </c>
      <c r="BI114" s="561"/>
      <c r="BJ114" s="561"/>
      <c r="BK114" s="561"/>
      <c r="BL114" s="561"/>
      <c r="BM114" s="561"/>
      <c r="BN114" s="561"/>
      <c r="BS114" s="557" t="s">
        <v>673</v>
      </c>
      <c r="BT114" s="557"/>
      <c r="BU114" s="557"/>
      <c r="BV114" s="557"/>
      <c r="BW114" s="557"/>
      <c r="BX114" s="557"/>
      <c r="BY114" s="557"/>
      <c r="CD114" s="557" t="s">
        <v>391</v>
      </c>
      <c r="CE114" s="557"/>
      <c r="CF114" s="557"/>
      <c r="CG114" s="557"/>
      <c r="CH114" s="557"/>
      <c r="CI114" s="557"/>
      <c r="CJ114" s="557"/>
    </row>
    <row r="115" spans="4:88">
      <c r="D115" s="499"/>
      <c r="E115" s="271"/>
      <c r="F115" s="318" t="s">
        <v>398</v>
      </c>
      <c r="G115" s="318"/>
      <c r="H115" s="318"/>
      <c r="I115" s="397" t="s">
        <v>655</v>
      </c>
      <c r="J115" s="397"/>
      <c r="K115" s="397"/>
      <c r="P115" s="558"/>
      <c r="Q115" s="559" t="s">
        <v>398</v>
      </c>
      <c r="R115" s="559"/>
      <c r="S115" s="559"/>
      <c r="T115" s="560" t="s">
        <v>655</v>
      </c>
      <c r="U115" s="560"/>
      <c r="V115" s="560"/>
      <c r="Z115" s="499"/>
      <c r="AA115" s="562"/>
      <c r="AB115" s="500" t="s">
        <v>398</v>
      </c>
      <c r="AC115" s="500"/>
      <c r="AD115" s="500"/>
      <c r="AE115" s="560" t="s">
        <v>655</v>
      </c>
      <c r="AF115" s="560"/>
      <c r="AG115" s="560"/>
      <c r="AL115" s="558"/>
      <c r="AM115" s="559" t="s">
        <v>398</v>
      </c>
      <c r="AN115" s="559"/>
      <c r="AO115" s="559"/>
      <c r="AP115" s="560" t="s">
        <v>655</v>
      </c>
      <c r="AQ115" s="560"/>
      <c r="AR115" s="560"/>
      <c r="AV115" s="499"/>
      <c r="AW115" s="562"/>
      <c r="AX115" s="500" t="s">
        <v>398</v>
      </c>
      <c r="AY115" s="500"/>
      <c r="AZ115" s="500"/>
      <c r="BA115" s="560" t="s">
        <v>655</v>
      </c>
      <c r="BB115" s="560"/>
      <c r="BC115" s="560"/>
      <c r="BG115" s="499"/>
      <c r="BH115" s="562"/>
      <c r="BI115" s="500" t="s">
        <v>398</v>
      </c>
      <c r="BJ115" s="500"/>
      <c r="BK115" s="500"/>
      <c r="BL115" s="560" t="s">
        <v>655</v>
      </c>
      <c r="BM115" s="560"/>
      <c r="BN115" s="560"/>
      <c r="BS115" s="558"/>
      <c r="BT115" s="559" t="s">
        <v>398</v>
      </c>
      <c r="BU115" s="559"/>
      <c r="BV115" s="559"/>
      <c r="BW115" s="560" t="s">
        <v>655</v>
      </c>
      <c r="BX115" s="560"/>
      <c r="BY115" s="560"/>
      <c r="CD115" s="558"/>
      <c r="CE115" s="559" t="s">
        <v>398</v>
      </c>
      <c r="CF115" s="559"/>
      <c r="CG115" s="559"/>
      <c r="CH115" s="560" t="s">
        <v>655</v>
      </c>
      <c r="CI115" s="560"/>
      <c r="CJ115" s="560"/>
    </row>
    <row r="116" spans="4:88">
      <c r="D116" s="499"/>
      <c r="E116" s="271"/>
      <c r="F116" s="318"/>
      <c r="G116" s="318"/>
      <c r="H116" s="318"/>
      <c r="I116" s="397" t="s">
        <v>670</v>
      </c>
      <c r="J116" s="397"/>
      <c r="K116" s="397"/>
      <c r="P116" s="558"/>
      <c r="Q116" s="559"/>
      <c r="R116" s="559"/>
      <c r="S116" s="559"/>
      <c r="T116" s="560" t="s">
        <v>670</v>
      </c>
      <c r="U116" s="560"/>
      <c r="V116" s="560"/>
      <c r="Z116" s="499"/>
      <c r="AA116" s="562"/>
      <c r="AB116" s="500"/>
      <c r="AC116" s="500"/>
      <c r="AD116" s="500"/>
      <c r="AE116" s="560" t="s">
        <v>670</v>
      </c>
      <c r="AF116" s="560"/>
      <c r="AG116" s="560"/>
      <c r="AL116" s="558"/>
      <c r="AM116" s="559"/>
      <c r="AN116" s="559"/>
      <c r="AO116" s="559"/>
      <c r="AP116" s="560" t="s">
        <v>670</v>
      </c>
      <c r="AQ116" s="560"/>
      <c r="AR116" s="560"/>
      <c r="AV116" s="499"/>
      <c r="AW116" s="562"/>
      <c r="AX116" s="500"/>
      <c r="AY116" s="500"/>
      <c r="AZ116" s="500"/>
      <c r="BA116" s="560" t="s">
        <v>670</v>
      </c>
      <c r="BB116" s="560"/>
      <c r="BC116" s="560"/>
      <c r="BG116" s="499"/>
      <c r="BH116" s="562"/>
      <c r="BI116" s="500"/>
      <c r="BJ116" s="500"/>
      <c r="BK116" s="500"/>
      <c r="BL116" s="560" t="s">
        <v>670</v>
      </c>
      <c r="BM116" s="560"/>
      <c r="BN116" s="560"/>
      <c r="BS116" s="558"/>
      <c r="BT116" s="559"/>
      <c r="BU116" s="559"/>
      <c r="BV116" s="559"/>
      <c r="BW116" s="560" t="s">
        <v>670</v>
      </c>
      <c r="BX116" s="560"/>
      <c r="BY116" s="560"/>
      <c r="CD116" s="558"/>
      <c r="CE116" s="559"/>
      <c r="CF116" s="559"/>
      <c r="CG116" s="559"/>
      <c r="CH116" s="560" t="s">
        <v>670</v>
      </c>
      <c r="CI116" s="560"/>
      <c r="CJ116" s="560"/>
    </row>
    <row r="117" spans="4:88" ht="101.25" customHeight="1" thickBot="1">
      <c r="D117" s="453"/>
      <c r="E117" s="276" t="s">
        <v>11</v>
      </c>
      <c r="F117" s="274" t="s">
        <v>400</v>
      </c>
      <c r="G117" s="274" t="s">
        <v>401</v>
      </c>
      <c r="H117" s="274" t="s">
        <v>671</v>
      </c>
      <c r="I117" s="274" t="s">
        <v>400</v>
      </c>
      <c r="J117" s="274" t="s">
        <v>401</v>
      </c>
      <c r="K117" s="274" t="s">
        <v>671</v>
      </c>
      <c r="P117" s="454" t="s">
        <v>11</v>
      </c>
      <c r="Q117" s="274" t="s">
        <v>400</v>
      </c>
      <c r="R117" s="274" t="s">
        <v>401</v>
      </c>
      <c r="S117" s="274" t="s">
        <v>671</v>
      </c>
      <c r="T117" s="274" t="s">
        <v>400</v>
      </c>
      <c r="U117" s="274" t="s">
        <v>401</v>
      </c>
      <c r="V117" s="274" t="s">
        <v>671</v>
      </c>
      <c r="Z117" s="453"/>
      <c r="AA117" s="276" t="s">
        <v>11</v>
      </c>
      <c r="AB117" s="274" t="s">
        <v>400</v>
      </c>
      <c r="AC117" s="274" t="s">
        <v>401</v>
      </c>
      <c r="AD117" s="274" t="s">
        <v>671</v>
      </c>
      <c r="AE117" s="274" t="s">
        <v>400</v>
      </c>
      <c r="AF117" s="274" t="s">
        <v>401</v>
      </c>
      <c r="AG117" s="274" t="s">
        <v>671</v>
      </c>
      <c r="AL117" s="454" t="s">
        <v>11</v>
      </c>
      <c r="AM117" s="274" t="s">
        <v>400</v>
      </c>
      <c r="AN117" s="274" t="s">
        <v>401</v>
      </c>
      <c r="AO117" s="274" t="s">
        <v>671</v>
      </c>
      <c r="AP117" s="274" t="s">
        <v>400</v>
      </c>
      <c r="AQ117" s="274" t="s">
        <v>401</v>
      </c>
      <c r="AR117" s="274" t="s">
        <v>671</v>
      </c>
      <c r="AV117" s="453"/>
      <c r="AW117" s="276" t="s">
        <v>11</v>
      </c>
      <c r="AX117" s="274" t="s">
        <v>400</v>
      </c>
      <c r="AY117" s="274" t="s">
        <v>401</v>
      </c>
      <c r="AZ117" s="274" t="s">
        <v>671</v>
      </c>
      <c r="BA117" s="274" t="s">
        <v>400</v>
      </c>
      <c r="BB117" s="274" t="s">
        <v>401</v>
      </c>
      <c r="BC117" s="274" t="s">
        <v>671</v>
      </c>
      <c r="BG117" s="453"/>
      <c r="BH117" s="276" t="s">
        <v>11</v>
      </c>
      <c r="BI117" s="274" t="s">
        <v>400</v>
      </c>
      <c r="BJ117" s="274" t="s">
        <v>401</v>
      </c>
      <c r="BK117" s="274" t="s">
        <v>671</v>
      </c>
      <c r="BL117" s="274" t="s">
        <v>400</v>
      </c>
      <c r="BM117" s="274" t="s">
        <v>401</v>
      </c>
      <c r="BN117" s="274" t="s">
        <v>671</v>
      </c>
      <c r="BS117" s="454" t="s">
        <v>11</v>
      </c>
      <c r="BT117" s="274" t="s">
        <v>400</v>
      </c>
      <c r="BU117" s="274" t="s">
        <v>401</v>
      </c>
      <c r="BV117" s="274" t="s">
        <v>671</v>
      </c>
      <c r="BW117" s="274" t="s">
        <v>400</v>
      </c>
      <c r="BX117" s="274" t="s">
        <v>401</v>
      </c>
      <c r="BY117" s="274" t="s">
        <v>671</v>
      </c>
      <c r="CD117" s="454" t="s">
        <v>11</v>
      </c>
      <c r="CE117" s="274" t="s">
        <v>400</v>
      </c>
      <c r="CF117" s="274" t="s">
        <v>401</v>
      </c>
      <c r="CG117" s="274" t="s">
        <v>671</v>
      </c>
      <c r="CH117" s="274" t="s">
        <v>400</v>
      </c>
      <c r="CI117" s="274" t="s">
        <v>401</v>
      </c>
      <c r="CJ117" s="274" t="s">
        <v>671</v>
      </c>
    </row>
    <row r="118" spans="4:88">
      <c r="D118" s="284" t="s">
        <v>49</v>
      </c>
      <c r="E118" s="293">
        <v>9</v>
      </c>
      <c r="F118" s="285">
        <v>3</v>
      </c>
      <c r="G118" s="285">
        <v>20</v>
      </c>
      <c r="H118" s="285">
        <v>35</v>
      </c>
      <c r="I118" s="285">
        <v>0</v>
      </c>
      <c r="J118" s="285">
        <v>0</v>
      </c>
      <c r="K118" s="285">
        <v>0</v>
      </c>
      <c r="P118" s="455">
        <v>9</v>
      </c>
      <c r="Q118" s="285">
        <v>3</v>
      </c>
      <c r="R118" s="285">
        <v>20</v>
      </c>
      <c r="S118" s="285">
        <v>35</v>
      </c>
      <c r="T118" s="285">
        <v>0</v>
      </c>
      <c r="U118" s="285">
        <v>0</v>
      </c>
      <c r="V118" s="285">
        <v>0</v>
      </c>
      <c r="Z118" s="284" t="s">
        <v>49</v>
      </c>
      <c r="AA118" s="293">
        <v>9</v>
      </c>
      <c r="AB118" s="285">
        <v>3</v>
      </c>
      <c r="AC118" s="285">
        <v>20</v>
      </c>
      <c r="AD118" s="285">
        <v>35</v>
      </c>
      <c r="AE118" s="285">
        <v>0</v>
      </c>
      <c r="AF118" s="285">
        <v>0.1</v>
      </c>
      <c r="AG118" s="285">
        <v>0.2</v>
      </c>
      <c r="AL118" s="455">
        <v>0</v>
      </c>
      <c r="AM118" s="285">
        <v>0</v>
      </c>
      <c r="AN118" s="285">
        <v>12</v>
      </c>
      <c r="AO118" s="285">
        <v>20</v>
      </c>
      <c r="AP118" s="285">
        <v>0</v>
      </c>
      <c r="AQ118" s="285">
        <v>0.1</v>
      </c>
      <c r="AR118" s="285">
        <v>0.1</v>
      </c>
      <c r="AV118" s="284" t="s">
        <v>49</v>
      </c>
      <c r="AW118" s="293">
        <v>2</v>
      </c>
      <c r="AX118" s="285">
        <v>1</v>
      </c>
      <c r="AY118" s="285">
        <v>3</v>
      </c>
      <c r="AZ118" s="285">
        <v>5</v>
      </c>
      <c r="BA118" s="285">
        <v>0</v>
      </c>
      <c r="BB118" s="285">
        <v>0</v>
      </c>
      <c r="BC118" s="285">
        <v>0</v>
      </c>
      <c r="BG118" s="284" t="s">
        <v>49</v>
      </c>
      <c r="BH118" s="293">
        <v>0</v>
      </c>
      <c r="BI118" s="285">
        <v>0</v>
      </c>
      <c r="BJ118" s="285">
        <v>0</v>
      </c>
      <c r="BK118" s="285">
        <v>1</v>
      </c>
      <c r="BL118" s="285">
        <v>0</v>
      </c>
      <c r="BM118" s="285">
        <v>0</v>
      </c>
      <c r="BN118" s="285">
        <v>0</v>
      </c>
      <c r="BS118" s="455">
        <v>0</v>
      </c>
      <c r="BT118" s="285">
        <v>0</v>
      </c>
      <c r="BU118" s="285">
        <v>0</v>
      </c>
      <c r="BV118" s="285">
        <v>0</v>
      </c>
      <c r="BW118" s="285">
        <v>0</v>
      </c>
      <c r="BX118" s="285">
        <v>0</v>
      </c>
      <c r="BY118" s="285">
        <v>0</v>
      </c>
      <c r="CD118" s="455">
        <v>8</v>
      </c>
      <c r="CE118" s="285">
        <v>3</v>
      </c>
      <c r="CF118" s="285">
        <v>19</v>
      </c>
      <c r="CG118" s="285">
        <v>30</v>
      </c>
      <c r="CH118" s="285">
        <v>0</v>
      </c>
      <c r="CI118" s="285">
        <v>0.1</v>
      </c>
      <c r="CJ118" s="285">
        <v>0.2</v>
      </c>
    </row>
    <row r="119" spans="4:88">
      <c r="D119" s="294" t="s">
        <v>50</v>
      </c>
      <c r="E119" s="293">
        <v>234</v>
      </c>
      <c r="F119" s="291">
        <v>100</v>
      </c>
      <c r="G119" s="291">
        <v>190</v>
      </c>
      <c r="H119" s="291">
        <v>230</v>
      </c>
      <c r="I119" s="291">
        <v>1</v>
      </c>
      <c r="J119" s="291">
        <v>2</v>
      </c>
      <c r="K119" s="291">
        <v>2</v>
      </c>
      <c r="P119" s="455">
        <v>242</v>
      </c>
      <c r="Q119" s="291">
        <v>100</v>
      </c>
      <c r="R119" s="291">
        <v>200</v>
      </c>
      <c r="S119" s="291">
        <v>240</v>
      </c>
      <c r="T119" s="291">
        <v>1</v>
      </c>
      <c r="U119" s="291">
        <v>2</v>
      </c>
      <c r="V119" s="291">
        <v>2</v>
      </c>
      <c r="Z119" s="294" t="s">
        <v>50</v>
      </c>
      <c r="AA119" s="293">
        <v>251</v>
      </c>
      <c r="AB119" s="291">
        <v>110</v>
      </c>
      <c r="AC119" s="291">
        <v>210</v>
      </c>
      <c r="AD119" s="291">
        <v>250</v>
      </c>
      <c r="AE119" s="291">
        <v>1.2</v>
      </c>
      <c r="AF119" s="291">
        <v>2.1</v>
      </c>
      <c r="AG119" s="291">
        <v>2.6</v>
      </c>
      <c r="AL119" s="455">
        <v>267</v>
      </c>
      <c r="AM119" s="291">
        <v>110</v>
      </c>
      <c r="AN119" s="291">
        <v>230</v>
      </c>
      <c r="AO119" s="291">
        <v>280</v>
      </c>
      <c r="AP119" s="291">
        <v>1.2</v>
      </c>
      <c r="AQ119" s="291">
        <v>2.2999999999999998</v>
      </c>
      <c r="AR119" s="291">
        <v>2.8</v>
      </c>
      <c r="AV119" s="294" t="s">
        <v>50</v>
      </c>
      <c r="AW119" s="293">
        <v>20</v>
      </c>
      <c r="AX119" s="291">
        <v>8</v>
      </c>
      <c r="AY119" s="291">
        <v>17</v>
      </c>
      <c r="AZ119" s="291">
        <v>20</v>
      </c>
      <c r="BA119" s="291">
        <v>0.1</v>
      </c>
      <c r="BB119" s="291">
        <v>0.2</v>
      </c>
      <c r="BC119" s="291">
        <v>0.2</v>
      </c>
      <c r="BG119" s="294" t="s">
        <v>50</v>
      </c>
      <c r="BH119" s="293">
        <v>4</v>
      </c>
      <c r="BI119" s="291">
        <v>1</v>
      </c>
      <c r="BJ119" s="291">
        <v>3</v>
      </c>
      <c r="BK119" s="291">
        <v>4</v>
      </c>
      <c r="BL119" s="291">
        <v>0</v>
      </c>
      <c r="BM119" s="291">
        <v>0</v>
      </c>
      <c r="BN119" s="291">
        <v>0</v>
      </c>
      <c r="BS119" s="455">
        <v>0</v>
      </c>
      <c r="BT119" s="291">
        <v>0</v>
      </c>
      <c r="BU119" s="291">
        <v>1</v>
      </c>
      <c r="BV119" s="291">
        <v>1</v>
      </c>
      <c r="BW119" s="291">
        <v>0</v>
      </c>
      <c r="BX119" s="291">
        <v>0</v>
      </c>
      <c r="BY119" s="291">
        <v>0</v>
      </c>
      <c r="CD119" s="455">
        <v>223</v>
      </c>
      <c r="CE119" s="291">
        <v>95</v>
      </c>
      <c r="CF119" s="291">
        <v>180</v>
      </c>
      <c r="CG119" s="291">
        <v>220</v>
      </c>
      <c r="CH119" s="291">
        <v>1</v>
      </c>
      <c r="CI119" s="291">
        <v>1.9</v>
      </c>
      <c r="CJ119" s="291">
        <v>2.2999999999999998</v>
      </c>
    </row>
    <row r="120" spans="4:88">
      <c r="D120" s="284" t="s">
        <v>51</v>
      </c>
      <c r="E120" s="293">
        <v>291</v>
      </c>
      <c r="F120" s="285">
        <v>130</v>
      </c>
      <c r="G120" s="285">
        <v>270</v>
      </c>
      <c r="H120" s="285">
        <v>320</v>
      </c>
      <c r="I120" s="285">
        <v>2</v>
      </c>
      <c r="J120" s="285">
        <v>3</v>
      </c>
      <c r="K120" s="285">
        <v>3</v>
      </c>
      <c r="P120" s="455">
        <v>300</v>
      </c>
      <c r="Q120" s="285">
        <v>130</v>
      </c>
      <c r="R120" s="285">
        <v>280</v>
      </c>
      <c r="S120" s="285">
        <v>330</v>
      </c>
      <c r="T120" s="285">
        <v>2</v>
      </c>
      <c r="U120" s="285">
        <v>3</v>
      </c>
      <c r="V120" s="285">
        <v>3</v>
      </c>
      <c r="Z120" s="284" t="s">
        <v>51</v>
      </c>
      <c r="AA120" s="293">
        <v>312</v>
      </c>
      <c r="AB120" s="285">
        <v>140</v>
      </c>
      <c r="AC120" s="285">
        <v>290</v>
      </c>
      <c r="AD120" s="285">
        <v>340</v>
      </c>
      <c r="AE120" s="285">
        <v>1.7</v>
      </c>
      <c r="AF120" s="285">
        <v>3.1</v>
      </c>
      <c r="AG120" s="285">
        <v>3.6</v>
      </c>
      <c r="AL120" s="455">
        <v>160</v>
      </c>
      <c r="AM120" s="285">
        <v>70</v>
      </c>
      <c r="AN120" s="285">
        <v>190</v>
      </c>
      <c r="AO120" s="285">
        <v>230</v>
      </c>
      <c r="AP120" s="285">
        <v>0.8</v>
      </c>
      <c r="AQ120" s="285">
        <v>1.9</v>
      </c>
      <c r="AR120" s="285">
        <v>2.2999999999999998</v>
      </c>
      <c r="AV120" s="284" t="s">
        <v>51</v>
      </c>
      <c r="AW120" s="293">
        <v>28</v>
      </c>
      <c r="AX120" s="285">
        <v>11</v>
      </c>
      <c r="AY120" s="285">
        <v>25</v>
      </c>
      <c r="AZ120" s="285">
        <v>30</v>
      </c>
      <c r="BA120" s="285">
        <v>0.1</v>
      </c>
      <c r="BB120" s="285">
        <v>0.2</v>
      </c>
      <c r="BC120" s="285">
        <v>0.3</v>
      </c>
      <c r="BG120" s="284" t="s">
        <v>51</v>
      </c>
      <c r="BH120" s="293">
        <v>5</v>
      </c>
      <c r="BI120" s="285">
        <v>2</v>
      </c>
      <c r="BJ120" s="285">
        <v>4</v>
      </c>
      <c r="BK120" s="285">
        <v>5</v>
      </c>
      <c r="BL120" s="285">
        <v>0</v>
      </c>
      <c r="BM120" s="285">
        <v>0</v>
      </c>
      <c r="BN120" s="285">
        <v>0</v>
      </c>
      <c r="BS120" s="455">
        <v>0</v>
      </c>
      <c r="BT120" s="285">
        <v>0</v>
      </c>
      <c r="BU120" s="285">
        <v>1</v>
      </c>
      <c r="BV120" s="285">
        <v>2</v>
      </c>
      <c r="BW120" s="285">
        <v>0</v>
      </c>
      <c r="BX120" s="285">
        <v>0</v>
      </c>
      <c r="BY120" s="285">
        <v>0</v>
      </c>
      <c r="CD120" s="455">
        <v>272</v>
      </c>
      <c r="CE120" s="285">
        <v>120</v>
      </c>
      <c r="CF120" s="285">
        <v>260</v>
      </c>
      <c r="CG120" s="285">
        <v>300</v>
      </c>
      <c r="CH120" s="285">
        <v>1.5</v>
      </c>
      <c r="CI120" s="285">
        <v>2.8</v>
      </c>
      <c r="CJ120" s="285">
        <v>3.2</v>
      </c>
    </row>
    <row r="121" spans="4:88">
      <c r="D121" s="294" t="s">
        <v>52</v>
      </c>
      <c r="E121" s="293">
        <v>34</v>
      </c>
      <c r="F121" s="291">
        <v>11</v>
      </c>
      <c r="G121" s="291">
        <v>25</v>
      </c>
      <c r="H121" s="291">
        <v>25</v>
      </c>
      <c r="I121" s="291">
        <v>1</v>
      </c>
      <c r="J121" s="291">
        <v>2</v>
      </c>
      <c r="K121" s="291">
        <v>2</v>
      </c>
      <c r="P121" s="455">
        <v>35</v>
      </c>
      <c r="Q121" s="291">
        <v>11</v>
      </c>
      <c r="R121" s="291">
        <v>25</v>
      </c>
      <c r="S121" s="291">
        <v>30</v>
      </c>
      <c r="T121" s="291">
        <v>1</v>
      </c>
      <c r="U121" s="291">
        <v>2</v>
      </c>
      <c r="V121" s="291">
        <v>2</v>
      </c>
      <c r="Z121" s="294" t="s">
        <v>52</v>
      </c>
      <c r="AA121" s="293">
        <v>36</v>
      </c>
      <c r="AB121" s="291">
        <v>12</v>
      </c>
      <c r="AC121" s="291">
        <v>25</v>
      </c>
      <c r="AD121" s="291">
        <v>30</v>
      </c>
      <c r="AE121" s="291">
        <v>1</v>
      </c>
      <c r="AF121" s="291">
        <v>1.8</v>
      </c>
      <c r="AG121" s="291">
        <v>2</v>
      </c>
      <c r="AL121" s="455">
        <v>36</v>
      </c>
      <c r="AM121" s="291">
        <v>12</v>
      </c>
      <c r="AN121" s="291">
        <v>25</v>
      </c>
      <c r="AO121" s="291">
        <v>30</v>
      </c>
      <c r="AP121" s="291">
        <v>1</v>
      </c>
      <c r="AQ121" s="291">
        <v>1.7</v>
      </c>
      <c r="AR121" s="291">
        <v>1.9</v>
      </c>
      <c r="AV121" s="294" t="s">
        <v>52</v>
      </c>
      <c r="AW121" s="293">
        <v>3</v>
      </c>
      <c r="AX121" s="291">
        <v>1</v>
      </c>
      <c r="AY121" s="291">
        <v>2</v>
      </c>
      <c r="AZ121" s="291">
        <v>2</v>
      </c>
      <c r="BA121" s="291">
        <v>0.1</v>
      </c>
      <c r="BB121" s="291">
        <v>0.1</v>
      </c>
      <c r="BC121" s="291">
        <v>0.1</v>
      </c>
      <c r="BG121" s="294" t="s">
        <v>52</v>
      </c>
      <c r="BH121" s="293">
        <v>1</v>
      </c>
      <c r="BI121" s="291">
        <v>0</v>
      </c>
      <c r="BJ121" s="291">
        <v>0</v>
      </c>
      <c r="BK121" s="291">
        <v>0</v>
      </c>
      <c r="BL121" s="291">
        <v>0</v>
      </c>
      <c r="BM121" s="291">
        <v>0</v>
      </c>
      <c r="BN121" s="291">
        <v>0</v>
      </c>
      <c r="BS121" s="455">
        <v>0</v>
      </c>
      <c r="BT121" s="291">
        <v>0</v>
      </c>
      <c r="BU121" s="291">
        <v>0</v>
      </c>
      <c r="BV121" s="291">
        <v>0</v>
      </c>
      <c r="BW121" s="291">
        <v>0</v>
      </c>
      <c r="BX121" s="291">
        <v>0</v>
      </c>
      <c r="BY121" s="291">
        <v>0</v>
      </c>
      <c r="CD121" s="455">
        <v>32</v>
      </c>
      <c r="CE121" s="291">
        <v>10</v>
      </c>
      <c r="CF121" s="291">
        <v>20</v>
      </c>
      <c r="CG121" s="291">
        <v>25</v>
      </c>
      <c r="CH121" s="291">
        <v>0.9</v>
      </c>
      <c r="CI121" s="291">
        <v>1.6</v>
      </c>
      <c r="CJ121" s="291">
        <v>1.8</v>
      </c>
    </row>
    <row r="122" spans="4:88">
      <c r="D122" s="284" t="s">
        <v>53</v>
      </c>
      <c r="E122" s="293">
        <v>9</v>
      </c>
      <c r="F122" s="285">
        <v>0</v>
      </c>
      <c r="G122" s="285">
        <v>25</v>
      </c>
      <c r="H122" s="285">
        <v>40</v>
      </c>
      <c r="I122" s="285">
        <v>0</v>
      </c>
      <c r="J122" s="285">
        <v>1</v>
      </c>
      <c r="K122" s="285">
        <v>2</v>
      </c>
      <c r="P122" s="455">
        <v>9</v>
      </c>
      <c r="Q122" s="285">
        <v>0</v>
      </c>
      <c r="R122" s="285">
        <v>30</v>
      </c>
      <c r="S122" s="285">
        <v>40</v>
      </c>
      <c r="T122" s="285">
        <v>0</v>
      </c>
      <c r="U122" s="285">
        <v>1</v>
      </c>
      <c r="V122" s="285">
        <v>2</v>
      </c>
      <c r="Z122" s="284" t="s">
        <v>53</v>
      </c>
      <c r="AA122" s="293">
        <v>9</v>
      </c>
      <c r="AB122" s="285">
        <v>0</v>
      </c>
      <c r="AC122" s="285">
        <v>30</v>
      </c>
      <c r="AD122" s="285">
        <v>40</v>
      </c>
      <c r="AE122" s="285">
        <v>0</v>
      </c>
      <c r="AF122" s="285">
        <v>1.4</v>
      </c>
      <c r="AG122" s="285">
        <v>2.1</v>
      </c>
      <c r="AL122" s="455">
        <v>0</v>
      </c>
      <c r="AM122" s="285">
        <v>0</v>
      </c>
      <c r="AN122" s="285">
        <v>25</v>
      </c>
      <c r="AO122" s="285">
        <v>35</v>
      </c>
      <c r="AP122" s="285">
        <v>0</v>
      </c>
      <c r="AQ122" s="285">
        <v>1.2</v>
      </c>
      <c r="AR122" s="285">
        <v>1.8</v>
      </c>
      <c r="AV122" s="284" t="s">
        <v>53</v>
      </c>
      <c r="AW122" s="293">
        <v>1</v>
      </c>
      <c r="AX122" s="285">
        <v>0</v>
      </c>
      <c r="AY122" s="285">
        <v>3</v>
      </c>
      <c r="AZ122" s="285">
        <v>5</v>
      </c>
      <c r="BA122" s="285">
        <v>0</v>
      </c>
      <c r="BB122" s="285">
        <v>0.1</v>
      </c>
      <c r="BC122" s="285">
        <v>0.2</v>
      </c>
      <c r="BG122" s="284" t="s">
        <v>53</v>
      </c>
      <c r="BH122" s="293">
        <v>0</v>
      </c>
      <c r="BI122" s="285">
        <v>0</v>
      </c>
      <c r="BJ122" s="285">
        <v>0</v>
      </c>
      <c r="BK122" s="285">
        <v>1</v>
      </c>
      <c r="BL122" s="285">
        <v>0</v>
      </c>
      <c r="BM122" s="285">
        <v>0</v>
      </c>
      <c r="BN122" s="285">
        <v>0</v>
      </c>
      <c r="BS122" s="455">
        <v>0</v>
      </c>
      <c r="BT122" s="285">
        <v>0</v>
      </c>
      <c r="BU122" s="285">
        <v>0</v>
      </c>
      <c r="BV122" s="285">
        <v>1</v>
      </c>
      <c r="BW122" s="285">
        <v>0</v>
      </c>
      <c r="BX122" s="285">
        <v>0</v>
      </c>
      <c r="BY122" s="285">
        <v>0</v>
      </c>
      <c r="CD122" s="455">
        <v>8</v>
      </c>
      <c r="CE122" s="285">
        <v>0</v>
      </c>
      <c r="CF122" s="285">
        <v>25</v>
      </c>
      <c r="CG122" s="285">
        <v>35</v>
      </c>
      <c r="CH122" s="285">
        <v>0</v>
      </c>
      <c r="CI122" s="285">
        <v>1.2</v>
      </c>
      <c r="CJ122" s="285">
        <v>1.8</v>
      </c>
    </row>
    <row r="123" spans="4:88">
      <c r="D123" s="294" t="s">
        <v>54</v>
      </c>
      <c r="E123" s="293">
        <v>46</v>
      </c>
      <c r="F123" s="291">
        <v>19</v>
      </c>
      <c r="G123" s="291">
        <v>80</v>
      </c>
      <c r="H123" s="291">
        <v>100</v>
      </c>
      <c r="I123" s="291">
        <v>0</v>
      </c>
      <c r="J123" s="291">
        <v>1</v>
      </c>
      <c r="K123" s="291">
        <v>1</v>
      </c>
      <c r="P123" s="455">
        <v>46</v>
      </c>
      <c r="Q123" s="291">
        <v>19</v>
      </c>
      <c r="R123" s="291">
        <v>80</v>
      </c>
      <c r="S123" s="291">
        <v>100</v>
      </c>
      <c r="T123" s="291">
        <v>0</v>
      </c>
      <c r="U123" s="291">
        <v>1</v>
      </c>
      <c r="V123" s="291">
        <v>1</v>
      </c>
      <c r="Z123" s="294" t="s">
        <v>54</v>
      </c>
      <c r="AA123" s="293">
        <v>46</v>
      </c>
      <c r="AB123" s="291">
        <v>19</v>
      </c>
      <c r="AC123" s="291">
        <v>80</v>
      </c>
      <c r="AD123" s="291">
        <v>100</v>
      </c>
      <c r="AE123" s="291">
        <v>0.2</v>
      </c>
      <c r="AF123" s="291">
        <v>0.8</v>
      </c>
      <c r="AG123" s="291">
        <v>1</v>
      </c>
      <c r="AL123" s="455">
        <v>0</v>
      </c>
      <c r="AM123" s="291">
        <v>0</v>
      </c>
      <c r="AN123" s="291">
        <v>30</v>
      </c>
      <c r="AO123" s="291">
        <v>45</v>
      </c>
      <c r="AP123" s="291">
        <v>0</v>
      </c>
      <c r="AQ123" s="291">
        <v>0.3</v>
      </c>
      <c r="AR123" s="291">
        <v>0.4</v>
      </c>
      <c r="AV123" s="294" t="s">
        <v>54</v>
      </c>
      <c r="AW123" s="293">
        <v>6</v>
      </c>
      <c r="AX123" s="291">
        <v>3</v>
      </c>
      <c r="AY123" s="291">
        <v>10</v>
      </c>
      <c r="AZ123" s="291">
        <v>13</v>
      </c>
      <c r="BA123" s="291">
        <v>0</v>
      </c>
      <c r="BB123" s="291">
        <v>0.1</v>
      </c>
      <c r="BC123" s="291">
        <v>0.1</v>
      </c>
      <c r="BG123" s="294" t="s">
        <v>54</v>
      </c>
      <c r="BH123" s="293">
        <v>1</v>
      </c>
      <c r="BI123" s="291">
        <v>0</v>
      </c>
      <c r="BJ123" s="291">
        <v>1</v>
      </c>
      <c r="BK123" s="291">
        <v>2</v>
      </c>
      <c r="BL123" s="291">
        <v>0</v>
      </c>
      <c r="BM123" s="291">
        <v>0</v>
      </c>
      <c r="BN123" s="291">
        <v>0</v>
      </c>
      <c r="BS123" s="455">
        <v>0</v>
      </c>
      <c r="BT123" s="291">
        <v>0</v>
      </c>
      <c r="BU123" s="291">
        <v>0</v>
      </c>
      <c r="BV123" s="291">
        <v>1</v>
      </c>
      <c r="BW123" s="291">
        <v>0</v>
      </c>
      <c r="BX123" s="291">
        <v>0</v>
      </c>
      <c r="BY123" s="291">
        <v>0</v>
      </c>
      <c r="CD123" s="455">
        <v>41</v>
      </c>
      <c r="CE123" s="291">
        <v>17</v>
      </c>
      <c r="CF123" s="291">
        <v>70</v>
      </c>
      <c r="CG123" s="291">
        <v>90</v>
      </c>
      <c r="CH123" s="291">
        <v>0.2</v>
      </c>
      <c r="CI123" s="291">
        <v>0.6</v>
      </c>
      <c r="CJ123" s="291">
        <v>0.9</v>
      </c>
    </row>
    <row r="124" spans="4:88">
      <c r="D124" s="284" t="s">
        <v>55</v>
      </c>
      <c r="E124" s="293">
        <v>449</v>
      </c>
      <c r="F124" s="285">
        <v>190</v>
      </c>
      <c r="G124" s="285">
        <v>370</v>
      </c>
      <c r="H124" s="285">
        <v>440</v>
      </c>
      <c r="I124" s="285">
        <v>2</v>
      </c>
      <c r="J124" s="285">
        <v>3</v>
      </c>
      <c r="K124" s="285">
        <v>4</v>
      </c>
      <c r="P124" s="455">
        <v>464</v>
      </c>
      <c r="Q124" s="285">
        <v>190</v>
      </c>
      <c r="R124" s="285">
        <v>380</v>
      </c>
      <c r="S124" s="285">
        <v>450</v>
      </c>
      <c r="T124" s="285">
        <v>2</v>
      </c>
      <c r="U124" s="285">
        <v>3</v>
      </c>
      <c r="V124" s="285">
        <v>4</v>
      </c>
      <c r="Z124" s="284" t="s">
        <v>55</v>
      </c>
      <c r="AA124" s="293">
        <v>481</v>
      </c>
      <c r="AB124" s="285">
        <v>200</v>
      </c>
      <c r="AC124" s="285">
        <v>400</v>
      </c>
      <c r="AD124" s="285">
        <v>470</v>
      </c>
      <c r="AE124" s="285">
        <v>1.7</v>
      </c>
      <c r="AF124" s="285">
        <v>3.3</v>
      </c>
      <c r="AG124" s="285">
        <v>3.8</v>
      </c>
      <c r="AL124" s="455">
        <v>2103</v>
      </c>
      <c r="AM124" s="285">
        <v>900</v>
      </c>
      <c r="AN124" s="296">
        <v>1550</v>
      </c>
      <c r="AO124" s="296">
        <v>1750</v>
      </c>
      <c r="AP124" s="285">
        <v>7.1</v>
      </c>
      <c r="AQ124" s="285">
        <v>12.1</v>
      </c>
      <c r="AR124" s="285">
        <v>13.6</v>
      </c>
      <c r="AV124" s="284" t="s">
        <v>55</v>
      </c>
      <c r="AW124" s="293">
        <v>44</v>
      </c>
      <c r="AX124" s="285">
        <v>17</v>
      </c>
      <c r="AY124" s="285">
        <v>35</v>
      </c>
      <c r="AZ124" s="285">
        <v>45</v>
      </c>
      <c r="BA124" s="285">
        <v>0.1</v>
      </c>
      <c r="BB124" s="285">
        <v>0.2</v>
      </c>
      <c r="BC124" s="285">
        <v>0.3</v>
      </c>
      <c r="BG124" s="284" t="s">
        <v>55</v>
      </c>
      <c r="BH124" s="293">
        <v>8</v>
      </c>
      <c r="BI124" s="285">
        <v>2</v>
      </c>
      <c r="BJ124" s="285">
        <v>6</v>
      </c>
      <c r="BK124" s="285">
        <v>8</v>
      </c>
      <c r="BL124" s="285">
        <v>0</v>
      </c>
      <c r="BM124" s="285">
        <v>0</v>
      </c>
      <c r="BN124" s="285">
        <v>0.1</v>
      </c>
      <c r="BS124" s="455">
        <v>67</v>
      </c>
      <c r="BT124" s="285">
        <v>25</v>
      </c>
      <c r="BU124" s="285">
        <v>50</v>
      </c>
      <c r="BV124" s="285">
        <v>60</v>
      </c>
      <c r="BW124" s="285">
        <v>0.1</v>
      </c>
      <c r="BX124" s="285">
        <v>0.3</v>
      </c>
      <c r="BY124" s="285">
        <v>0.4</v>
      </c>
      <c r="CD124" s="455">
        <v>420</v>
      </c>
      <c r="CE124" s="285">
        <v>180</v>
      </c>
      <c r="CF124" s="285">
        <v>350</v>
      </c>
      <c r="CG124" s="285">
        <v>410</v>
      </c>
      <c r="CH124" s="285">
        <v>1.5</v>
      </c>
      <c r="CI124" s="285">
        <v>2.9</v>
      </c>
      <c r="CJ124" s="285">
        <v>3.3</v>
      </c>
    </row>
    <row r="125" spans="4:88">
      <c r="D125" s="294" t="s">
        <v>56</v>
      </c>
      <c r="E125" s="293">
        <v>92</v>
      </c>
      <c r="F125" s="291">
        <v>16</v>
      </c>
      <c r="G125" s="291">
        <v>270</v>
      </c>
      <c r="H125" s="291">
        <v>600</v>
      </c>
      <c r="I125" s="291">
        <v>1</v>
      </c>
      <c r="J125" s="291">
        <v>12</v>
      </c>
      <c r="K125" s="291">
        <v>28</v>
      </c>
      <c r="P125" s="455">
        <v>93</v>
      </c>
      <c r="Q125" s="291">
        <v>16</v>
      </c>
      <c r="R125" s="291">
        <v>280</v>
      </c>
      <c r="S125" s="291">
        <v>650</v>
      </c>
      <c r="T125" s="291">
        <v>1</v>
      </c>
      <c r="U125" s="291">
        <v>12</v>
      </c>
      <c r="V125" s="291">
        <v>29</v>
      </c>
      <c r="Z125" s="294" t="s">
        <v>56</v>
      </c>
      <c r="AA125" s="293">
        <v>93</v>
      </c>
      <c r="AB125" s="291">
        <v>17</v>
      </c>
      <c r="AC125" s="291">
        <v>290</v>
      </c>
      <c r="AD125" s="291">
        <v>650</v>
      </c>
      <c r="AE125" s="291">
        <v>0.7</v>
      </c>
      <c r="AF125" s="291">
        <v>12.7</v>
      </c>
      <c r="AG125" s="291">
        <v>29.4</v>
      </c>
      <c r="AL125" s="455">
        <v>0</v>
      </c>
      <c r="AM125" s="291">
        <v>0</v>
      </c>
      <c r="AN125" s="291">
        <v>210</v>
      </c>
      <c r="AO125" s="291">
        <v>480</v>
      </c>
      <c r="AP125" s="291">
        <v>0</v>
      </c>
      <c r="AQ125" s="291">
        <v>9.4</v>
      </c>
      <c r="AR125" s="291">
        <v>22.1</v>
      </c>
      <c r="AV125" s="294" t="s">
        <v>56</v>
      </c>
      <c r="AW125" s="293">
        <v>26</v>
      </c>
      <c r="AX125" s="291">
        <v>4</v>
      </c>
      <c r="AY125" s="291">
        <v>55</v>
      </c>
      <c r="AZ125" s="291">
        <v>110</v>
      </c>
      <c r="BA125" s="291">
        <v>0.2</v>
      </c>
      <c r="BB125" s="291">
        <v>2.4</v>
      </c>
      <c r="BC125" s="291">
        <v>4.9000000000000004</v>
      </c>
      <c r="BG125" s="294" t="s">
        <v>56</v>
      </c>
      <c r="BH125" s="293">
        <v>2</v>
      </c>
      <c r="BI125" s="291">
        <v>0</v>
      </c>
      <c r="BJ125" s="291">
        <v>4</v>
      </c>
      <c r="BK125" s="291">
        <v>10</v>
      </c>
      <c r="BL125" s="291">
        <v>0</v>
      </c>
      <c r="BM125" s="291">
        <v>0.2</v>
      </c>
      <c r="BN125" s="291">
        <v>0.4</v>
      </c>
      <c r="BS125" s="455">
        <v>0</v>
      </c>
      <c r="BT125" s="291">
        <v>0</v>
      </c>
      <c r="BU125" s="291">
        <v>2</v>
      </c>
      <c r="BV125" s="291">
        <v>7</v>
      </c>
      <c r="BW125" s="291">
        <v>0</v>
      </c>
      <c r="BX125" s="291">
        <v>0.1</v>
      </c>
      <c r="BY125" s="291">
        <v>0.3</v>
      </c>
      <c r="CD125" s="455">
        <v>67</v>
      </c>
      <c r="CE125" s="291">
        <v>12</v>
      </c>
      <c r="CF125" s="291">
        <v>230</v>
      </c>
      <c r="CG125" s="291">
        <v>500</v>
      </c>
      <c r="CH125" s="291">
        <v>0.6</v>
      </c>
      <c r="CI125" s="291">
        <v>10</v>
      </c>
      <c r="CJ125" s="291">
        <v>23.8</v>
      </c>
    </row>
    <row r="126" spans="4:88">
      <c r="D126" s="284" t="s">
        <v>57</v>
      </c>
      <c r="E126" s="293">
        <v>0</v>
      </c>
      <c r="F126" s="285">
        <v>0</v>
      </c>
      <c r="G126" s="285">
        <v>0</v>
      </c>
      <c r="H126" s="285">
        <v>1</v>
      </c>
      <c r="I126" s="285">
        <v>0</v>
      </c>
      <c r="J126" s="285">
        <v>0</v>
      </c>
      <c r="K126" s="285">
        <v>0</v>
      </c>
      <c r="P126" s="455">
        <v>0</v>
      </c>
      <c r="Q126" s="285">
        <v>0</v>
      </c>
      <c r="R126" s="285">
        <v>0</v>
      </c>
      <c r="S126" s="285">
        <v>1</v>
      </c>
      <c r="T126" s="285">
        <v>0</v>
      </c>
      <c r="U126" s="285">
        <v>0</v>
      </c>
      <c r="V126" s="285">
        <v>0</v>
      </c>
      <c r="Z126" s="284" t="s">
        <v>57</v>
      </c>
      <c r="AA126" s="293">
        <v>0</v>
      </c>
      <c r="AB126" s="285">
        <v>0</v>
      </c>
      <c r="AC126" s="285">
        <v>0</v>
      </c>
      <c r="AD126" s="285">
        <v>1</v>
      </c>
      <c r="AE126" s="285">
        <v>0</v>
      </c>
      <c r="AF126" s="285">
        <v>0</v>
      </c>
      <c r="AG126" s="285">
        <v>0</v>
      </c>
      <c r="AL126" s="455">
        <v>0</v>
      </c>
      <c r="AM126" s="285">
        <v>0</v>
      </c>
      <c r="AN126" s="285">
        <v>0</v>
      </c>
      <c r="AO126" s="285">
        <v>1</v>
      </c>
      <c r="AP126" s="285">
        <v>0</v>
      </c>
      <c r="AQ126" s="285">
        <v>0</v>
      </c>
      <c r="AR126" s="285">
        <v>0</v>
      </c>
      <c r="AV126" s="284" t="s">
        <v>57</v>
      </c>
      <c r="AW126" s="293" t="s">
        <v>632</v>
      </c>
      <c r="AX126" s="285">
        <v>0</v>
      </c>
      <c r="AY126" s="285">
        <v>0</v>
      </c>
      <c r="AZ126" s="285">
        <v>0</v>
      </c>
      <c r="BA126" s="285">
        <v>0</v>
      </c>
      <c r="BB126" s="285">
        <v>0</v>
      </c>
      <c r="BC126" s="285">
        <v>0</v>
      </c>
      <c r="BG126" s="284" t="s">
        <v>57</v>
      </c>
      <c r="BH126" s="293">
        <v>0</v>
      </c>
      <c r="BI126" s="285">
        <v>0</v>
      </c>
      <c r="BJ126" s="285">
        <v>0</v>
      </c>
      <c r="BK126" s="285">
        <v>0</v>
      </c>
      <c r="BL126" s="285">
        <v>0</v>
      </c>
      <c r="BM126" s="285">
        <v>0</v>
      </c>
      <c r="BN126" s="285">
        <v>0</v>
      </c>
      <c r="BS126" s="455">
        <v>0</v>
      </c>
      <c r="BT126" s="285">
        <v>0</v>
      </c>
      <c r="BU126" s="285">
        <v>0</v>
      </c>
      <c r="BV126" s="285">
        <v>0</v>
      </c>
      <c r="BW126" s="285">
        <v>0</v>
      </c>
      <c r="BX126" s="285">
        <v>0</v>
      </c>
      <c r="BY126" s="285">
        <v>0</v>
      </c>
      <c r="CD126" s="455">
        <v>0</v>
      </c>
      <c r="CE126" s="285">
        <v>0</v>
      </c>
      <c r="CF126" s="285">
        <v>0</v>
      </c>
      <c r="CG126" s="285">
        <v>1</v>
      </c>
      <c r="CH126" s="285">
        <v>0</v>
      </c>
      <c r="CI126" s="285">
        <v>0</v>
      </c>
      <c r="CJ126" s="285">
        <v>0</v>
      </c>
    </row>
    <row r="127" spans="4:88">
      <c r="D127" s="294" t="s">
        <v>58</v>
      </c>
      <c r="E127" s="293">
        <v>107</v>
      </c>
      <c r="F127" s="291">
        <v>40</v>
      </c>
      <c r="G127" s="291">
        <v>100</v>
      </c>
      <c r="H127" s="291">
        <v>140</v>
      </c>
      <c r="I127" s="291">
        <v>1</v>
      </c>
      <c r="J127" s="291">
        <v>3</v>
      </c>
      <c r="K127" s="291">
        <v>4</v>
      </c>
      <c r="P127" s="455">
        <v>111</v>
      </c>
      <c r="Q127" s="291">
        <v>40</v>
      </c>
      <c r="R127" s="291">
        <v>110</v>
      </c>
      <c r="S127" s="291">
        <v>140</v>
      </c>
      <c r="T127" s="291">
        <v>1</v>
      </c>
      <c r="U127" s="291">
        <v>3</v>
      </c>
      <c r="V127" s="291">
        <v>4</v>
      </c>
      <c r="Z127" s="294" t="s">
        <v>58</v>
      </c>
      <c r="AA127" s="293">
        <v>115</v>
      </c>
      <c r="AB127" s="291">
        <v>40</v>
      </c>
      <c r="AC127" s="291">
        <v>110</v>
      </c>
      <c r="AD127" s="291">
        <v>140</v>
      </c>
      <c r="AE127" s="291">
        <v>1.3</v>
      </c>
      <c r="AF127" s="291">
        <v>3.2</v>
      </c>
      <c r="AG127" s="291">
        <v>4</v>
      </c>
      <c r="AL127" s="455">
        <v>132</v>
      </c>
      <c r="AM127" s="291">
        <v>45</v>
      </c>
      <c r="AN127" s="291">
        <v>120</v>
      </c>
      <c r="AO127" s="291">
        <v>160</v>
      </c>
      <c r="AP127" s="291">
        <v>1.4</v>
      </c>
      <c r="AQ127" s="291">
        <v>3.5</v>
      </c>
      <c r="AR127" s="291">
        <v>4.4000000000000004</v>
      </c>
      <c r="AV127" s="294" t="s">
        <v>58</v>
      </c>
      <c r="AW127" s="293">
        <v>17</v>
      </c>
      <c r="AX127" s="291">
        <v>5</v>
      </c>
      <c r="AY127" s="291">
        <v>12</v>
      </c>
      <c r="AZ127" s="291">
        <v>16</v>
      </c>
      <c r="BA127" s="291">
        <v>0.1</v>
      </c>
      <c r="BB127" s="291">
        <v>0.3</v>
      </c>
      <c r="BC127" s="291">
        <v>0.4</v>
      </c>
      <c r="BG127" s="294" t="s">
        <v>58</v>
      </c>
      <c r="BH127" s="293">
        <v>2</v>
      </c>
      <c r="BI127" s="291">
        <v>1</v>
      </c>
      <c r="BJ127" s="291">
        <v>2</v>
      </c>
      <c r="BK127" s="291">
        <v>2</v>
      </c>
      <c r="BL127" s="291">
        <v>0</v>
      </c>
      <c r="BM127" s="291">
        <v>0</v>
      </c>
      <c r="BN127" s="291">
        <v>0</v>
      </c>
      <c r="BS127" s="455">
        <v>0</v>
      </c>
      <c r="BT127" s="291">
        <v>0</v>
      </c>
      <c r="BU127" s="291">
        <v>0</v>
      </c>
      <c r="BV127" s="291">
        <v>1</v>
      </c>
      <c r="BW127" s="291">
        <v>0</v>
      </c>
      <c r="BX127" s="291">
        <v>0</v>
      </c>
      <c r="BY127" s="291">
        <v>0</v>
      </c>
      <c r="CD127" s="455">
        <v>94</v>
      </c>
      <c r="CE127" s="291">
        <v>35</v>
      </c>
      <c r="CF127" s="291">
        <v>95</v>
      </c>
      <c r="CG127" s="291">
        <v>120</v>
      </c>
      <c r="CH127" s="291">
        <v>1.2</v>
      </c>
      <c r="CI127" s="291">
        <v>2.8</v>
      </c>
      <c r="CJ127" s="291">
        <v>3.5</v>
      </c>
    </row>
    <row r="128" spans="4:88">
      <c r="D128" s="284" t="s">
        <v>59</v>
      </c>
      <c r="E128" s="293">
        <v>191</v>
      </c>
      <c r="F128" s="285">
        <v>100</v>
      </c>
      <c r="G128" s="285">
        <v>170</v>
      </c>
      <c r="H128" s="285">
        <v>200</v>
      </c>
      <c r="I128" s="285">
        <v>1</v>
      </c>
      <c r="J128" s="285">
        <v>2</v>
      </c>
      <c r="K128" s="285">
        <v>2</v>
      </c>
      <c r="P128" s="455">
        <v>197</v>
      </c>
      <c r="Q128" s="285">
        <v>100</v>
      </c>
      <c r="R128" s="285">
        <v>180</v>
      </c>
      <c r="S128" s="285">
        <v>200</v>
      </c>
      <c r="T128" s="285">
        <v>1</v>
      </c>
      <c r="U128" s="285">
        <v>2</v>
      </c>
      <c r="V128" s="285">
        <v>2</v>
      </c>
      <c r="Z128" s="284" t="s">
        <v>59</v>
      </c>
      <c r="AA128" s="293">
        <v>205</v>
      </c>
      <c r="AB128" s="285">
        <v>110</v>
      </c>
      <c r="AC128" s="285">
        <v>190</v>
      </c>
      <c r="AD128" s="285">
        <v>210</v>
      </c>
      <c r="AE128" s="285">
        <v>1.5</v>
      </c>
      <c r="AF128" s="285">
        <v>2.2000000000000002</v>
      </c>
      <c r="AG128" s="285">
        <v>2.4</v>
      </c>
      <c r="AL128" s="455">
        <v>82</v>
      </c>
      <c r="AM128" s="285">
        <v>40</v>
      </c>
      <c r="AN128" s="285">
        <v>85</v>
      </c>
      <c r="AO128" s="285">
        <v>100</v>
      </c>
      <c r="AP128" s="285">
        <v>0.5</v>
      </c>
      <c r="AQ128" s="285">
        <v>0.9</v>
      </c>
      <c r="AR128" s="285">
        <v>1</v>
      </c>
      <c r="AV128" s="284" t="s">
        <v>59</v>
      </c>
      <c r="AW128" s="293">
        <v>15</v>
      </c>
      <c r="AX128" s="285">
        <v>7</v>
      </c>
      <c r="AY128" s="285">
        <v>13</v>
      </c>
      <c r="AZ128" s="285">
        <v>15</v>
      </c>
      <c r="BA128" s="285">
        <v>0.1</v>
      </c>
      <c r="BB128" s="285">
        <v>0.1</v>
      </c>
      <c r="BC128" s="285">
        <v>0.1</v>
      </c>
      <c r="BG128" s="284" t="s">
        <v>59</v>
      </c>
      <c r="BH128" s="293">
        <v>3</v>
      </c>
      <c r="BI128" s="285">
        <v>1</v>
      </c>
      <c r="BJ128" s="285">
        <v>3</v>
      </c>
      <c r="BK128" s="285">
        <v>3</v>
      </c>
      <c r="BL128" s="285">
        <v>0</v>
      </c>
      <c r="BM128" s="285">
        <v>0</v>
      </c>
      <c r="BN128" s="285">
        <v>0</v>
      </c>
      <c r="BS128" s="455">
        <v>10</v>
      </c>
      <c r="BT128" s="285">
        <v>4</v>
      </c>
      <c r="BU128" s="285">
        <v>7</v>
      </c>
      <c r="BV128" s="285">
        <v>9</v>
      </c>
      <c r="BW128" s="285">
        <v>0</v>
      </c>
      <c r="BX128" s="285">
        <v>0.1</v>
      </c>
      <c r="BY128" s="285">
        <v>0.1</v>
      </c>
      <c r="CD128" s="455">
        <v>182</v>
      </c>
      <c r="CE128" s="285">
        <v>95</v>
      </c>
      <c r="CF128" s="285">
        <v>170</v>
      </c>
      <c r="CG128" s="285">
        <v>190</v>
      </c>
      <c r="CH128" s="285">
        <v>1.3</v>
      </c>
      <c r="CI128" s="285">
        <v>2</v>
      </c>
      <c r="CJ128" s="285">
        <v>2.2000000000000002</v>
      </c>
    </row>
    <row r="129" spans="4:88">
      <c r="D129" s="294" t="s">
        <v>60</v>
      </c>
      <c r="E129" s="287">
        <v>2257</v>
      </c>
      <c r="F129" s="297">
        <v>1000</v>
      </c>
      <c r="G129" s="297">
        <v>2050</v>
      </c>
      <c r="H129" s="297">
        <v>2450</v>
      </c>
      <c r="I129" s="291">
        <v>13</v>
      </c>
      <c r="J129" s="291">
        <v>26</v>
      </c>
      <c r="K129" s="291">
        <v>30</v>
      </c>
      <c r="P129" s="456">
        <v>2332</v>
      </c>
      <c r="Q129" s="297">
        <v>1050</v>
      </c>
      <c r="R129" s="297">
        <v>2150</v>
      </c>
      <c r="S129" s="297">
        <v>2500</v>
      </c>
      <c r="T129" s="291">
        <v>13</v>
      </c>
      <c r="U129" s="291">
        <v>26</v>
      </c>
      <c r="V129" s="291">
        <v>31</v>
      </c>
      <c r="Z129" s="294" t="s">
        <v>60</v>
      </c>
      <c r="AA129" s="293">
        <v>2419</v>
      </c>
      <c r="AB129" s="297">
        <v>1100</v>
      </c>
      <c r="AC129" s="297">
        <v>2200</v>
      </c>
      <c r="AD129" s="297">
        <v>2600</v>
      </c>
      <c r="AE129" s="291">
        <v>13.5</v>
      </c>
      <c r="AF129" s="291">
        <v>27.5</v>
      </c>
      <c r="AG129" s="291">
        <v>32.1</v>
      </c>
      <c r="AL129" s="455">
        <v>2091</v>
      </c>
      <c r="AM129" s="291">
        <v>900</v>
      </c>
      <c r="AN129" s="297">
        <v>2050</v>
      </c>
      <c r="AO129" s="297">
        <v>2450</v>
      </c>
      <c r="AP129" s="291">
        <v>11.3</v>
      </c>
      <c r="AQ129" s="291">
        <v>25.1</v>
      </c>
      <c r="AR129" s="291">
        <v>29.9</v>
      </c>
      <c r="AV129" s="294" t="s">
        <v>60</v>
      </c>
      <c r="AW129" s="293">
        <v>263</v>
      </c>
      <c r="AX129" s="291">
        <v>120</v>
      </c>
      <c r="AY129" s="291">
        <v>230</v>
      </c>
      <c r="AZ129" s="291">
        <v>280</v>
      </c>
      <c r="BA129" s="291">
        <v>1.3</v>
      </c>
      <c r="BB129" s="291">
        <v>2.8</v>
      </c>
      <c r="BC129" s="291">
        <v>3.3</v>
      </c>
      <c r="BG129" s="294" t="s">
        <v>60</v>
      </c>
      <c r="BH129" s="293">
        <v>38</v>
      </c>
      <c r="BI129" s="291">
        <v>15</v>
      </c>
      <c r="BJ129" s="291">
        <v>35</v>
      </c>
      <c r="BK129" s="291">
        <v>40</v>
      </c>
      <c r="BL129" s="291">
        <v>0.1</v>
      </c>
      <c r="BM129" s="291">
        <v>0.3</v>
      </c>
      <c r="BN129" s="291">
        <v>0.4</v>
      </c>
      <c r="BS129" s="455">
        <v>5</v>
      </c>
      <c r="BT129" s="291">
        <v>2</v>
      </c>
      <c r="BU129" s="291">
        <v>10</v>
      </c>
      <c r="BV129" s="291">
        <v>18</v>
      </c>
      <c r="BW129" s="291">
        <v>0</v>
      </c>
      <c r="BX129" s="291">
        <v>0.1</v>
      </c>
      <c r="BY129" s="291">
        <v>0.2</v>
      </c>
      <c r="CD129" s="456">
        <v>2069</v>
      </c>
      <c r="CE129" s="291">
        <v>900</v>
      </c>
      <c r="CF129" s="297">
        <v>1900</v>
      </c>
      <c r="CG129" s="297">
        <v>2250</v>
      </c>
      <c r="CH129" s="291">
        <v>11.7</v>
      </c>
      <c r="CI129" s="291">
        <v>23.7</v>
      </c>
      <c r="CJ129" s="291">
        <v>27.6</v>
      </c>
    </row>
    <row r="130" spans="4:88">
      <c r="D130" s="284" t="s">
        <v>61</v>
      </c>
      <c r="E130" s="293">
        <v>769</v>
      </c>
      <c r="F130" s="285">
        <v>280</v>
      </c>
      <c r="G130" s="285">
        <v>600</v>
      </c>
      <c r="H130" s="285">
        <v>750</v>
      </c>
      <c r="I130" s="285">
        <v>5</v>
      </c>
      <c r="J130" s="285">
        <v>10</v>
      </c>
      <c r="K130" s="285">
        <v>12</v>
      </c>
      <c r="P130" s="455">
        <v>795</v>
      </c>
      <c r="Q130" s="285">
        <v>290</v>
      </c>
      <c r="R130" s="285">
        <v>650</v>
      </c>
      <c r="S130" s="285">
        <v>750</v>
      </c>
      <c r="T130" s="285">
        <v>5</v>
      </c>
      <c r="U130" s="285">
        <v>10</v>
      </c>
      <c r="V130" s="285">
        <v>12</v>
      </c>
      <c r="Z130" s="284" t="s">
        <v>61</v>
      </c>
      <c r="AA130" s="293">
        <v>824</v>
      </c>
      <c r="AB130" s="285">
        <v>300</v>
      </c>
      <c r="AC130" s="285">
        <v>650</v>
      </c>
      <c r="AD130" s="285">
        <v>800</v>
      </c>
      <c r="AE130" s="285">
        <v>5</v>
      </c>
      <c r="AF130" s="285">
        <v>10.7</v>
      </c>
      <c r="AG130" s="285">
        <v>13</v>
      </c>
      <c r="AL130" s="455">
        <v>728</v>
      </c>
      <c r="AM130" s="285">
        <v>270</v>
      </c>
      <c r="AN130" s="285">
        <v>600</v>
      </c>
      <c r="AO130" s="285">
        <v>700</v>
      </c>
      <c r="AP130" s="285">
        <v>4.4000000000000004</v>
      </c>
      <c r="AQ130" s="285">
        <v>9.6</v>
      </c>
      <c r="AR130" s="285">
        <v>11.7</v>
      </c>
      <c r="AV130" s="284" t="s">
        <v>61</v>
      </c>
      <c r="AW130" s="293">
        <v>70</v>
      </c>
      <c r="AX130" s="285">
        <v>30</v>
      </c>
      <c r="AY130" s="285">
        <v>60</v>
      </c>
      <c r="AZ130" s="285">
        <v>70</v>
      </c>
      <c r="BA130" s="285">
        <v>0.5</v>
      </c>
      <c r="BB130" s="285">
        <v>1</v>
      </c>
      <c r="BC130" s="285">
        <v>1.2</v>
      </c>
      <c r="BG130" s="284" t="s">
        <v>61</v>
      </c>
      <c r="BH130" s="293">
        <v>13</v>
      </c>
      <c r="BI130" s="285">
        <v>5</v>
      </c>
      <c r="BJ130" s="285">
        <v>10</v>
      </c>
      <c r="BK130" s="285">
        <v>12</v>
      </c>
      <c r="BL130" s="285">
        <v>0.1</v>
      </c>
      <c r="BM130" s="285">
        <v>0.2</v>
      </c>
      <c r="BN130" s="285">
        <v>0.2</v>
      </c>
      <c r="BS130" s="455">
        <v>18</v>
      </c>
      <c r="BT130" s="285">
        <v>7</v>
      </c>
      <c r="BU130" s="285">
        <v>14</v>
      </c>
      <c r="BV130" s="285">
        <v>17</v>
      </c>
      <c r="BW130" s="285">
        <v>0.1</v>
      </c>
      <c r="BX130" s="285">
        <v>0.2</v>
      </c>
      <c r="BY130" s="285">
        <v>0.3</v>
      </c>
      <c r="CD130" s="455">
        <v>725</v>
      </c>
      <c r="CE130" s="285">
        <v>260</v>
      </c>
      <c r="CF130" s="285">
        <v>550</v>
      </c>
      <c r="CG130" s="285">
        <v>700</v>
      </c>
      <c r="CH130" s="285">
        <v>4.4000000000000004</v>
      </c>
      <c r="CI130" s="285">
        <v>9.4</v>
      </c>
      <c r="CJ130" s="285">
        <v>11.3</v>
      </c>
    </row>
    <row r="131" spans="4:88">
      <c r="D131" s="294" t="s">
        <v>62</v>
      </c>
      <c r="E131" s="293">
        <v>3</v>
      </c>
      <c r="F131" s="291">
        <v>1</v>
      </c>
      <c r="G131" s="291">
        <v>4</v>
      </c>
      <c r="H131" s="291">
        <v>5</v>
      </c>
      <c r="I131" s="291">
        <v>0</v>
      </c>
      <c r="J131" s="291">
        <v>0</v>
      </c>
      <c r="K131" s="291">
        <v>0</v>
      </c>
      <c r="P131" s="455">
        <v>3</v>
      </c>
      <c r="Q131" s="291">
        <v>1</v>
      </c>
      <c r="R131" s="291">
        <v>4</v>
      </c>
      <c r="S131" s="291">
        <v>5</v>
      </c>
      <c r="T131" s="291">
        <v>0</v>
      </c>
      <c r="U131" s="291">
        <v>0</v>
      </c>
      <c r="V131" s="291">
        <v>0</v>
      </c>
      <c r="Z131" s="294" t="s">
        <v>62</v>
      </c>
      <c r="AA131" s="293">
        <v>3</v>
      </c>
      <c r="AB131" s="291">
        <v>1</v>
      </c>
      <c r="AC131" s="291">
        <v>4</v>
      </c>
      <c r="AD131" s="291">
        <v>6</v>
      </c>
      <c r="AE131" s="291">
        <v>0</v>
      </c>
      <c r="AF131" s="291">
        <v>0.1</v>
      </c>
      <c r="AG131" s="291">
        <v>0.1</v>
      </c>
      <c r="AL131" s="455">
        <v>0</v>
      </c>
      <c r="AM131" s="291">
        <v>0</v>
      </c>
      <c r="AN131" s="291">
        <v>2</v>
      </c>
      <c r="AO131" s="291">
        <v>2</v>
      </c>
      <c r="AP131" s="291">
        <v>0</v>
      </c>
      <c r="AQ131" s="291">
        <v>0</v>
      </c>
      <c r="AR131" s="291">
        <v>0.1</v>
      </c>
      <c r="AV131" s="294" t="s">
        <v>62</v>
      </c>
      <c r="AW131" s="293">
        <v>0</v>
      </c>
      <c r="AX131" s="291">
        <v>0</v>
      </c>
      <c r="AY131" s="291">
        <v>0</v>
      </c>
      <c r="AZ131" s="291">
        <v>0</v>
      </c>
      <c r="BA131" s="291">
        <v>0</v>
      </c>
      <c r="BB131" s="291">
        <v>0</v>
      </c>
      <c r="BC131" s="291">
        <v>0</v>
      </c>
      <c r="BG131" s="294" t="s">
        <v>62</v>
      </c>
      <c r="BH131" s="293">
        <v>0</v>
      </c>
      <c r="BI131" s="291">
        <v>0</v>
      </c>
      <c r="BJ131" s="291">
        <v>0</v>
      </c>
      <c r="BK131" s="291">
        <v>0</v>
      </c>
      <c r="BL131" s="291">
        <v>0</v>
      </c>
      <c r="BM131" s="291">
        <v>0</v>
      </c>
      <c r="BN131" s="291">
        <v>0</v>
      </c>
      <c r="BS131" s="455">
        <v>0</v>
      </c>
      <c r="BT131" s="291">
        <v>0</v>
      </c>
      <c r="BU131" s="291">
        <v>0</v>
      </c>
      <c r="BV131" s="291">
        <v>0</v>
      </c>
      <c r="BW131" s="291">
        <v>0</v>
      </c>
      <c r="BX131" s="291">
        <v>0</v>
      </c>
      <c r="BY131" s="291">
        <v>0</v>
      </c>
      <c r="CD131" s="455">
        <v>2</v>
      </c>
      <c r="CE131" s="291">
        <v>1</v>
      </c>
      <c r="CF131" s="291">
        <v>4</v>
      </c>
      <c r="CG131" s="291">
        <v>5</v>
      </c>
      <c r="CH131" s="291">
        <v>0</v>
      </c>
      <c r="CI131" s="291">
        <v>0.1</v>
      </c>
      <c r="CJ131" s="291">
        <v>0.1</v>
      </c>
    </row>
    <row r="132" spans="4:88">
      <c r="D132" s="284" t="s">
        <v>63</v>
      </c>
      <c r="E132" s="293">
        <v>143</v>
      </c>
      <c r="F132" s="285">
        <v>60</v>
      </c>
      <c r="G132" s="285">
        <v>110</v>
      </c>
      <c r="H132" s="285">
        <v>130</v>
      </c>
      <c r="I132" s="285">
        <v>1</v>
      </c>
      <c r="J132" s="285">
        <v>1</v>
      </c>
      <c r="K132" s="285">
        <v>1</v>
      </c>
      <c r="P132" s="455">
        <v>148</v>
      </c>
      <c r="Q132" s="285">
        <v>60</v>
      </c>
      <c r="R132" s="285">
        <v>120</v>
      </c>
      <c r="S132" s="285">
        <v>140</v>
      </c>
      <c r="T132" s="285">
        <v>1</v>
      </c>
      <c r="U132" s="285">
        <v>1</v>
      </c>
      <c r="V132" s="285">
        <v>1</v>
      </c>
      <c r="Z132" s="284" t="s">
        <v>63</v>
      </c>
      <c r="AA132" s="293">
        <v>153</v>
      </c>
      <c r="AB132" s="285">
        <v>60</v>
      </c>
      <c r="AC132" s="285">
        <v>120</v>
      </c>
      <c r="AD132" s="285">
        <v>140</v>
      </c>
      <c r="AE132" s="285">
        <v>0.6</v>
      </c>
      <c r="AF132" s="285">
        <v>1.3</v>
      </c>
      <c r="AG132" s="285">
        <v>1.5</v>
      </c>
      <c r="AL132" s="455">
        <v>101</v>
      </c>
      <c r="AM132" s="285">
        <v>40</v>
      </c>
      <c r="AN132" s="285">
        <v>85</v>
      </c>
      <c r="AO132" s="285">
        <v>100</v>
      </c>
      <c r="AP132" s="285">
        <v>0.4</v>
      </c>
      <c r="AQ132" s="285">
        <v>0.9</v>
      </c>
      <c r="AR132" s="285">
        <v>1</v>
      </c>
      <c r="AV132" s="284" t="s">
        <v>63</v>
      </c>
      <c r="AW132" s="293">
        <v>17</v>
      </c>
      <c r="AX132" s="285">
        <v>7</v>
      </c>
      <c r="AY132" s="285">
        <v>13</v>
      </c>
      <c r="AZ132" s="285">
        <v>15</v>
      </c>
      <c r="BA132" s="285">
        <v>0.1</v>
      </c>
      <c r="BB132" s="285">
        <v>0.1</v>
      </c>
      <c r="BC132" s="285">
        <v>0.2</v>
      </c>
      <c r="BG132" s="284" t="s">
        <v>63</v>
      </c>
      <c r="BH132" s="293">
        <v>2</v>
      </c>
      <c r="BI132" s="285">
        <v>1</v>
      </c>
      <c r="BJ132" s="285">
        <v>2</v>
      </c>
      <c r="BK132" s="285">
        <v>2</v>
      </c>
      <c r="BL132" s="285">
        <v>0</v>
      </c>
      <c r="BM132" s="285">
        <v>0</v>
      </c>
      <c r="BN132" s="285">
        <v>0</v>
      </c>
      <c r="BS132" s="455">
        <v>0</v>
      </c>
      <c r="BT132" s="285">
        <v>0</v>
      </c>
      <c r="BU132" s="285">
        <v>0</v>
      </c>
      <c r="BV132" s="285">
        <v>0</v>
      </c>
      <c r="BW132" s="285">
        <v>0</v>
      </c>
      <c r="BX132" s="285">
        <v>0</v>
      </c>
      <c r="BY132" s="285">
        <v>0</v>
      </c>
      <c r="CD132" s="455">
        <v>131</v>
      </c>
      <c r="CE132" s="285">
        <v>55</v>
      </c>
      <c r="CF132" s="285">
        <v>100</v>
      </c>
      <c r="CG132" s="285">
        <v>120</v>
      </c>
      <c r="CH132" s="285">
        <v>0.5</v>
      </c>
      <c r="CI132" s="285">
        <v>1.1000000000000001</v>
      </c>
      <c r="CJ132" s="285">
        <v>1.3</v>
      </c>
    </row>
    <row r="133" spans="4:88">
      <c r="D133" s="294" t="s">
        <v>64</v>
      </c>
      <c r="E133" s="287">
        <v>1513</v>
      </c>
      <c r="F133" s="291">
        <v>800</v>
      </c>
      <c r="G133" s="297">
        <v>1450</v>
      </c>
      <c r="H133" s="297">
        <v>1750</v>
      </c>
      <c r="I133" s="291">
        <v>12</v>
      </c>
      <c r="J133" s="291">
        <v>19</v>
      </c>
      <c r="K133" s="291">
        <v>22</v>
      </c>
      <c r="P133" s="456">
        <v>1563</v>
      </c>
      <c r="Q133" s="291">
        <v>850</v>
      </c>
      <c r="R133" s="297">
        <v>1500</v>
      </c>
      <c r="S133" s="297">
        <v>1800</v>
      </c>
      <c r="T133" s="291">
        <v>12</v>
      </c>
      <c r="U133" s="291">
        <v>20</v>
      </c>
      <c r="V133" s="291">
        <v>23</v>
      </c>
      <c r="Z133" s="294" t="s">
        <v>64</v>
      </c>
      <c r="AA133" s="293">
        <v>1621</v>
      </c>
      <c r="AB133" s="291">
        <v>900</v>
      </c>
      <c r="AC133" s="297">
        <v>1600</v>
      </c>
      <c r="AD133" s="297">
        <v>1850</v>
      </c>
      <c r="AE133" s="291">
        <v>12.6</v>
      </c>
      <c r="AF133" s="291">
        <v>20.8</v>
      </c>
      <c r="AG133" s="291">
        <v>23.8</v>
      </c>
      <c r="AL133" s="455">
        <v>1755</v>
      </c>
      <c r="AM133" s="291">
        <v>900</v>
      </c>
      <c r="AN133" s="297">
        <v>1650</v>
      </c>
      <c r="AO133" s="297">
        <v>1950</v>
      </c>
      <c r="AP133" s="291">
        <v>13</v>
      </c>
      <c r="AQ133" s="291">
        <v>21.5</v>
      </c>
      <c r="AR133" s="291">
        <v>24.9</v>
      </c>
      <c r="AV133" s="294" t="s">
        <v>64</v>
      </c>
      <c r="AW133" s="293">
        <v>127</v>
      </c>
      <c r="AX133" s="291">
        <v>55</v>
      </c>
      <c r="AY133" s="291">
        <v>110</v>
      </c>
      <c r="AZ133" s="291">
        <v>140</v>
      </c>
      <c r="BA133" s="291">
        <v>0.5</v>
      </c>
      <c r="BB133" s="291">
        <v>1.1000000000000001</v>
      </c>
      <c r="BC133" s="291">
        <v>1.5</v>
      </c>
      <c r="BG133" s="294" t="s">
        <v>64</v>
      </c>
      <c r="BH133" s="293">
        <v>26</v>
      </c>
      <c r="BI133" s="291">
        <v>8</v>
      </c>
      <c r="BJ133" s="291">
        <v>19</v>
      </c>
      <c r="BK133" s="291">
        <v>25</v>
      </c>
      <c r="BL133" s="291">
        <v>0</v>
      </c>
      <c r="BM133" s="291">
        <v>0.1</v>
      </c>
      <c r="BN133" s="291">
        <v>0.2</v>
      </c>
      <c r="BS133" s="455">
        <v>76</v>
      </c>
      <c r="BT133" s="291">
        <v>25</v>
      </c>
      <c r="BU133" s="291">
        <v>55</v>
      </c>
      <c r="BV133" s="291">
        <v>75</v>
      </c>
      <c r="BW133" s="291">
        <v>0.2</v>
      </c>
      <c r="BX133" s="291">
        <v>0.4</v>
      </c>
      <c r="BY133" s="291">
        <v>0.6</v>
      </c>
      <c r="CD133" s="456">
        <v>1436</v>
      </c>
      <c r="CE133" s="291">
        <v>800</v>
      </c>
      <c r="CF133" s="297">
        <v>1400</v>
      </c>
      <c r="CG133" s="297">
        <v>1650</v>
      </c>
      <c r="CH133" s="291">
        <v>11.6</v>
      </c>
      <c r="CI133" s="291">
        <v>18.899999999999999</v>
      </c>
      <c r="CJ133" s="291">
        <v>21.4</v>
      </c>
    </row>
    <row r="134" spans="4:88">
      <c r="D134" s="284" t="s">
        <v>65</v>
      </c>
      <c r="E134" s="287">
        <v>1717</v>
      </c>
      <c r="F134" s="285">
        <v>850</v>
      </c>
      <c r="G134" s="296">
        <v>1500</v>
      </c>
      <c r="H134" s="296">
        <v>1750</v>
      </c>
      <c r="I134" s="285">
        <v>10</v>
      </c>
      <c r="J134" s="285">
        <v>19</v>
      </c>
      <c r="K134" s="285">
        <v>21</v>
      </c>
      <c r="P134" s="456">
        <v>1774</v>
      </c>
      <c r="Q134" s="285">
        <v>900</v>
      </c>
      <c r="R134" s="296">
        <v>1550</v>
      </c>
      <c r="S134" s="296">
        <v>1800</v>
      </c>
      <c r="T134" s="285">
        <v>10</v>
      </c>
      <c r="U134" s="285">
        <v>19</v>
      </c>
      <c r="V134" s="285">
        <v>22</v>
      </c>
      <c r="Z134" s="284" t="s">
        <v>65</v>
      </c>
      <c r="AA134" s="293">
        <v>1839</v>
      </c>
      <c r="AB134" s="285">
        <v>900</v>
      </c>
      <c r="AC134" s="296">
        <v>1650</v>
      </c>
      <c r="AD134" s="296">
        <v>1850</v>
      </c>
      <c r="AE134" s="285">
        <v>10.9</v>
      </c>
      <c r="AF134" s="285">
        <v>20.100000000000001</v>
      </c>
      <c r="AG134" s="285">
        <v>23</v>
      </c>
      <c r="AL134" s="455">
        <v>699</v>
      </c>
      <c r="AM134" s="285">
        <v>330</v>
      </c>
      <c r="AN134" s="285">
        <v>700</v>
      </c>
      <c r="AO134" s="285">
        <v>850</v>
      </c>
      <c r="AP134" s="285">
        <v>4</v>
      </c>
      <c r="AQ134" s="285">
        <v>8.8000000000000007</v>
      </c>
      <c r="AR134" s="285">
        <v>10.6</v>
      </c>
      <c r="AV134" s="284" t="s">
        <v>65</v>
      </c>
      <c r="AW134" s="293">
        <v>264</v>
      </c>
      <c r="AX134" s="285">
        <v>130</v>
      </c>
      <c r="AY134" s="285">
        <v>220</v>
      </c>
      <c r="AZ134" s="285">
        <v>250</v>
      </c>
      <c r="BA134" s="285">
        <v>1.3</v>
      </c>
      <c r="BB134" s="285">
        <v>2.5</v>
      </c>
      <c r="BC134" s="285">
        <v>2.9</v>
      </c>
      <c r="BG134" s="284" t="s">
        <v>65</v>
      </c>
      <c r="BH134" s="293">
        <v>29</v>
      </c>
      <c r="BI134" s="285">
        <v>16</v>
      </c>
      <c r="BJ134" s="285">
        <v>25</v>
      </c>
      <c r="BK134" s="285">
        <v>30</v>
      </c>
      <c r="BL134" s="285">
        <v>0.2</v>
      </c>
      <c r="BM134" s="285">
        <v>0.4</v>
      </c>
      <c r="BN134" s="285">
        <v>0.4</v>
      </c>
      <c r="BS134" s="455">
        <v>13</v>
      </c>
      <c r="BT134" s="285">
        <v>7</v>
      </c>
      <c r="BU134" s="285">
        <v>13</v>
      </c>
      <c r="BV134" s="285">
        <v>17</v>
      </c>
      <c r="BW134" s="285">
        <v>0.1</v>
      </c>
      <c r="BX134" s="285">
        <v>0.2</v>
      </c>
      <c r="BY134" s="285">
        <v>0.2</v>
      </c>
      <c r="CD134" s="456">
        <v>1510</v>
      </c>
      <c r="CE134" s="285">
        <v>750</v>
      </c>
      <c r="CF134" s="296">
        <v>1350</v>
      </c>
      <c r="CG134" s="296">
        <v>1550</v>
      </c>
      <c r="CH134" s="285">
        <v>9.1</v>
      </c>
      <c r="CI134" s="285">
        <v>16.899999999999999</v>
      </c>
      <c r="CJ134" s="285">
        <v>19.3</v>
      </c>
    </row>
    <row r="135" spans="4:88">
      <c r="D135" s="294" t="s">
        <v>66</v>
      </c>
      <c r="E135" s="293">
        <v>114</v>
      </c>
      <c r="F135" s="291">
        <v>50</v>
      </c>
      <c r="G135" s="291">
        <v>90</v>
      </c>
      <c r="H135" s="291">
        <v>95</v>
      </c>
      <c r="I135" s="291">
        <v>2</v>
      </c>
      <c r="J135" s="291">
        <v>2</v>
      </c>
      <c r="K135" s="291">
        <v>3</v>
      </c>
      <c r="P135" s="455">
        <v>118</v>
      </c>
      <c r="Q135" s="291">
        <v>55</v>
      </c>
      <c r="R135" s="291">
        <v>90</v>
      </c>
      <c r="S135" s="291">
        <v>100</v>
      </c>
      <c r="T135" s="291">
        <v>2</v>
      </c>
      <c r="U135" s="291">
        <v>3</v>
      </c>
      <c r="V135" s="291">
        <v>3</v>
      </c>
      <c r="Z135" s="294" t="s">
        <v>66</v>
      </c>
      <c r="AA135" s="293">
        <v>122</v>
      </c>
      <c r="AB135" s="291">
        <v>55</v>
      </c>
      <c r="AC135" s="291">
        <v>95</v>
      </c>
      <c r="AD135" s="291">
        <v>100</v>
      </c>
      <c r="AE135" s="291">
        <v>1.7</v>
      </c>
      <c r="AF135" s="291">
        <v>2.6</v>
      </c>
      <c r="AG135" s="291">
        <v>2.9</v>
      </c>
      <c r="AL135" s="455">
        <v>89</v>
      </c>
      <c r="AM135" s="291">
        <v>40</v>
      </c>
      <c r="AN135" s="291">
        <v>70</v>
      </c>
      <c r="AO135" s="291">
        <v>75</v>
      </c>
      <c r="AP135" s="291">
        <v>1.2</v>
      </c>
      <c r="AQ135" s="291">
        <v>2</v>
      </c>
      <c r="AR135" s="291">
        <v>2.1</v>
      </c>
      <c r="AV135" s="294" t="s">
        <v>66</v>
      </c>
      <c r="AW135" s="293">
        <v>18</v>
      </c>
      <c r="AX135" s="291">
        <v>8</v>
      </c>
      <c r="AY135" s="291">
        <v>13</v>
      </c>
      <c r="AZ135" s="291">
        <v>14</v>
      </c>
      <c r="BA135" s="291">
        <v>0.2</v>
      </c>
      <c r="BB135" s="291">
        <v>0.3</v>
      </c>
      <c r="BC135" s="291">
        <v>0.4</v>
      </c>
      <c r="BG135" s="294" t="s">
        <v>66</v>
      </c>
      <c r="BH135" s="293">
        <v>2</v>
      </c>
      <c r="BI135" s="291">
        <v>1</v>
      </c>
      <c r="BJ135" s="291">
        <v>2</v>
      </c>
      <c r="BK135" s="291">
        <v>2</v>
      </c>
      <c r="BL135" s="291">
        <v>0</v>
      </c>
      <c r="BM135" s="291">
        <v>0</v>
      </c>
      <c r="BN135" s="291">
        <v>0</v>
      </c>
      <c r="BS135" s="455">
        <v>1</v>
      </c>
      <c r="BT135" s="291">
        <v>0</v>
      </c>
      <c r="BU135" s="291">
        <v>0</v>
      </c>
      <c r="BV135" s="291">
        <v>1</v>
      </c>
      <c r="BW135" s="291">
        <v>0</v>
      </c>
      <c r="BX135" s="291">
        <v>0</v>
      </c>
      <c r="BY135" s="291">
        <v>0</v>
      </c>
      <c r="CD135" s="455">
        <v>100</v>
      </c>
      <c r="CE135" s="291">
        <v>45</v>
      </c>
      <c r="CF135" s="291">
        <v>80</v>
      </c>
      <c r="CG135" s="291">
        <v>85</v>
      </c>
      <c r="CH135" s="291">
        <v>1.5</v>
      </c>
      <c r="CI135" s="291">
        <v>2.2000000000000002</v>
      </c>
      <c r="CJ135" s="291">
        <v>2.4</v>
      </c>
    </row>
    <row r="136" spans="4:88">
      <c r="D136" s="284" t="s">
        <v>67</v>
      </c>
      <c r="E136" s="293">
        <v>3</v>
      </c>
      <c r="F136" s="285">
        <v>0</v>
      </c>
      <c r="G136" s="285">
        <v>2</v>
      </c>
      <c r="H136" s="285">
        <v>3</v>
      </c>
      <c r="I136" s="285">
        <v>0</v>
      </c>
      <c r="J136" s="285">
        <v>0</v>
      </c>
      <c r="K136" s="285">
        <v>0</v>
      </c>
      <c r="P136" s="455">
        <v>3</v>
      </c>
      <c r="Q136" s="285">
        <v>0</v>
      </c>
      <c r="R136" s="285">
        <v>2</v>
      </c>
      <c r="S136" s="285">
        <v>3</v>
      </c>
      <c r="T136" s="285">
        <v>0</v>
      </c>
      <c r="U136" s="285">
        <v>0</v>
      </c>
      <c r="V136" s="285">
        <v>0</v>
      </c>
      <c r="Z136" s="284" t="s">
        <v>67</v>
      </c>
      <c r="AA136" s="293">
        <v>3</v>
      </c>
      <c r="AB136" s="285">
        <v>0</v>
      </c>
      <c r="AC136" s="285">
        <v>2</v>
      </c>
      <c r="AD136" s="285">
        <v>3</v>
      </c>
      <c r="AE136" s="285">
        <v>0</v>
      </c>
      <c r="AF136" s="285">
        <v>0.1</v>
      </c>
      <c r="AG136" s="285">
        <v>0.1</v>
      </c>
      <c r="AL136" s="455">
        <v>1</v>
      </c>
      <c r="AM136" s="285">
        <v>0</v>
      </c>
      <c r="AN136" s="285">
        <v>3</v>
      </c>
      <c r="AO136" s="285">
        <v>4</v>
      </c>
      <c r="AP136" s="285">
        <v>0</v>
      </c>
      <c r="AQ136" s="285">
        <v>0.1</v>
      </c>
      <c r="AR136" s="285">
        <v>0.1</v>
      </c>
      <c r="AV136" s="284" t="s">
        <v>67</v>
      </c>
      <c r="AW136" s="293">
        <v>0</v>
      </c>
      <c r="AX136" s="285">
        <v>0</v>
      </c>
      <c r="AY136" s="285">
        <v>0</v>
      </c>
      <c r="AZ136" s="285">
        <v>0</v>
      </c>
      <c r="BA136" s="285">
        <v>0</v>
      </c>
      <c r="BB136" s="285">
        <v>0</v>
      </c>
      <c r="BC136" s="285">
        <v>0</v>
      </c>
      <c r="BG136" s="284" t="s">
        <v>67</v>
      </c>
      <c r="BH136" s="293">
        <v>0</v>
      </c>
      <c r="BI136" s="285">
        <v>0</v>
      </c>
      <c r="BJ136" s="285">
        <v>0</v>
      </c>
      <c r="BK136" s="285">
        <v>0</v>
      </c>
      <c r="BL136" s="285">
        <v>0</v>
      </c>
      <c r="BM136" s="285">
        <v>0</v>
      </c>
      <c r="BN136" s="285">
        <v>0</v>
      </c>
      <c r="BS136" s="455">
        <v>0</v>
      </c>
      <c r="BT136" s="285">
        <v>0</v>
      </c>
      <c r="BU136" s="285">
        <v>0</v>
      </c>
      <c r="BV136" s="285">
        <v>0</v>
      </c>
      <c r="BW136" s="285">
        <v>0</v>
      </c>
      <c r="BX136" s="285">
        <v>0</v>
      </c>
      <c r="BY136" s="285">
        <v>0</v>
      </c>
      <c r="CD136" s="455">
        <v>3</v>
      </c>
      <c r="CE136" s="285">
        <v>0</v>
      </c>
      <c r="CF136" s="285">
        <v>2</v>
      </c>
      <c r="CG136" s="285">
        <v>3</v>
      </c>
      <c r="CH136" s="285">
        <v>0</v>
      </c>
      <c r="CI136" s="285">
        <v>0.1</v>
      </c>
      <c r="CJ136" s="285">
        <v>0.1</v>
      </c>
    </row>
    <row r="137" spans="4:88">
      <c r="D137" s="294" t="s">
        <v>68</v>
      </c>
      <c r="E137" s="293">
        <v>69</v>
      </c>
      <c r="F137" s="291">
        <v>25</v>
      </c>
      <c r="G137" s="291">
        <v>55</v>
      </c>
      <c r="H137" s="291">
        <v>65</v>
      </c>
      <c r="I137" s="291">
        <v>1</v>
      </c>
      <c r="J137" s="291">
        <v>2</v>
      </c>
      <c r="K137" s="291">
        <v>2</v>
      </c>
      <c r="P137" s="455">
        <v>72</v>
      </c>
      <c r="Q137" s="291">
        <v>30</v>
      </c>
      <c r="R137" s="291">
        <v>60</v>
      </c>
      <c r="S137" s="291">
        <v>70</v>
      </c>
      <c r="T137" s="291">
        <v>1</v>
      </c>
      <c r="U137" s="291">
        <v>2</v>
      </c>
      <c r="V137" s="291">
        <v>2</v>
      </c>
      <c r="Z137" s="294" t="s">
        <v>68</v>
      </c>
      <c r="AA137" s="293">
        <v>74</v>
      </c>
      <c r="AB137" s="291">
        <v>30</v>
      </c>
      <c r="AC137" s="291">
        <v>60</v>
      </c>
      <c r="AD137" s="291">
        <v>70</v>
      </c>
      <c r="AE137" s="291">
        <v>1.1000000000000001</v>
      </c>
      <c r="AF137" s="291">
        <v>2.1</v>
      </c>
      <c r="AG137" s="291">
        <v>2.4</v>
      </c>
      <c r="AL137" s="455">
        <v>213</v>
      </c>
      <c r="AM137" s="291">
        <v>80</v>
      </c>
      <c r="AN137" s="291">
        <v>130</v>
      </c>
      <c r="AO137" s="291">
        <v>150</v>
      </c>
      <c r="AP137" s="291">
        <v>2.9</v>
      </c>
      <c r="AQ137" s="291">
        <v>4.5</v>
      </c>
      <c r="AR137" s="291">
        <v>5</v>
      </c>
      <c r="AV137" s="294" t="s">
        <v>68</v>
      </c>
      <c r="AW137" s="293">
        <v>10</v>
      </c>
      <c r="AX137" s="291">
        <v>3</v>
      </c>
      <c r="AY137" s="291">
        <v>6</v>
      </c>
      <c r="AZ137" s="291">
        <v>7</v>
      </c>
      <c r="BA137" s="291">
        <v>0.1</v>
      </c>
      <c r="BB137" s="291">
        <v>0.2</v>
      </c>
      <c r="BC137" s="291">
        <v>0.2</v>
      </c>
      <c r="BG137" s="294" t="s">
        <v>68</v>
      </c>
      <c r="BH137" s="293">
        <v>1</v>
      </c>
      <c r="BI137" s="291">
        <v>0</v>
      </c>
      <c r="BJ137" s="291">
        <v>1</v>
      </c>
      <c r="BK137" s="291">
        <v>1</v>
      </c>
      <c r="BL137" s="291">
        <v>0</v>
      </c>
      <c r="BM137" s="291">
        <v>0</v>
      </c>
      <c r="BN137" s="291">
        <v>0</v>
      </c>
      <c r="BS137" s="455">
        <v>0</v>
      </c>
      <c r="BT137" s="291">
        <v>0</v>
      </c>
      <c r="BU137" s="291">
        <v>0</v>
      </c>
      <c r="BV137" s="291">
        <v>0</v>
      </c>
      <c r="BW137" s="291">
        <v>0</v>
      </c>
      <c r="BX137" s="291">
        <v>0</v>
      </c>
      <c r="BY137" s="291">
        <v>0</v>
      </c>
      <c r="CD137" s="455">
        <v>62</v>
      </c>
      <c r="CE137" s="291">
        <v>25</v>
      </c>
      <c r="CF137" s="291">
        <v>50</v>
      </c>
      <c r="CG137" s="291">
        <v>65</v>
      </c>
      <c r="CH137" s="291">
        <v>1</v>
      </c>
      <c r="CI137" s="291">
        <v>1.8</v>
      </c>
      <c r="CJ137" s="291">
        <v>2.1</v>
      </c>
    </row>
    <row r="138" spans="4:88">
      <c r="D138" s="284" t="s">
        <v>69</v>
      </c>
      <c r="E138" s="293">
        <v>0</v>
      </c>
      <c r="F138" s="285">
        <v>0</v>
      </c>
      <c r="G138" s="285">
        <v>13</v>
      </c>
      <c r="H138" s="285">
        <v>25</v>
      </c>
      <c r="I138" s="285">
        <v>0</v>
      </c>
      <c r="J138" s="285">
        <v>1</v>
      </c>
      <c r="K138" s="285">
        <v>3</v>
      </c>
      <c r="P138" s="455">
        <v>0</v>
      </c>
      <c r="Q138" s="285">
        <v>0</v>
      </c>
      <c r="R138" s="285">
        <v>13</v>
      </c>
      <c r="S138" s="285">
        <v>25</v>
      </c>
      <c r="T138" s="285">
        <v>0</v>
      </c>
      <c r="U138" s="285">
        <v>2</v>
      </c>
      <c r="V138" s="285">
        <v>3</v>
      </c>
      <c r="Z138" s="284" t="s">
        <v>69</v>
      </c>
      <c r="AA138" s="293">
        <v>0</v>
      </c>
      <c r="AB138" s="285">
        <v>0</v>
      </c>
      <c r="AC138" s="285">
        <v>13</v>
      </c>
      <c r="AD138" s="285">
        <v>25</v>
      </c>
      <c r="AE138" s="285">
        <v>0</v>
      </c>
      <c r="AF138" s="285">
        <v>1.6</v>
      </c>
      <c r="AG138" s="285">
        <v>2.7</v>
      </c>
      <c r="AL138" s="455">
        <v>0</v>
      </c>
      <c r="AM138" s="285">
        <v>0</v>
      </c>
      <c r="AN138" s="285">
        <v>11</v>
      </c>
      <c r="AO138" s="285">
        <v>19</v>
      </c>
      <c r="AP138" s="285">
        <v>0</v>
      </c>
      <c r="AQ138" s="285">
        <v>1.2</v>
      </c>
      <c r="AR138" s="285">
        <v>2.2000000000000002</v>
      </c>
      <c r="AV138" s="284" t="s">
        <v>69</v>
      </c>
      <c r="AW138" s="293" t="s">
        <v>632</v>
      </c>
      <c r="AX138" s="285">
        <v>0</v>
      </c>
      <c r="AY138" s="285">
        <v>2</v>
      </c>
      <c r="AZ138" s="285">
        <v>3</v>
      </c>
      <c r="BA138" s="285">
        <v>0</v>
      </c>
      <c r="BB138" s="285">
        <v>0.2</v>
      </c>
      <c r="BC138" s="285">
        <v>0.3</v>
      </c>
      <c r="BG138" s="284" t="s">
        <v>69</v>
      </c>
      <c r="BH138" s="293">
        <v>0</v>
      </c>
      <c r="BI138" s="285">
        <v>0</v>
      </c>
      <c r="BJ138" s="285">
        <v>0</v>
      </c>
      <c r="BK138" s="285">
        <v>0</v>
      </c>
      <c r="BL138" s="285">
        <v>0</v>
      </c>
      <c r="BM138" s="285">
        <v>0</v>
      </c>
      <c r="BN138" s="285">
        <v>0</v>
      </c>
      <c r="BS138" s="455">
        <v>0</v>
      </c>
      <c r="BT138" s="285">
        <v>0</v>
      </c>
      <c r="BU138" s="285">
        <v>0</v>
      </c>
      <c r="BV138" s="285">
        <v>0</v>
      </c>
      <c r="BW138" s="285">
        <v>0</v>
      </c>
      <c r="BX138" s="285">
        <v>0</v>
      </c>
      <c r="BY138" s="285">
        <v>0</v>
      </c>
      <c r="CD138" s="455">
        <v>0</v>
      </c>
      <c r="CE138" s="285">
        <v>0</v>
      </c>
      <c r="CF138" s="285">
        <v>12</v>
      </c>
      <c r="CG138" s="285">
        <v>20</v>
      </c>
      <c r="CH138" s="285">
        <v>0</v>
      </c>
      <c r="CI138" s="285">
        <v>1.3</v>
      </c>
      <c r="CJ138" s="285">
        <v>2.4</v>
      </c>
    </row>
    <row r="139" spans="4:88">
      <c r="D139" s="294" t="s">
        <v>70</v>
      </c>
      <c r="E139" s="293">
        <v>46</v>
      </c>
      <c r="F139" s="291">
        <v>0</v>
      </c>
      <c r="G139" s="291">
        <v>30</v>
      </c>
      <c r="H139" s="291">
        <v>45</v>
      </c>
      <c r="I139" s="291">
        <v>0</v>
      </c>
      <c r="J139" s="291">
        <v>4</v>
      </c>
      <c r="K139" s="291">
        <v>7</v>
      </c>
      <c r="P139" s="455">
        <v>46</v>
      </c>
      <c r="Q139" s="291">
        <v>0</v>
      </c>
      <c r="R139" s="291">
        <v>30</v>
      </c>
      <c r="S139" s="291">
        <v>50</v>
      </c>
      <c r="T139" s="291">
        <v>0</v>
      </c>
      <c r="U139" s="291">
        <v>4</v>
      </c>
      <c r="V139" s="291">
        <v>7</v>
      </c>
      <c r="Z139" s="294" t="s">
        <v>70</v>
      </c>
      <c r="AA139" s="293">
        <v>46</v>
      </c>
      <c r="AB139" s="291">
        <v>0</v>
      </c>
      <c r="AC139" s="291">
        <v>35</v>
      </c>
      <c r="AD139" s="291">
        <v>50</v>
      </c>
      <c r="AE139" s="291">
        <v>0</v>
      </c>
      <c r="AF139" s="291">
        <v>4.5999999999999996</v>
      </c>
      <c r="AG139" s="291">
        <v>7.6</v>
      </c>
      <c r="AL139" s="455">
        <v>7</v>
      </c>
      <c r="AM139" s="291">
        <v>0</v>
      </c>
      <c r="AN139" s="291">
        <v>30</v>
      </c>
      <c r="AO139" s="291">
        <v>45</v>
      </c>
      <c r="AP139" s="291">
        <v>0</v>
      </c>
      <c r="AQ139" s="291">
        <v>4.2</v>
      </c>
      <c r="AR139" s="291">
        <v>7.1</v>
      </c>
      <c r="AV139" s="294" t="s">
        <v>70</v>
      </c>
      <c r="AW139" s="293">
        <v>5</v>
      </c>
      <c r="AX139" s="291">
        <v>0</v>
      </c>
      <c r="AY139" s="291">
        <v>3</v>
      </c>
      <c r="AZ139" s="291">
        <v>5</v>
      </c>
      <c r="BA139" s="291">
        <v>0</v>
      </c>
      <c r="BB139" s="291">
        <v>0.5</v>
      </c>
      <c r="BC139" s="291">
        <v>0.8</v>
      </c>
      <c r="BG139" s="294" t="s">
        <v>70</v>
      </c>
      <c r="BH139" s="293">
        <v>1</v>
      </c>
      <c r="BI139" s="291">
        <v>0</v>
      </c>
      <c r="BJ139" s="291">
        <v>0</v>
      </c>
      <c r="BK139" s="291">
        <v>1</v>
      </c>
      <c r="BL139" s="291">
        <v>0</v>
      </c>
      <c r="BM139" s="291">
        <v>0.1</v>
      </c>
      <c r="BN139" s="291">
        <v>0.1</v>
      </c>
      <c r="BS139" s="455">
        <v>0</v>
      </c>
      <c r="BT139" s="291">
        <v>0</v>
      </c>
      <c r="BU139" s="291">
        <v>0</v>
      </c>
      <c r="BV139" s="291">
        <v>1</v>
      </c>
      <c r="BW139" s="291">
        <v>0</v>
      </c>
      <c r="BX139" s="291">
        <v>0</v>
      </c>
      <c r="BY139" s="291">
        <v>0.1</v>
      </c>
      <c r="CD139" s="455">
        <v>41</v>
      </c>
      <c r="CE139" s="291">
        <v>0</v>
      </c>
      <c r="CF139" s="291">
        <v>30</v>
      </c>
      <c r="CG139" s="291">
        <v>45</v>
      </c>
      <c r="CH139" s="291">
        <v>0</v>
      </c>
      <c r="CI139" s="291">
        <v>4</v>
      </c>
      <c r="CJ139" s="291">
        <v>6.6</v>
      </c>
    </row>
    <row r="140" spans="4:88">
      <c r="D140" s="284" t="s">
        <v>71</v>
      </c>
      <c r="E140" s="293">
        <v>9</v>
      </c>
      <c r="F140" s="285">
        <v>0</v>
      </c>
      <c r="G140" s="285">
        <v>19</v>
      </c>
      <c r="H140" s="285">
        <v>25</v>
      </c>
      <c r="I140" s="285">
        <v>0</v>
      </c>
      <c r="J140" s="285">
        <v>0</v>
      </c>
      <c r="K140" s="285">
        <v>0</v>
      </c>
      <c r="P140" s="455">
        <v>9</v>
      </c>
      <c r="Q140" s="285">
        <v>0</v>
      </c>
      <c r="R140" s="285">
        <v>20</v>
      </c>
      <c r="S140" s="285">
        <v>25</v>
      </c>
      <c r="T140" s="285">
        <v>0</v>
      </c>
      <c r="U140" s="285">
        <v>0</v>
      </c>
      <c r="V140" s="285">
        <v>0</v>
      </c>
      <c r="Z140" s="284" t="s">
        <v>71</v>
      </c>
      <c r="AA140" s="293">
        <v>9</v>
      </c>
      <c r="AB140" s="285">
        <v>0</v>
      </c>
      <c r="AC140" s="285">
        <v>20</v>
      </c>
      <c r="AD140" s="285">
        <v>30</v>
      </c>
      <c r="AE140" s="285">
        <v>0</v>
      </c>
      <c r="AF140" s="285">
        <v>0.1</v>
      </c>
      <c r="AG140" s="285">
        <v>0.1</v>
      </c>
      <c r="AL140" s="455">
        <v>0</v>
      </c>
      <c r="AM140" s="285">
        <v>0</v>
      </c>
      <c r="AN140" s="285">
        <v>45</v>
      </c>
      <c r="AO140" s="285">
        <v>60</v>
      </c>
      <c r="AP140" s="285">
        <v>0</v>
      </c>
      <c r="AQ140" s="285">
        <v>0.4</v>
      </c>
      <c r="AR140" s="285">
        <v>0.5</v>
      </c>
      <c r="AV140" s="284" t="s">
        <v>71</v>
      </c>
      <c r="AW140" s="293">
        <v>1</v>
      </c>
      <c r="AX140" s="285">
        <v>0</v>
      </c>
      <c r="AY140" s="285">
        <v>3</v>
      </c>
      <c r="AZ140" s="285">
        <v>4</v>
      </c>
      <c r="BA140" s="285">
        <v>0</v>
      </c>
      <c r="BB140" s="285">
        <v>0</v>
      </c>
      <c r="BC140" s="285">
        <v>0</v>
      </c>
      <c r="BG140" s="284" t="s">
        <v>71</v>
      </c>
      <c r="BH140" s="293">
        <v>0</v>
      </c>
      <c r="BI140" s="285">
        <v>0</v>
      </c>
      <c r="BJ140" s="285">
        <v>0</v>
      </c>
      <c r="BK140" s="285">
        <v>1</v>
      </c>
      <c r="BL140" s="285">
        <v>0</v>
      </c>
      <c r="BM140" s="285">
        <v>0</v>
      </c>
      <c r="BN140" s="285">
        <v>0</v>
      </c>
      <c r="BS140" s="455">
        <v>0</v>
      </c>
      <c r="BT140" s="285">
        <v>0</v>
      </c>
      <c r="BU140" s="285">
        <v>1</v>
      </c>
      <c r="BV140" s="285">
        <v>1</v>
      </c>
      <c r="BW140" s="285">
        <v>0</v>
      </c>
      <c r="BX140" s="285">
        <v>0</v>
      </c>
      <c r="BY140" s="285">
        <v>0</v>
      </c>
      <c r="CD140" s="455">
        <v>8</v>
      </c>
      <c r="CE140" s="285">
        <v>0</v>
      </c>
      <c r="CF140" s="285">
        <v>16</v>
      </c>
      <c r="CG140" s="285">
        <v>25</v>
      </c>
      <c r="CH140" s="285">
        <v>0</v>
      </c>
      <c r="CI140" s="285">
        <v>0</v>
      </c>
      <c r="CJ140" s="285">
        <v>0.1</v>
      </c>
    </row>
    <row r="141" spans="4:88">
      <c r="D141" s="294" t="s">
        <v>72</v>
      </c>
      <c r="E141" s="287">
        <v>1117</v>
      </c>
      <c r="F141" s="291">
        <v>380</v>
      </c>
      <c r="G141" s="291">
        <v>900</v>
      </c>
      <c r="H141" s="297">
        <v>1100</v>
      </c>
      <c r="I141" s="291">
        <v>5</v>
      </c>
      <c r="J141" s="291">
        <v>12</v>
      </c>
      <c r="K141" s="291">
        <v>15</v>
      </c>
      <c r="P141" s="456">
        <v>1154</v>
      </c>
      <c r="Q141" s="291">
        <v>390</v>
      </c>
      <c r="R141" s="291">
        <v>950</v>
      </c>
      <c r="S141" s="297">
        <v>1150</v>
      </c>
      <c r="T141" s="291">
        <v>5</v>
      </c>
      <c r="U141" s="291">
        <v>12</v>
      </c>
      <c r="V141" s="291">
        <v>15</v>
      </c>
      <c r="Z141" s="294" t="s">
        <v>72</v>
      </c>
      <c r="AA141" s="293">
        <v>1196</v>
      </c>
      <c r="AB141" s="291">
        <v>410</v>
      </c>
      <c r="AC141" s="291">
        <v>950</v>
      </c>
      <c r="AD141" s="297">
        <v>1200</v>
      </c>
      <c r="AE141" s="291">
        <v>5.2</v>
      </c>
      <c r="AF141" s="291">
        <v>12.7</v>
      </c>
      <c r="AG141" s="291">
        <v>15.5</v>
      </c>
      <c r="AL141" s="455">
        <v>1341</v>
      </c>
      <c r="AM141" s="291">
        <v>460</v>
      </c>
      <c r="AN141" s="297">
        <v>1100</v>
      </c>
      <c r="AO141" s="297">
        <v>1350</v>
      </c>
      <c r="AP141" s="291">
        <v>5.8</v>
      </c>
      <c r="AQ141" s="291">
        <v>14.2</v>
      </c>
      <c r="AR141" s="291">
        <v>17.399999999999999</v>
      </c>
      <c r="AV141" s="294" t="s">
        <v>72</v>
      </c>
      <c r="AW141" s="293">
        <v>124</v>
      </c>
      <c r="AX141" s="291">
        <v>45</v>
      </c>
      <c r="AY141" s="291">
        <v>100</v>
      </c>
      <c r="AZ141" s="291">
        <v>130</v>
      </c>
      <c r="BA141" s="291">
        <v>0.6</v>
      </c>
      <c r="BB141" s="291">
        <v>1.3</v>
      </c>
      <c r="BC141" s="291">
        <v>1.6</v>
      </c>
      <c r="BG141" s="294" t="s">
        <v>72</v>
      </c>
      <c r="BH141" s="293">
        <v>19</v>
      </c>
      <c r="BI141" s="291">
        <v>7</v>
      </c>
      <c r="BJ141" s="291">
        <v>16</v>
      </c>
      <c r="BK141" s="291">
        <v>20</v>
      </c>
      <c r="BL141" s="291">
        <v>0.1</v>
      </c>
      <c r="BM141" s="291">
        <v>0.2</v>
      </c>
      <c r="BN141" s="291">
        <v>0.2</v>
      </c>
      <c r="BS141" s="455">
        <v>8</v>
      </c>
      <c r="BT141" s="291">
        <v>3</v>
      </c>
      <c r="BU141" s="291">
        <v>8</v>
      </c>
      <c r="BV141" s="291">
        <v>11</v>
      </c>
      <c r="BW141" s="291">
        <v>0</v>
      </c>
      <c r="BX141" s="291">
        <v>0.1</v>
      </c>
      <c r="BY141" s="291">
        <v>0.1</v>
      </c>
      <c r="CD141" s="456">
        <v>1029</v>
      </c>
      <c r="CE141" s="291">
        <v>350</v>
      </c>
      <c r="CF141" s="291">
        <v>850</v>
      </c>
      <c r="CG141" s="297">
        <v>1000</v>
      </c>
      <c r="CH141" s="291">
        <v>4.4000000000000004</v>
      </c>
      <c r="CI141" s="291">
        <v>10.9</v>
      </c>
      <c r="CJ141" s="291">
        <v>13.4</v>
      </c>
    </row>
    <row r="142" spans="4:88">
      <c r="D142" s="284" t="s">
        <v>73</v>
      </c>
      <c r="E142" s="293">
        <v>185</v>
      </c>
      <c r="F142" s="285">
        <v>65</v>
      </c>
      <c r="G142" s="285">
        <v>190</v>
      </c>
      <c r="H142" s="285">
        <v>270</v>
      </c>
      <c r="I142" s="285">
        <v>1</v>
      </c>
      <c r="J142" s="285">
        <v>3</v>
      </c>
      <c r="K142" s="285">
        <v>4</v>
      </c>
      <c r="P142" s="455">
        <v>185</v>
      </c>
      <c r="Q142" s="285">
        <v>65</v>
      </c>
      <c r="R142" s="285">
        <v>190</v>
      </c>
      <c r="S142" s="285">
        <v>270</v>
      </c>
      <c r="T142" s="285">
        <v>1</v>
      </c>
      <c r="U142" s="285">
        <v>3</v>
      </c>
      <c r="V142" s="285">
        <v>4</v>
      </c>
      <c r="Z142" s="284" t="s">
        <v>73</v>
      </c>
      <c r="AA142" s="293">
        <v>186</v>
      </c>
      <c r="AB142" s="285">
        <v>65</v>
      </c>
      <c r="AC142" s="285">
        <v>200</v>
      </c>
      <c r="AD142" s="285">
        <v>270</v>
      </c>
      <c r="AE142" s="285">
        <v>0.8</v>
      </c>
      <c r="AF142" s="285">
        <v>2.6</v>
      </c>
      <c r="AG142" s="285">
        <v>3.7</v>
      </c>
      <c r="AL142" s="455">
        <v>0</v>
      </c>
      <c r="AM142" s="285">
        <v>0</v>
      </c>
      <c r="AN142" s="285">
        <v>55</v>
      </c>
      <c r="AO142" s="285">
        <v>100</v>
      </c>
      <c r="AP142" s="285">
        <v>0</v>
      </c>
      <c r="AQ142" s="285">
        <v>0.7</v>
      </c>
      <c r="AR142" s="285">
        <v>1.3</v>
      </c>
      <c r="AV142" s="284" t="s">
        <v>73</v>
      </c>
      <c r="AW142" s="293">
        <v>32</v>
      </c>
      <c r="AX142" s="285">
        <v>11</v>
      </c>
      <c r="AY142" s="285">
        <v>30</v>
      </c>
      <c r="AZ142" s="285">
        <v>45</v>
      </c>
      <c r="BA142" s="285">
        <v>0.1</v>
      </c>
      <c r="BB142" s="285">
        <v>0.4</v>
      </c>
      <c r="BC142" s="285">
        <v>0.6</v>
      </c>
      <c r="BG142" s="284" t="s">
        <v>73</v>
      </c>
      <c r="BH142" s="293">
        <v>3</v>
      </c>
      <c r="BI142" s="285">
        <v>1</v>
      </c>
      <c r="BJ142" s="285">
        <v>3</v>
      </c>
      <c r="BK142" s="285">
        <v>4</v>
      </c>
      <c r="BL142" s="285">
        <v>0</v>
      </c>
      <c r="BM142" s="285">
        <v>0</v>
      </c>
      <c r="BN142" s="285">
        <v>0.1</v>
      </c>
      <c r="BS142" s="455">
        <v>0</v>
      </c>
      <c r="BT142" s="285">
        <v>0</v>
      </c>
      <c r="BU142" s="285">
        <v>0</v>
      </c>
      <c r="BV142" s="285">
        <v>1</v>
      </c>
      <c r="BW142" s="285">
        <v>0</v>
      </c>
      <c r="BX142" s="285">
        <v>0</v>
      </c>
      <c r="BY142" s="285">
        <v>0</v>
      </c>
      <c r="CD142" s="455">
        <v>154</v>
      </c>
      <c r="CE142" s="285">
        <v>55</v>
      </c>
      <c r="CF142" s="285">
        <v>160</v>
      </c>
      <c r="CG142" s="285">
        <v>230</v>
      </c>
      <c r="CH142" s="285">
        <v>0.7</v>
      </c>
      <c r="CI142" s="285">
        <v>2.2000000000000002</v>
      </c>
      <c r="CJ142" s="285">
        <v>3.1</v>
      </c>
    </row>
    <row r="143" spans="4:88">
      <c r="D143" s="294" t="s">
        <v>74</v>
      </c>
      <c r="E143" s="293">
        <v>9</v>
      </c>
      <c r="F143" s="291">
        <v>3</v>
      </c>
      <c r="G143" s="291">
        <v>40</v>
      </c>
      <c r="H143" s="291">
        <v>70</v>
      </c>
      <c r="I143" s="291">
        <v>0</v>
      </c>
      <c r="J143" s="291">
        <v>0</v>
      </c>
      <c r="K143" s="291">
        <v>1</v>
      </c>
      <c r="P143" s="455">
        <v>9</v>
      </c>
      <c r="Q143" s="291">
        <v>3</v>
      </c>
      <c r="R143" s="291">
        <v>40</v>
      </c>
      <c r="S143" s="291">
        <v>70</v>
      </c>
      <c r="T143" s="291">
        <v>0</v>
      </c>
      <c r="U143" s="291">
        <v>0</v>
      </c>
      <c r="V143" s="291">
        <v>1</v>
      </c>
      <c r="Z143" s="294" t="s">
        <v>74</v>
      </c>
      <c r="AA143" s="293">
        <v>9</v>
      </c>
      <c r="AB143" s="291">
        <v>3</v>
      </c>
      <c r="AC143" s="291">
        <v>40</v>
      </c>
      <c r="AD143" s="291">
        <v>75</v>
      </c>
      <c r="AE143" s="291">
        <v>0</v>
      </c>
      <c r="AF143" s="291">
        <v>0.5</v>
      </c>
      <c r="AG143" s="291">
        <v>0.9</v>
      </c>
      <c r="AL143" s="455">
        <v>0</v>
      </c>
      <c r="AM143" s="291">
        <v>0</v>
      </c>
      <c r="AN143" s="291">
        <v>35</v>
      </c>
      <c r="AO143" s="291">
        <v>65</v>
      </c>
      <c r="AP143" s="291">
        <v>0</v>
      </c>
      <c r="AQ143" s="291">
        <v>0.4</v>
      </c>
      <c r="AR143" s="291">
        <v>0.8</v>
      </c>
      <c r="AV143" s="294" t="s">
        <v>74</v>
      </c>
      <c r="AW143" s="293">
        <v>2</v>
      </c>
      <c r="AX143" s="291">
        <v>1</v>
      </c>
      <c r="AY143" s="291">
        <v>7</v>
      </c>
      <c r="AZ143" s="291">
        <v>12</v>
      </c>
      <c r="BA143" s="291">
        <v>0</v>
      </c>
      <c r="BB143" s="291">
        <v>0.1</v>
      </c>
      <c r="BC143" s="291">
        <v>0.2</v>
      </c>
      <c r="BG143" s="294" t="s">
        <v>74</v>
      </c>
      <c r="BH143" s="293">
        <v>0</v>
      </c>
      <c r="BI143" s="291">
        <v>0</v>
      </c>
      <c r="BJ143" s="291">
        <v>1</v>
      </c>
      <c r="BK143" s="291">
        <v>1</v>
      </c>
      <c r="BL143" s="291">
        <v>0</v>
      </c>
      <c r="BM143" s="291">
        <v>0</v>
      </c>
      <c r="BN143" s="291">
        <v>0</v>
      </c>
      <c r="BS143" s="455">
        <v>0</v>
      </c>
      <c r="BT143" s="291">
        <v>0</v>
      </c>
      <c r="BU143" s="291">
        <v>0</v>
      </c>
      <c r="BV143" s="291">
        <v>1</v>
      </c>
      <c r="BW143" s="291">
        <v>0</v>
      </c>
      <c r="BX143" s="291">
        <v>0</v>
      </c>
      <c r="BY143" s="291">
        <v>0</v>
      </c>
      <c r="CD143" s="455">
        <v>7</v>
      </c>
      <c r="CE143" s="291">
        <v>2</v>
      </c>
      <c r="CF143" s="291">
        <v>30</v>
      </c>
      <c r="CG143" s="291">
        <v>60</v>
      </c>
      <c r="CH143" s="291">
        <v>0</v>
      </c>
      <c r="CI143" s="291">
        <v>0.4</v>
      </c>
      <c r="CJ143" s="291">
        <v>0.8</v>
      </c>
    </row>
    <row r="144" spans="4:88">
      <c r="D144" s="284" t="s">
        <v>75</v>
      </c>
      <c r="E144" s="293">
        <v>9</v>
      </c>
      <c r="F144" s="285">
        <v>4</v>
      </c>
      <c r="G144" s="285">
        <v>10</v>
      </c>
      <c r="H144" s="285">
        <v>11</v>
      </c>
      <c r="I144" s="285">
        <v>0</v>
      </c>
      <c r="J144" s="285">
        <v>0</v>
      </c>
      <c r="K144" s="285">
        <v>0</v>
      </c>
      <c r="P144" s="455">
        <v>9</v>
      </c>
      <c r="Q144" s="285">
        <v>4</v>
      </c>
      <c r="R144" s="285">
        <v>10</v>
      </c>
      <c r="S144" s="285">
        <v>11</v>
      </c>
      <c r="T144" s="285">
        <v>0</v>
      </c>
      <c r="U144" s="285">
        <v>0</v>
      </c>
      <c r="V144" s="285">
        <v>0</v>
      </c>
      <c r="Z144" s="284" t="s">
        <v>75</v>
      </c>
      <c r="AA144" s="293">
        <v>9</v>
      </c>
      <c r="AB144" s="285">
        <v>4</v>
      </c>
      <c r="AC144" s="285">
        <v>10</v>
      </c>
      <c r="AD144" s="285">
        <v>12</v>
      </c>
      <c r="AE144" s="285">
        <v>0.1</v>
      </c>
      <c r="AF144" s="285">
        <v>0.3</v>
      </c>
      <c r="AG144" s="285">
        <v>0.3</v>
      </c>
      <c r="AL144" s="455">
        <v>9</v>
      </c>
      <c r="AM144" s="285">
        <v>4</v>
      </c>
      <c r="AN144" s="285">
        <v>9</v>
      </c>
      <c r="AO144" s="285">
        <v>11</v>
      </c>
      <c r="AP144" s="285">
        <v>0.1</v>
      </c>
      <c r="AQ144" s="285">
        <v>0.2</v>
      </c>
      <c r="AR144" s="285">
        <v>0.3</v>
      </c>
      <c r="AV144" s="284" t="s">
        <v>75</v>
      </c>
      <c r="AW144" s="293">
        <v>1</v>
      </c>
      <c r="AX144" s="285">
        <v>1</v>
      </c>
      <c r="AY144" s="285">
        <v>1</v>
      </c>
      <c r="AZ144" s="285">
        <v>1</v>
      </c>
      <c r="BA144" s="285">
        <v>0</v>
      </c>
      <c r="BB144" s="285">
        <v>0</v>
      </c>
      <c r="BC144" s="285">
        <v>0</v>
      </c>
      <c r="BG144" s="284" t="s">
        <v>75</v>
      </c>
      <c r="BH144" s="293">
        <v>0</v>
      </c>
      <c r="BI144" s="285">
        <v>0</v>
      </c>
      <c r="BJ144" s="285">
        <v>0</v>
      </c>
      <c r="BK144" s="285">
        <v>0</v>
      </c>
      <c r="BL144" s="285">
        <v>0</v>
      </c>
      <c r="BM144" s="285">
        <v>0</v>
      </c>
      <c r="BN144" s="285">
        <v>0</v>
      </c>
      <c r="BS144" s="455">
        <v>0</v>
      </c>
      <c r="BT144" s="285">
        <v>0</v>
      </c>
      <c r="BU144" s="285">
        <v>0</v>
      </c>
      <c r="BV144" s="285">
        <v>0</v>
      </c>
      <c r="BW144" s="285">
        <v>0</v>
      </c>
      <c r="BX144" s="285">
        <v>0</v>
      </c>
      <c r="BY144" s="285">
        <v>0</v>
      </c>
      <c r="CD144" s="455">
        <v>8</v>
      </c>
      <c r="CE144" s="285">
        <v>4</v>
      </c>
      <c r="CF144" s="285">
        <v>9</v>
      </c>
      <c r="CG144" s="285">
        <v>10</v>
      </c>
      <c r="CH144" s="285">
        <v>0.1</v>
      </c>
      <c r="CI144" s="285">
        <v>0.2</v>
      </c>
      <c r="CJ144" s="285">
        <v>0.3</v>
      </c>
    </row>
    <row r="145" spans="4:88">
      <c r="D145" s="294" t="s">
        <v>76</v>
      </c>
      <c r="E145" s="293">
        <v>0</v>
      </c>
      <c r="F145" s="291">
        <v>0</v>
      </c>
      <c r="G145" s="291">
        <v>11</v>
      </c>
      <c r="H145" s="291">
        <v>14</v>
      </c>
      <c r="I145" s="291">
        <v>0</v>
      </c>
      <c r="J145" s="291">
        <v>0</v>
      </c>
      <c r="K145" s="291">
        <v>0</v>
      </c>
      <c r="P145" s="455">
        <v>0</v>
      </c>
      <c r="Q145" s="291">
        <v>0</v>
      </c>
      <c r="R145" s="291">
        <v>11</v>
      </c>
      <c r="S145" s="291">
        <v>15</v>
      </c>
      <c r="T145" s="291">
        <v>0</v>
      </c>
      <c r="U145" s="291">
        <v>0</v>
      </c>
      <c r="V145" s="291">
        <v>0</v>
      </c>
      <c r="Z145" s="294" t="s">
        <v>76</v>
      </c>
      <c r="AA145" s="293">
        <v>0</v>
      </c>
      <c r="AB145" s="291">
        <v>0</v>
      </c>
      <c r="AC145" s="291">
        <v>12</v>
      </c>
      <c r="AD145" s="291">
        <v>15</v>
      </c>
      <c r="AE145" s="291">
        <v>0</v>
      </c>
      <c r="AF145" s="291">
        <v>0.1</v>
      </c>
      <c r="AG145" s="291">
        <v>0.1</v>
      </c>
      <c r="AL145" s="455">
        <v>0</v>
      </c>
      <c r="AM145" s="291">
        <v>0</v>
      </c>
      <c r="AN145" s="291">
        <v>13</v>
      </c>
      <c r="AO145" s="291">
        <v>16</v>
      </c>
      <c r="AP145" s="291">
        <v>0</v>
      </c>
      <c r="AQ145" s="291">
        <v>0.1</v>
      </c>
      <c r="AR145" s="291">
        <v>0.1</v>
      </c>
      <c r="AV145" s="294" t="s">
        <v>76</v>
      </c>
      <c r="AW145" s="293" t="s">
        <v>632</v>
      </c>
      <c r="AX145" s="291">
        <v>0</v>
      </c>
      <c r="AY145" s="291">
        <v>2</v>
      </c>
      <c r="AZ145" s="291">
        <v>2</v>
      </c>
      <c r="BA145" s="291">
        <v>0</v>
      </c>
      <c r="BB145" s="291">
        <v>0</v>
      </c>
      <c r="BC145" s="291">
        <v>0</v>
      </c>
      <c r="BG145" s="294" t="s">
        <v>76</v>
      </c>
      <c r="BH145" s="293">
        <v>0</v>
      </c>
      <c r="BI145" s="291">
        <v>0</v>
      </c>
      <c r="BJ145" s="291">
        <v>0</v>
      </c>
      <c r="BK145" s="291">
        <v>0</v>
      </c>
      <c r="BL145" s="291">
        <v>0</v>
      </c>
      <c r="BM145" s="291">
        <v>0</v>
      </c>
      <c r="BN145" s="291">
        <v>0</v>
      </c>
      <c r="BS145" s="455">
        <v>0</v>
      </c>
      <c r="BT145" s="291">
        <v>0</v>
      </c>
      <c r="BU145" s="291">
        <v>0</v>
      </c>
      <c r="BV145" s="291">
        <v>0</v>
      </c>
      <c r="BW145" s="291">
        <v>0</v>
      </c>
      <c r="BX145" s="291">
        <v>0</v>
      </c>
      <c r="BY145" s="291">
        <v>0</v>
      </c>
      <c r="CD145" s="455">
        <v>0</v>
      </c>
      <c r="CE145" s="291">
        <v>0</v>
      </c>
      <c r="CF145" s="291">
        <v>10</v>
      </c>
      <c r="CG145" s="291">
        <v>13</v>
      </c>
      <c r="CH145" s="291">
        <v>0</v>
      </c>
      <c r="CI145" s="291">
        <v>0.1</v>
      </c>
      <c r="CJ145" s="291">
        <v>0.1</v>
      </c>
    </row>
    <row r="146" spans="4:88">
      <c r="D146" s="284" t="s">
        <v>77</v>
      </c>
      <c r="E146" s="293">
        <v>0</v>
      </c>
      <c r="F146" s="285">
        <v>0</v>
      </c>
      <c r="G146" s="285">
        <v>2</v>
      </c>
      <c r="H146" s="285">
        <v>3</v>
      </c>
      <c r="I146" s="285">
        <v>0</v>
      </c>
      <c r="J146" s="285">
        <v>0</v>
      </c>
      <c r="K146" s="285">
        <v>0</v>
      </c>
      <c r="P146" s="455">
        <v>0</v>
      </c>
      <c r="Q146" s="285">
        <v>0</v>
      </c>
      <c r="R146" s="285">
        <v>2</v>
      </c>
      <c r="S146" s="285">
        <v>3</v>
      </c>
      <c r="T146" s="285">
        <v>0</v>
      </c>
      <c r="U146" s="285">
        <v>0</v>
      </c>
      <c r="V146" s="285">
        <v>0</v>
      </c>
      <c r="Z146" s="284" t="s">
        <v>77</v>
      </c>
      <c r="AA146" s="293">
        <v>0</v>
      </c>
      <c r="AB146" s="285">
        <v>0</v>
      </c>
      <c r="AC146" s="285">
        <v>2</v>
      </c>
      <c r="AD146" s="285">
        <v>3</v>
      </c>
      <c r="AE146" s="285">
        <v>0</v>
      </c>
      <c r="AF146" s="285">
        <v>0.1</v>
      </c>
      <c r="AG146" s="285">
        <v>0.1</v>
      </c>
      <c r="AL146" s="455">
        <v>0</v>
      </c>
      <c r="AM146" s="285">
        <v>0</v>
      </c>
      <c r="AN146" s="285">
        <v>2</v>
      </c>
      <c r="AO146" s="285">
        <v>2</v>
      </c>
      <c r="AP146" s="285">
        <v>0</v>
      </c>
      <c r="AQ146" s="285">
        <v>0</v>
      </c>
      <c r="AR146" s="285">
        <v>0.1</v>
      </c>
      <c r="AV146" s="284" t="s">
        <v>77</v>
      </c>
      <c r="AW146" s="293" t="s">
        <v>632</v>
      </c>
      <c r="AX146" s="285">
        <v>0</v>
      </c>
      <c r="AY146" s="285">
        <v>0</v>
      </c>
      <c r="AZ146" s="285">
        <v>0</v>
      </c>
      <c r="BA146" s="285">
        <v>0</v>
      </c>
      <c r="BB146" s="285">
        <v>0</v>
      </c>
      <c r="BC146" s="285">
        <v>0</v>
      </c>
      <c r="BG146" s="284" t="s">
        <v>77</v>
      </c>
      <c r="BH146" s="293">
        <v>0</v>
      </c>
      <c r="BI146" s="285">
        <v>0</v>
      </c>
      <c r="BJ146" s="285">
        <v>0</v>
      </c>
      <c r="BK146" s="285">
        <v>0</v>
      </c>
      <c r="BL146" s="285">
        <v>0</v>
      </c>
      <c r="BM146" s="285">
        <v>0</v>
      </c>
      <c r="BN146" s="285">
        <v>0</v>
      </c>
      <c r="BS146" s="455">
        <v>0</v>
      </c>
      <c r="BT146" s="285">
        <v>0</v>
      </c>
      <c r="BU146" s="285">
        <v>0</v>
      </c>
      <c r="BV146" s="285">
        <v>0</v>
      </c>
      <c r="BW146" s="285">
        <v>0</v>
      </c>
      <c r="BX146" s="285">
        <v>0</v>
      </c>
      <c r="BY146" s="285">
        <v>0</v>
      </c>
      <c r="CD146" s="455">
        <v>0</v>
      </c>
      <c r="CE146" s="285">
        <v>0</v>
      </c>
      <c r="CF146" s="285">
        <v>2</v>
      </c>
      <c r="CG146" s="285">
        <v>3</v>
      </c>
      <c r="CH146" s="285">
        <v>0</v>
      </c>
      <c r="CI146" s="285">
        <v>0.1</v>
      </c>
      <c r="CJ146" s="285">
        <v>0.1</v>
      </c>
    </row>
    <row r="147" spans="4:88">
      <c r="D147" s="294" t="s">
        <v>122</v>
      </c>
      <c r="E147" s="293">
        <v>0</v>
      </c>
      <c r="F147" s="291">
        <v>0</v>
      </c>
      <c r="G147" s="291">
        <v>25</v>
      </c>
      <c r="H147" s="291">
        <v>40</v>
      </c>
      <c r="I147" s="291">
        <v>0</v>
      </c>
      <c r="J147" s="291">
        <v>1</v>
      </c>
      <c r="K147" s="291">
        <v>1</v>
      </c>
      <c r="P147" s="455">
        <v>0</v>
      </c>
      <c r="Q147" s="291">
        <v>0</v>
      </c>
      <c r="R147" s="291">
        <v>25</v>
      </c>
      <c r="S147" s="291">
        <v>40</v>
      </c>
      <c r="T147" s="291">
        <v>0</v>
      </c>
      <c r="U147" s="291">
        <v>1</v>
      </c>
      <c r="V147" s="291">
        <v>1</v>
      </c>
      <c r="Z147" s="294" t="s">
        <v>122</v>
      </c>
      <c r="AA147" s="293">
        <v>0</v>
      </c>
      <c r="AB147" s="291">
        <v>0</v>
      </c>
      <c r="AC147" s="291">
        <v>25</v>
      </c>
      <c r="AD147" s="291">
        <v>40</v>
      </c>
      <c r="AE147" s="291">
        <v>0</v>
      </c>
      <c r="AF147" s="291">
        <v>0.6</v>
      </c>
      <c r="AG147" s="291">
        <v>1.1000000000000001</v>
      </c>
      <c r="AL147" s="455">
        <v>0</v>
      </c>
      <c r="AM147" s="291">
        <v>0</v>
      </c>
      <c r="AN147" s="291">
        <v>16</v>
      </c>
      <c r="AO147" s="291">
        <v>25</v>
      </c>
      <c r="AP147" s="291">
        <v>0</v>
      </c>
      <c r="AQ147" s="291">
        <v>0.4</v>
      </c>
      <c r="AR147" s="291">
        <v>0.7</v>
      </c>
      <c r="AV147" s="294" t="s">
        <v>122</v>
      </c>
      <c r="AW147" s="293" t="s">
        <v>632</v>
      </c>
      <c r="AX147" s="291">
        <v>0</v>
      </c>
      <c r="AY147" s="291">
        <v>3</v>
      </c>
      <c r="AZ147" s="291">
        <v>5</v>
      </c>
      <c r="BA147" s="291">
        <v>0</v>
      </c>
      <c r="BB147" s="291">
        <v>0.1</v>
      </c>
      <c r="BC147" s="291">
        <v>0.2</v>
      </c>
      <c r="BG147" s="294" t="s">
        <v>122</v>
      </c>
      <c r="BH147" s="293">
        <v>0</v>
      </c>
      <c r="BI147" s="291">
        <v>0</v>
      </c>
      <c r="BJ147" s="291">
        <v>0</v>
      </c>
      <c r="BK147" s="291">
        <v>1</v>
      </c>
      <c r="BL147" s="291">
        <v>0</v>
      </c>
      <c r="BM147" s="291">
        <v>0</v>
      </c>
      <c r="BN147" s="291">
        <v>0</v>
      </c>
      <c r="BS147" s="455">
        <v>0</v>
      </c>
      <c r="BT147" s="291">
        <v>0</v>
      </c>
      <c r="BU147" s="291">
        <v>0</v>
      </c>
      <c r="BV147" s="291">
        <v>0</v>
      </c>
      <c r="BW147" s="291">
        <v>0</v>
      </c>
      <c r="BX147" s="291">
        <v>0</v>
      </c>
      <c r="BY147" s="291">
        <v>0</v>
      </c>
      <c r="CD147" s="455">
        <v>0</v>
      </c>
      <c r="CE147" s="291">
        <v>0</v>
      </c>
      <c r="CF147" s="291">
        <v>20</v>
      </c>
      <c r="CG147" s="291">
        <v>35</v>
      </c>
      <c r="CH147" s="291">
        <v>0</v>
      </c>
      <c r="CI147" s="291">
        <v>0.5</v>
      </c>
      <c r="CJ147" s="291">
        <v>0.9</v>
      </c>
    </row>
    <row r="148" spans="4:88">
      <c r="D148" s="284" t="s">
        <v>78</v>
      </c>
      <c r="E148" s="293">
        <v>494</v>
      </c>
      <c r="F148" s="285">
        <v>210</v>
      </c>
      <c r="G148" s="285">
        <v>470</v>
      </c>
      <c r="H148" s="285">
        <v>550</v>
      </c>
      <c r="I148" s="285">
        <v>3</v>
      </c>
      <c r="J148" s="285">
        <v>5</v>
      </c>
      <c r="K148" s="285">
        <v>6</v>
      </c>
      <c r="P148" s="455">
        <v>510</v>
      </c>
      <c r="Q148" s="285">
        <v>220</v>
      </c>
      <c r="R148" s="285">
        <v>490</v>
      </c>
      <c r="S148" s="285">
        <v>550</v>
      </c>
      <c r="T148" s="285">
        <v>3</v>
      </c>
      <c r="U148" s="285">
        <v>6</v>
      </c>
      <c r="V148" s="285">
        <v>7</v>
      </c>
      <c r="Z148" s="284" t="s">
        <v>78</v>
      </c>
      <c r="AA148" s="293">
        <v>529</v>
      </c>
      <c r="AB148" s="285">
        <v>230</v>
      </c>
      <c r="AC148" s="285">
        <v>500</v>
      </c>
      <c r="AD148" s="285">
        <v>600</v>
      </c>
      <c r="AE148" s="285">
        <v>3</v>
      </c>
      <c r="AF148" s="285">
        <v>5.9</v>
      </c>
      <c r="AG148" s="285">
        <v>6.8</v>
      </c>
      <c r="AL148" s="455">
        <v>503</v>
      </c>
      <c r="AM148" s="285">
        <v>200</v>
      </c>
      <c r="AN148" s="285">
        <v>460</v>
      </c>
      <c r="AO148" s="285">
        <v>550</v>
      </c>
      <c r="AP148" s="285">
        <v>2.5</v>
      </c>
      <c r="AQ148" s="285">
        <v>5.2</v>
      </c>
      <c r="AR148" s="285">
        <v>6</v>
      </c>
      <c r="AV148" s="284" t="s">
        <v>78</v>
      </c>
      <c r="AW148" s="293">
        <v>70</v>
      </c>
      <c r="AX148" s="285">
        <v>17</v>
      </c>
      <c r="AY148" s="285">
        <v>40</v>
      </c>
      <c r="AZ148" s="285">
        <v>50</v>
      </c>
      <c r="BA148" s="285">
        <v>0.2</v>
      </c>
      <c r="BB148" s="285">
        <v>0.4</v>
      </c>
      <c r="BC148" s="285">
        <v>0.5</v>
      </c>
      <c r="BG148" s="284" t="s">
        <v>78</v>
      </c>
      <c r="BH148" s="293">
        <v>8</v>
      </c>
      <c r="BI148" s="285">
        <v>3</v>
      </c>
      <c r="BJ148" s="285">
        <v>8</v>
      </c>
      <c r="BK148" s="285">
        <v>9</v>
      </c>
      <c r="BL148" s="285">
        <v>0</v>
      </c>
      <c r="BM148" s="285">
        <v>0.1</v>
      </c>
      <c r="BN148" s="285">
        <v>0.1</v>
      </c>
      <c r="BS148" s="455">
        <v>0</v>
      </c>
      <c r="BT148" s="285">
        <v>0</v>
      </c>
      <c r="BU148" s="285">
        <v>2</v>
      </c>
      <c r="BV148" s="285">
        <v>3</v>
      </c>
      <c r="BW148" s="285">
        <v>0</v>
      </c>
      <c r="BX148" s="285">
        <v>0</v>
      </c>
      <c r="BY148" s="285">
        <v>0</v>
      </c>
      <c r="CD148" s="455">
        <v>440</v>
      </c>
      <c r="CE148" s="285">
        <v>210</v>
      </c>
      <c r="CF148" s="285">
        <v>440</v>
      </c>
      <c r="CG148" s="285">
        <v>500</v>
      </c>
      <c r="CH148" s="285">
        <v>2.7</v>
      </c>
      <c r="CI148" s="285">
        <v>5.3</v>
      </c>
      <c r="CJ148" s="285">
        <v>6</v>
      </c>
    </row>
    <row r="149" spans="4:88">
      <c r="D149" s="294" t="s">
        <v>79</v>
      </c>
      <c r="E149" s="293">
        <v>251</v>
      </c>
      <c r="F149" s="291">
        <v>130</v>
      </c>
      <c r="G149" s="291">
        <v>260</v>
      </c>
      <c r="H149" s="291">
        <v>300</v>
      </c>
      <c r="I149" s="291">
        <v>1</v>
      </c>
      <c r="J149" s="291">
        <v>2</v>
      </c>
      <c r="K149" s="291">
        <v>2</v>
      </c>
      <c r="P149" s="455">
        <v>259</v>
      </c>
      <c r="Q149" s="291">
        <v>140</v>
      </c>
      <c r="R149" s="291">
        <v>270</v>
      </c>
      <c r="S149" s="291">
        <v>310</v>
      </c>
      <c r="T149" s="291">
        <v>1</v>
      </c>
      <c r="U149" s="291">
        <v>2</v>
      </c>
      <c r="V149" s="291">
        <v>3</v>
      </c>
      <c r="Z149" s="294" t="s">
        <v>79</v>
      </c>
      <c r="AA149" s="293">
        <v>269</v>
      </c>
      <c r="AB149" s="291">
        <v>140</v>
      </c>
      <c r="AC149" s="291">
        <v>280</v>
      </c>
      <c r="AD149" s="291">
        <v>320</v>
      </c>
      <c r="AE149" s="291">
        <v>1.6</v>
      </c>
      <c r="AF149" s="291">
        <v>2.4</v>
      </c>
      <c r="AG149" s="291">
        <v>2.6</v>
      </c>
      <c r="AL149" s="455">
        <v>76</v>
      </c>
      <c r="AM149" s="291">
        <v>40</v>
      </c>
      <c r="AN149" s="291">
        <v>110</v>
      </c>
      <c r="AO149" s="291">
        <v>130</v>
      </c>
      <c r="AP149" s="291">
        <v>0.4</v>
      </c>
      <c r="AQ149" s="291">
        <v>0.7</v>
      </c>
      <c r="AR149" s="291">
        <v>0.8</v>
      </c>
      <c r="AV149" s="294" t="s">
        <v>79</v>
      </c>
      <c r="AW149" s="293">
        <v>21</v>
      </c>
      <c r="AX149" s="291">
        <v>9</v>
      </c>
      <c r="AY149" s="291">
        <v>19</v>
      </c>
      <c r="AZ149" s="291">
        <v>25</v>
      </c>
      <c r="BA149" s="291">
        <v>0.1</v>
      </c>
      <c r="BB149" s="291">
        <v>0.1</v>
      </c>
      <c r="BC149" s="291">
        <v>0.1</v>
      </c>
      <c r="BG149" s="294" t="s">
        <v>79</v>
      </c>
      <c r="BH149" s="293">
        <v>4</v>
      </c>
      <c r="BI149" s="291">
        <v>2</v>
      </c>
      <c r="BJ149" s="291">
        <v>5</v>
      </c>
      <c r="BK149" s="291">
        <v>6</v>
      </c>
      <c r="BL149" s="291">
        <v>0</v>
      </c>
      <c r="BM149" s="291">
        <v>0</v>
      </c>
      <c r="BN149" s="291">
        <v>0</v>
      </c>
      <c r="BS149" s="455">
        <v>0</v>
      </c>
      <c r="BT149" s="291">
        <v>0</v>
      </c>
      <c r="BU149" s="291">
        <v>2</v>
      </c>
      <c r="BV149" s="291">
        <v>2</v>
      </c>
      <c r="BW149" s="291">
        <v>0</v>
      </c>
      <c r="BX149" s="291">
        <v>0</v>
      </c>
      <c r="BY149" s="291">
        <v>0</v>
      </c>
      <c r="CD149" s="455">
        <v>238</v>
      </c>
      <c r="CE149" s="291">
        <v>130</v>
      </c>
      <c r="CF149" s="291">
        <v>250</v>
      </c>
      <c r="CG149" s="291">
        <v>290</v>
      </c>
      <c r="CH149" s="291">
        <v>1.4</v>
      </c>
      <c r="CI149" s="291">
        <v>2.2000000000000002</v>
      </c>
      <c r="CJ149" s="291">
        <v>2.4</v>
      </c>
    </row>
    <row r="150" spans="4:88">
      <c r="D150" s="284" t="s">
        <v>80</v>
      </c>
      <c r="E150" s="293">
        <v>302</v>
      </c>
      <c r="F150" s="285">
        <v>140</v>
      </c>
      <c r="G150" s="285">
        <v>300</v>
      </c>
      <c r="H150" s="285">
        <v>350</v>
      </c>
      <c r="I150" s="285">
        <v>4</v>
      </c>
      <c r="J150" s="285">
        <v>9</v>
      </c>
      <c r="K150" s="285">
        <v>10</v>
      </c>
      <c r="P150" s="455">
        <v>312</v>
      </c>
      <c r="Q150" s="285">
        <v>150</v>
      </c>
      <c r="R150" s="285">
        <v>310</v>
      </c>
      <c r="S150" s="285">
        <v>360</v>
      </c>
      <c r="T150" s="285">
        <v>4</v>
      </c>
      <c r="U150" s="285">
        <v>9</v>
      </c>
      <c r="V150" s="285">
        <v>10</v>
      </c>
      <c r="Z150" s="284" t="s">
        <v>80</v>
      </c>
      <c r="AA150" s="293">
        <v>323</v>
      </c>
      <c r="AB150" s="285">
        <v>150</v>
      </c>
      <c r="AC150" s="285">
        <v>330</v>
      </c>
      <c r="AD150" s="285">
        <v>380</v>
      </c>
      <c r="AE150" s="285">
        <v>4.5</v>
      </c>
      <c r="AF150" s="285">
        <v>9.1999999999999993</v>
      </c>
      <c r="AG150" s="285">
        <v>10.7</v>
      </c>
      <c r="AL150" s="455">
        <v>462</v>
      </c>
      <c r="AM150" s="285">
        <v>210</v>
      </c>
      <c r="AN150" s="285">
        <v>420</v>
      </c>
      <c r="AO150" s="285">
        <v>480</v>
      </c>
      <c r="AP150" s="285">
        <v>6.2</v>
      </c>
      <c r="AQ150" s="285">
        <v>11.9</v>
      </c>
      <c r="AR150" s="285">
        <v>13.7</v>
      </c>
      <c r="AV150" s="284" t="s">
        <v>80</v>
      </c>
      <c r="AW150" s="293">
        <v>28</v>
      </c>
      <c r="AX150" s="285">
        <v>9</v>
      </c>
      <c r="AY150" s="285">
        <v>25</v>
      </c>
      <c r="AZ150" s="285">
        <v>30</v>
      </c>
      <c r="BA150" s="285">
        <v>0.3</v>
      </c>
      <c r="BB150" s="285">
        <v>0.7</v>
      </c>
      <c r="BC150" s="285">
        <v>0.8</v>
      </c>
      <c r="BG150" s="284" t="s">
        <v>80</v>
      </c>
      <c r="BH150" s="293">
        <v>5</v>
      </c>
      <c r="BI150" s="285">
        <v>2</v>
      </c>
      <c r="BJ150" s="285">
        <v>5</v>
      </c>
      <c r="BK150" s="285">
        <v>5</v>
      </c>
      <c r="BL150" s="285">
        <v>0.1</v>
      </c>
      <c r="BM150" s="285">
        <v>0.1</v>
      </c>
      <c r="BN150" s="285">
        <v>0.1</v>
      </c>
      <c r="BS150" s="455">
        <v>0</v>
      </c>
      <c r="BT150" s="285">
        <v>0</v>
      </c>
      <c r="BU150" s="285">
        <v>1</v>
      </c>
      <c r="BV150" s="285">
        <v>1</v>
      </c>
      <c r="BW150" s="285">
        <v>0</v>
      </c>
      <c r="BX150" s="285">
        <v>0</v>
      </c>
      <c r="BY150" s="285">
        <v>0</v>
      </c>
      <c r="CD150" s="455">
        <v>284</v>
      </c>
      <c r="CE150" s="285">
        <v>140</v>
      </c>
      <c r="CF150" s="285">
        <v>290</v>
      </c>
      <c r="CG150" s="285">
        <v>330</v>
      </c>
      <c r="CH150" s="285">
        <v>4.0999999999999996</v>
      </c>
      <c r="CI150" s="285">
        <v>8.1999999999999993</v>
      </c>
      <c r="CJ150" s="285">
        <v>9.5</v>
      </c>
    </row>
    <row r="151" spans="4:88">
      <c r="D151" s="294" t="s">
        <v>81</v>
      </c>
      <c r="E151" s="293">
        <v>118</v>
      </c>
      <c r="F151" s="291">
        <v>50</v>
      </c>
      <c r="G151" s="291">
        <v>90</v>
      </c>
      <c r="H151" s="291">
        <v>100</v>
      </c>
      <c r="I151" s="291">
        <v>2</v>
      </c>
      <c r="J151" s="291">
        <v>3</v>
      </c>
      <c r="K151" s="291">
        <v>3</v>
      </c>
      <c r="P151" s="455">
        <v>122</v>
      </c>
      <c r="Q151" s="291">
        <v>50</v>
      </c>
      <c r="R151" s="291">
        <v>95</v>
      </c>
      <c r="S151" s="291">
        <v>110</v>
      </c>
      <c r="T151" s="291">
        <v>2</v>
      </c>
      <c r="U151" s="291">
        <v>3</v>
      </c>
      <c r="V151" s="291">
        <v>3</v>
      </c>
      <c r="Z151" s="294" t="s">
        <v>81</v>
      </c>
      <c r="AA151" s="293">
        <v>127</v>
      </c>
      <c r="AB151" s="291">
        <v>50</v>
      </c>
      <c r="AC151" s="291">
        <v>100</v>
      </c>
      <c r="AD151" s="291">
        <v>110</v>
      </c>
      <c r="AE151" s="291">
        <v>1.7</v>
      </c>
      <c r="AF151" s="291">
        <v>2.8</v>
      </c>
      <c r="AG151" s="291">
        <v>3.2</v>
      </c>
      <c r="AL151" s="455">
        <v>209</v>
      </c>
      <c r="AM151" s="291">
        <v>80</v>
      </c>
      <c r="AN151" s="291">
        <v>150</v>
      </c>
      <c r="AO151" s="291">
        <v>170</v>
      </c>
      <c r="AP151" s="291">
        <v>2.6</v>
      </c>
      <c r="AQ151" s="291">
        <v>4.3</v>
      </c>
      <c r="AR151" s="291">
        <v>4.7</v>
      </c>
      <c r="AV151" s="294" t="s">
        <v>81</v>
      </c>
      <c r="AW151" s="293">
        <v>11</v>
      </c>
      <c r="AX151" s="291">
        <v>3</v>
      </c>
      <c r="AY151" s="291">
        <v>7</v>
      </c>
      <c r="AZ151" s="291">
        <v>8</v>
      </c>
      <c r="BA151" s="291">
        <v>0.1</v>
      </c>
      <c r="BB151" s="291">
        <v>0.2</v>
      </c>
      <c r="BC151" s="291">
        <v>0.2</v>
      </c>
      <c r="BG151" s="294" t="s">
        <v>81</v>
      </c>
      <c r="BH151" s="293">
        <v>2</v>
      </c>
      <c r="BI151" s="291">
        <v>1</v>
      </c>
      <c r="BJ151" s="291">
        <v>2</v>
      </c>
      <c r="BK151" s="291">
        <v>2</v>
      </c>
      <c r="BL151" s="291">
        <v>0</v>
      </c>
      <c r="BM151" s="291">
        <v>0</v>
      </c>
      <c r="BN151" s="291">
        <v>0</v>
      </c>
      <c r="BS151" s="455">
        <v>0</v>
      </c>
      <c r="BT151" s="291">
        <v>0</v>
      </c>
      <c r="BU151" s="291">
        <v>0</v>
      </c>
      <c r="BV151" s="291">
        <v>0</v>
      </c>
      <c r="BW151" s="291">
        <v>0</v>
      </c>
      <c r="BX151" s="291">
        <v>0</v>
      </c>
      <c r="BY151" s="291">
        <v>0</v>
      </c>
      <c r="CD151" s="455">
        <v>111</v>
      </c>
      <c r="CE151" s="291">
        <v>45</v>
      </c>
      <c r="CF151" s="291">
        <v>85</v>
      </c>
      <c r="CG151" s="291">
        <v>100</v>
      </c>
      <c r="CH151" s="291">
        <v>1.6</v>
      </c>
      <c r="CI151" s="291">
        <v>2.5</v>
      </c>
      <c r="CJ151" s="291">
        <v>2.8</v>
      </c>
    </row>
    <row r="152" spans="4:88">
      <c r="D152" s="284" t="s">
        <v>82</v>
      </c>
      <c r="E152" s="293">
        <v>119</v>
      </c>
      <c r="F152" s="285">
        <v>45</v>
      </c>
      <c r="G152" s="285">
        <v>100</v>
      </c>
      <c r="H152" s="285">
        <v>120</v>
      </c>
      <c r="I152" s="285">
        <v>2</v>
      </c>
      <c r="J152" s="285">
        <v>4</v>
      </c>
      <c r="K152" s="285">
        <v>4</v>
      </c>
      <c r="P152" s="455">
        <v>123</v>
      </c>
      <c r="Q152" s="285">
        <v>45</v>
      </c>
      <c r="R152" s="285">
        <v>100</v>
      </c>
      <c r="S152" s="285">
        <v>120</v>
      </c>
      <c r="T152" s="285">
        <v>2</v>
      </c>
      <c r="U152" s="285">
        <v>4</v>
      </c>
      <c r="V152" s="285">
        <v>4</v>
      </c>
      <c r="Z152" s="284" t="s">
        <v>82</v>
      </c>
      <c r="AA152" s="293">
        <v>128</v>
      </c>
      <c r="AB152" s="285">
        <v>50</v>
      </c>
      <c r="AC152" s="285">
        <v>110</v>
      </c>
      <c r="AD152" s="285">
        <v>130</v>
      </c>
      <c r="AE152" s="285">
        <v>2.1</v>
      </c>
      <c r="AF152" s="285">
        <v>3.9</v>
      </c>
      <c r="AG152" s="285">
        <v>4.5999999999999996</v>
      </c>
      <c r="AL152" s="455">
        <v>325</v>
      </c>
      <c r="AM152" s="285">
        <v>130</v>
      </c>
      <c r="AN152" s="285">
        <v>250</v>
      </c>
      <c r="AO152" s="285">
        <v>290</v>
      </c>
      <c r="AP152" s="285">
        <v>5.2</v>
      </c>
      <c r="AQ152" s="285">
        <v>8.6999999999999993</v>
      </c>
      <c r="AR152" s="285">
        <v>10</v>
      </c>
      <c r="AV152" s="284" t="s">
        <v>82</v>
      </c>
      <c r="AW152" s="293">
        <v>10</v>
      </c>
      <c r="AX152" s="285">
        <v>4</v>
      </c>
      <c r="AY152" s="285">
        <v>9</v>
      </c>
      <c r="AZ152" s="285">
        <v>11</v>
      </c>
      <c r="BA152" s="285">
        <v>0.1</v>
      </c>
      <c r="BB152" s="285">
        <v>0.3</v>
      </c>
      <c r="BC152" s="285">
        <v>0.4</v>
      </c>
      <c r="BG152" s="284" t="s">
        <v>82</v>
      </c>
      <c r="BH152" s="293">
        <v>2</v>
      </c>
      <c r="BI152" s="285">
        <v>1</v>
      </c>
      <c r="BJ152" s="285">
        <v>2</v>
      </c>
      <c r="BK152" s="285">
        <v>2</v>
      </c>
      <c r="BL152" s="285">
        <v>0</v>
      </c>
      <c r="BM152" s="285">
        <v>0</v>
      </c>
      <c r="BN152" s="285">
        <v>0.1</v>
      </c>
      <c r="BS152" s="455">
        <v>0</v>
      </c>
      <c r="BT152" s="285">
        <v>0</v>
      </c>
      <c r="BU152" s="285">
        <v>0</v>
      </c>
      <c r="BV152" s="285">
        <v>0</v>
      </c>
      <c r="BW152" s="285">
        <v>0</v>
      </c>
      <c r="BX152" s="285">
        <v>0</v>
      </c>
      <c r="BY152" s="285">
        <v>0</v>
      </c>
      <c r="CD152" s="455">
        <v>113</v>
      </c>
      <c r="CE152" s="285">
        <v>40</v>
      </c>
      <c r="CF152" s="285">
        <v>95</v>
      </c>
      <c r="CG152" s="285">
        <v>110</v>
      </c>
      <c r="CH152" s="285">
        <v>1.9</v>
      </c>
      <c r="CI152" s="285">
        <v>3.5</v>
      </c>
      <c r="CJ152" s="285">
        <v>4.0999999999999996</v>
      </c>
    </row>
    <row r="153" spans="4:88">
      <c r="D153" s="294" t="s">
        <v>83</v>
      </c>
      <c r="E153" s="293">
        <v>0</v>
      </c>
      <c r="F153" s="291">
        <v>0</v>
      </c>
      <c r="G153" s="291">
        <v>140</v>
      </c>
      <c r="H153" s="291">
        <v>190</v>
      </c>
      <c r="I153" s="291">
        <v>0</v>
      </c>
      <c r="J153" s="291">
        <v>5</v>
      </c>
      <c r="K153" s="291">
        <v>7</v>
      </c>
      <c r="P153" s="455">
        <v>0</v>
      </c>
      <c r="Q153" s="291">
        <v>0</v>
      </c>
      <c r="R153" s="291">
        <v>150</v>
      </c>
      <c r="S153" s="291">
        <v>190</v>
      </c>
      <c r="T153" s="291">
        <v>0</v>
      </c>
      <c r="U153" s="291">
        <v>5</v>
      </c>
      <c r="V153" s="291">
        <v>7</v>
      </c>
      <c r="Z153" s="294" t="s">
        <v>83</v>
      </c>
      <c r="AA153" s="293">
        <v>0</v>
      </c>
      <c r="AB153" s="291">
        <v>0</v>
      </c>
      <c r="AC153" s="291">
        <v>150</v>
      </c>
      <c r="AD153" s="291">
        <v>200</v>
      </c>
      <c r="AE153" s="291">
        <v>0</v>
      </c>
      <c r="AF153" s="291">
        <v>5.2</v>
      </c>
      <c r="AG153" s="291">
        <v>7.4</v>
      </c>
      <c r="AL153" s="455">
        <v>69</v>
      </c>
      <c r="AM153" s="291">
        <v>30</v>
      </c>
      <c r="AN153" s="291">
        <v>220</v>
      </c>
      <c r="AO153" s="291">
        <v>280</v>
      </c>
      <c r="AP153" s="291">
        <v>1.3</v>
      </c>
      <c r="AQ153" s="291">
        <v>8</v>
      </c>
      <c r="AR153" s="291">
        <v>10.7</v>
      </c>
      <c r="AV153" s="294" t="s">
        <v>83</v>
      </c>
      <c r="AW153" s="293" t="s">
        <v>632</v>
      </c>
      <c r="AX153" s="291">
        <v>0</v>
      </c>
      <c r="AY153" s="291">
        <v>14</v>
      </c>
      <c r="AZ153" s="291">
        <v>19</v>
      </c>
      <c r="BA153" s="291">
        <v>0</v>
      </c>
      <c r="BB153" s="291">
        <v>0.5</v>
      </c>
      <c r="BC153" s="291">
        <v>0.7</v>
      </c>
      <c r="BG153" s="294" t="s">
        <v>83</v>
      </c>
      <c r="BH153" s="293">
        <v>0</v>
      </c>
      <c r="BI153" s="291">
        <v>0</v>
      </c>
      <c r="BJ153" s="291">
        <v>4</v>
      </c>
      <c r="BK153" s="291">
        <v>6</v>
      </c>
      <c r="BL153" s="291">
        <v>0</v>
      </c>
      <c r="BM153" s="291">
        <v>0.1</v>
      </c>
      <c r="BN153" s="291">
        <v>0.2</v>
      </c>
      <c r="BS153" s="455">
        <v>0</v>
      </c>
      <c r="BT153" s="291">
        <v>0</v>
      </c>
      <c r="BU153" s="291">
        <v>5</v>
      </c>
      <c r="BV153" s="291">
        <v>6</v>
      </c>
      <c r="BW153" s="291">
        <v>0</v>
      </c>
      <c r="BX153" s="291">
        <v>0.1</v>
      </c>
      <c r="BY153" s="291">
        <v>0.2</v>
      </c>
      <c r="CD153" s="455">
        <v>0</v>
      </c>
      <c r="CE153" s="291">
        <v>0</v>
      </c>
      <c r="CF153" s="291">
        <v>130</v>
      </c>
      <c r="CG153" s="291">
        <v>170</v>
      </c>
      <c r="CH153" s="291">
        <v>0</v>
      </c>
      <c r="CI153" s="291">
        <v>4.5</v>
      </c>
      <c r="CJ153" s="291">
        <v>6.4</v>
      </c>
    </row>
    <row r="154" spans="4:88">
      <c r="D154" s="284" t="s">
        <v>84</v>
      </c>
      <c r="E154" s="293">
        <v>53</v>
      </c>
      <c r="F154" s="285">
        <v>13</v>
      </c>
      <c r="G154" s="285">
        <v>35</v>
      </c>
      <c r="H154" s="285">
        <v>45</v>
      </c>
      <c r="I154" s="285">
        <v>0</v>
      </c>
      <c r="J154" s="285">
        <v>1</v>
      </c>
      <c r="K154" s="285">
        <v>1</v>
      </c>
      <c r="P154" s="455">
        <v>55</v>
      </c>
      <c r="Q154" s="285">
        <v>13</v>
      </c>
      <c r="R154" s="285">
        <v>35</v>
      </c>
      <c r="S154" s="285">
        <v>45</v>
      </c>
      <c r="T154" s="285">
        <v>0</v>
      </c>
      <c r="U154" s="285">
        <v>1</v>
      </c>
      <c r="V154" s="285">
        <v>1</v>
      </c>
      <c r="Z154" s="284" t="s">
        <v>84</v>
      </c>
      <c r="AA154" s="293">
        <v>57</v>
      </c>
      <c r="AB154" s="285">
        <v>13</v>
      </c>
      <c r="AC154" s="285">
        <v>40</v>
      </c>
      <c r="AD154" s="285">
        <v>45</v>
      </c>
      <c r="AE154" s="285">
        <v>0.4</v>
      </c>
      <c r="AF154" s="285">
        <v>1.1000000000000001</v>
      </c>
      <c r="AG154" s="285">
        <v>1.4</v>
      </c>
      <c r="AL154" s="455">
        <v>164</v>
      </c>
      <c r="AM154" s="285">
        <v>35</v>
      </c>
      <c r="AN154" s="285">
        <v>80</v>
      </c>
      <c r="AO154" s="285">
        <v>95</v>
      </c>
      <c r="AP154" s="285">
        <v>1.1000000000000001</v>
      </c>
      <c r="AQ154" s="285">
        <v>2.4</v>
      </c>
      <c r="AR154" s="285">
        <v>2.8</v>
      </c>
      <c r="AV154" s="284" t="s">
        <v>84</v>
      </c>
      <c r="AW154" s="293">
        <v>12</v>
      </c>
      <c r="AX154" s="285">
        <v>2</v>
      </c>
      <c r="AY154" s="285">
        <v>5</v>
      </c>
      <c r="AZ154" s="285">
        <v>6</v>
      </c>
      <c r="BA154" s="285">
        <v>0.1</v>
      </c>
      <c r="BB154" s="285">
        <v>0.2</v>
      </c>
      <c r="BC154" s="285">
        <v>0.2</v>
      </c>
      <c r="BG154" s="284" t="s">
        <v>84</v>
      </c>
      <c r="BH154" s="293">
        <v>1</v>
      </c>
      <c r="BI154" s="285">
        <v>0</v>
      </c>
      <c r="BJ154" s="285">
        <v>1</v>
      </c>
      <c r="BK154" s="285">
        <v>1</v>
      </c>
      <c r="BL154" s="285">
        <v>0</v>
      </c>
      <c r="BM154" s="285">
        <v>0</v>
      </c>
      <c r="BN154" s="285">
        <v>0</v>
      </c>
      <c r="BS154" s="455">
        <v>0</v>
      </c>
      <c r="BT154" s="285">
        <v>0</v>
      </c>
      <c r="BU154" s="285">
        <v>0</v>
      </c>
      <c r="BV154" s="285">
        <v>0</v>
      </c>
      <c r="BW154" s="285">
        <v>0</v>
      </c>
      <c r="BX154" s="285">
        <v>0</v>
      </c>
      <c r="BY154" s="285">
        <v>0</v>
      </c>
      <c r="CD154" s="455">
        <v>43</v>
      </c>
      <c r="CE154" s="285">
        <v>11</v>
      </c>
      <c r="CF154" s="285">
        <v>30</v>
      </c>
      <c r="CG154" s="285">
        <v>40</v>
      </c>
      <c r="CH154" s="285">
        <v>0.3</v>
      </c>
      <c r="CI154" s="285">
        <v>0.9</v>
      </c>
      <c r="CJ154" s="285">
        <v>1.1000000000000001</v>
      </c>
    </row>
    <row r="155" spans="4:88">
      <c r="D155" s="294" t="s">
        <v>85</v>
      </c>
      <c r="E155" s="293">
        <v>9</v>
      </c>
      <c r="F155" s="291">
        <v>4</v>
      </c>
      <c r="G155" s="291">
        <v>13</v>
      </c>
      <c r="H155" s="291">
        <v>15</v>
      </c>
      <c r="I155" s="291">
        <v>0</v>
      </c>
      <c r="J155" s="291">
        <v>0</v>
      </c>
      <c r="K155" s="291">
        <v>0</v>
      </c>
      <c r="P155" s="455">
        <v>9</v>
      </c>
      <c r="Q155" s="291">
        <v>4</v>
      </c>
      <c r="R155" s="291">
        <v>13</v>
      </c>
      <c r="S155" s="291">
        <v>16</v>
      </c>
      <c r="T155" s="291">
        <v>0</v>
      </c>
      <c r="U155" s="291">
        <v>0</v>
      </c>
      <c r="V155" s="291">
        <v>0</v>
      </c>
      <c r="Z155" s="294" t="s">
        <v>85</v>
      </c>
      <c r="AA155" s="293">
        <v>9</v>
      </c>
      <c r="AB155" s="291">
        <v>4</v>
      </c>
      <c r="AC155" s="291">
        <v>13</v>
      </c>
      <c r="AD155" s="291">
        <v>16</v>
      </c>
      <c r="AE155" s="291">
        <v>0.1</v>
      </c>
      <c r="AF155" s="291">
        <v>0.3</v>
      </c>
      <c r="AG155" s="291">
        <v>0.4</v>
      </c>
      <c r="AL155" s="455">
        <v>5</v>
      </c>
      <c r="AM155" s="291">
        <v>2</v>
      </c>
      <c r="AN155" s="291">
        <v>11</v>
      </c>
      <c r="AO155" s="291">
        <v>14</v>
      </c>
      <c r="AP155" s="291">
        <v>0.1</v>
      </c>
      <c r="AQ155" s="291">
        <v>0.2</v>
      </c>
      <c r="AR155" s="291">
        <v>0.3</v>
      </c>
      <c r="AV155" s="294" t="s">
        <v>85</v>
      </c>
      <c r="AW155" s="293">
        <v>1</v>
      </c>
      <c r="AX155" s="291">
        <v>0</v>
      </c>
      <c r="AY155" s="291">
        <v>1</v>
      </c>
      <c r="AZ155" s="291">
        <v>1</v>
      </c>
      <c r="BA155" s="291">
        <v>0</v>
      </c>
      <c r="BB155" s="291">
        <v>0</v>
      </c>
      <c r="BC155" s="291">
        <v>0</v>
      </c>
      <c r="BG155" s="294" t="s">
        <v>85</v>
      </c>
      <c r="BH155" s="293">
        <v>0</v>
      </c>
      <c r="BI155" s="291">
        <v>0</v>
      </c>
      <c r="BJ155" s="291">
        <v>0</v>
      </c>
      <c r="BK155" s="291">
        <v>0</v>
      </c>
      <c r="BL155" s="291">
        <v>0</v>
      </c>
      <c r="BM155" s="291">
        <v>0</v>
      </c>
      <c r="BN155" s="291">
        <v>0</v>
      </c>
      <c r="BS155" s="455">
        <v>0</v>
      </c>
      <c r="BT155" s="291">
        <v>0</v>
      </c>
      <c r="BU155" s="291">
        <v>0</v>
      </c>
      <c r="BV155" s="291">
        <v>0</v>
      </c>
      <c r="BW155" s="291">
        <v>0</v>
      </c>
      <c r="BX155" s="291">
        <v>0</v>
      </c>
      <c r="BY155" s="291">
        <v>0</v>
      </c>
      <c r="CD155" s="455">
        <v>9</v>
      </c>
      <c r="CE155" s="291">
        <v>4</v>
      </c>
      <c r="CF155" s="291">
        <v>12</v>
      </c>
      <c r="CG155" s="291">
        <v>14</v>
      </c>
      <c r="CH155" s="291">
        <v>0.1</v>
      </c>
      <c r="CI155" s="291">
        <v>0.3</v>
      </c>
      <c r="CJ155" s="291">
        <v>0.3</v>
      </c>
    </row>
    <row r="156" spans="4:88">
      <c r="D156" s="284" t="s">
        <v>86</v>
      </c>
      <c r="E156" s="293">
        <v>283</v>
      </c>
      <c r="F156" s="285">
        <v>140</v>
      </c>
      <c r="G156" s="285">
        <v>270</v>
      </c>
      <c r="H156" s="285">
        <v>330</v>
      </c>
      <c r="I156" s="285">
        <v>1</v>
      </c>
      <c r="J156" s="285">
        <v>3</v>
      </c>
      <c r="K156" s="285">
        <v>3</v>
      </c>
      <c r="P156" s="455">
        <v>293</v>
      </c>
      <c r="Q156" s="285">
        <v>150</v>
      </c>
      <c r="R156" s="285">
        <v>280</v>
      </c>
      <c r="S156" s="285">
        <v>350</v>
      </c>
      <c r="T156" s="285">
        <v>1</v>
      </c>
      <c r="U156" s="285">
        <v>3</v>
      </c>
      <c r="V156" s="285">
        <v>3</v>
      </c>
      <c r="Z156" s="284" t="s">
        <v>86</v>
      </c>
      <c r="AA156" s="293">
        <v>303</v>
      </c>
      <c r="AB156" s="285">
        <v>150</v>
      </c>
      <c r="AC156" s="285">
        <v>290</v>
      </c>
      <c r="AD156" s="285">
        <v>360</v>
      </c>
      <c r="AE156" s="285">
        <v>1.5</v>
      </c>
      <c r="AF156" s="285">
        <v>2.7</v>
      </c>
      <c r="AG156" s="285">
        <v>3.3</v>
      </c>
      <c r="AL156" s="455">
        <v>34</v>
      </c>
      <c r="AM156" s="285">
        <v>16</v>
      </c>
      <c r="AN156" s="285">
        <v>70</v>
      </c>
      <c r="AO156" s="285">
        <v>110</v>
      </c>
      <c r="AP156" s="285">
        <v>0.2</v>
      </c>
      <c r="AQ156" s="285">
        <v>0.6</v>
      </c>
      <c r="AR156" s="285">
        <v>0.9</v>
      </c>
      <c r="AV156" s="284" t="s">
        <v>86</v>
      </c>
      <c r="AW156" s="293">
        <v>29</v>
      </c>
      <c r="AX156" s="285">
        <v>14</v>
      </c>
      <c r="AY156" s="285">
        <v>25</v>
      </c>
      <c r="AZ156" s="285">
        <v>35</v>
      </c>
      <c r="BA156" s="285">
        <v>0.1</v>
      </c>
      <c r="BB156" s="285">
        <v>0.2</v>
      </c>
      <c r="BC156" s="285">
        <v>0.3</v>
      </c>
      <c r="BG156" s="284" t="s">
        <v>86</v>
      </c>
      <c r="BH156" s="293">
        <v>5</v>
      </c>
      <c r="BI156" s="285">
        <v>2</v>
      </c>
      <c r="BJ156" s="285">
        <v>4</v>
      </c>
      <c r="BK156" s="285">
        <v>5</v>
      </c>
      <c r="BL156" s="285">
        <v>0</v>
      </c>
      <c r="BM156" s="285">
        <v>0</v>
      </c>
      <c r="BN156" s="285">
        <v>0</v>
      </c>
      <c r="BS156" s="455">
        <v>0</v>
      </c>
      <c r="BT156" s="285">
        <v>0</v>
      </c>
      <c r="BU156" s="285">
        <v>1</v>
      </c>
      <c r="BV156" s="285">
        <v>1</v>
      </c>
      <c r="BW156" s="285">
        <v>0</v>
      </c>
      <c r="BX156" s="285">
        <v>0</v>
      </c>
      <c r="BY156" s="285">
        <v>0</v>
      </c>
      <c r="CD156" s="455">
        <v>263</v>
      </c>
      <c r="CE156" s="285">
        <v>130</v>
      </c>
      <c r="CF156" s="285">
        <v>250</v>
      </c>
      <c r="CG156" s="285">
        <v>310</v>
      </c>
      <c r="CH156" s="285">
        <v>1.3</v>
      </c>
      <c r="CI156" s="285">
        <v>2.4</v>
      </c>
      <c r="CJ156" s="285">
        <v>2.9</v>
      </c>
    </row>
    <row r="157" spans="4:88">
      <c r="D157" s="294" t="s">
        <v>87</v>
      </c>
      <c r="E157" s="293">
        <v>46</v>
      </c>
      <c r="F157" s="291">
        <v>15</v>
      </c>
      <c r="G157" s="291">
        <v>80</v>
      </c>
      <c r="H157" s="291">
        <v>110</v>
      </c>
      <c r="I157" s="291">
        <v>1</v>
      </c>
      <c r="J157" s="291">
        <v>3</v>
      </c>
      <c r="K157" s="291">
        <v>4</v>
      </c>
      <c r="P157" s="455">
        <v>46</v>
      </c>
      <c r="Q157" s="291">
        <v>15</v>
      </c>
      <c r="R157" s="291">
        <v>80</v>
      </c>
      <c r="S157" s="291">
        <v>110</v>
      </c>
      <c r="T157" s="291">
        <v>1</v>
      </c>
      <c r="U157" s="291">
        <v>3</v>
      </c>
      <c r="V157" s="291">
        <v>5</v>
      </c>
      <c r="Z157" s="294" t="s">
        <v>87</v>
      </c>
      <c r="AA157" s="293">
        <v>46</v>
      </c>
      <c r="AB157" s="291">
        <v>15</v>
      </c>
      <c r="AC157" s="291">
        <v>85</v>
      </c>
      <c r="AD157" s="291">
        <v>110</v>
      </c>
      <c r="AE157" s="291">
        <v>0.7</v>
      </c>
      <c r="AF157" s="291">
        <v>3.4</v>
      </c>
      <c r="AG157" s="291">
        <v>4.7</v>
      </c>
      <c r="AL157" s="455">
        <v>47</v>
      </c>
      <c r="AM157" s="291">
        <v>15</v>
      </c>
      <c r="AN157" s="291">
        <v>90</v>
      </c>
      <c r="AO157" s="291">
        <v>120</v>
      </c>
      <c r="AP157" s="291">
        <v>0.7</v>
      </c>
      <c r="AQ157" s="291">
        <v>3.7</v>
      </c>
      <c r="AR157" s="291">
        <v>5</v>
      </c>
      <c r="AV157" s="294" t="s">
        <v>87</v>
      </c>
      <c r="AW157" s="293">
        <v>4</v>
      </c>
      <c r="AX157" s="291">
        <v>1</v>
      </c>
      <c r="AY157" s="291">
        <v>8</v>
      </c>
      <c r="AZ157" s="291">
        <v>11</v>
      </c>
      <c r="BA157" s="291">
        <v>0.1</v>
      </c>
      <c r="BB157" s="291">
        <v>0.3</v>
      </c>
      <c r="BC157" s="291">
        <v>0.4</v>
      </c>
      <c r="BG157" s="294" t="s">
        <v>87</v>
      </c>
      <c r="BH157" s="293">
        <v>1</v>
      </c>
      <c r="BI157" s="291">
        <v>0</v>
      </c>
      <c r="BJ157" s="291">
        <v>1</v>
      </c>
      <c r="BK157" s="291">
        <v>1</v>
      </c>
      <c r="BL157" s="291">
        <v>0</v>
      </c>
      <c r="BM157" s="291">
        <v>0</v>
      </c>
      <c r="BN157" s="291">
        <v>0.1</v>
      </c>
      <c r="BS157" s="455">
        <v>0</v>
      </c>
      <c r="BT157" s="291">
        <v>0</v>
      </c>
      <c r="BU157" s="291">
        <v>0</v>
      </c>
      <c r="BV157" s="291">
        <v>1</v>
      </c>
      <c r="BW157" s="291">
        <v>0</v>
      </c>
      <c r="BX157" s="291">
        <v>0</v>
      </c>
      <c r="BY157" s="291">
        <v>0</v>
      </c>
      <c r="CD157" s="455">
        <v>42</v>
      </c>
      <c r="CE157" s="291">
        <v>13</v>
      </c>
      <c r="CF157" s="291">
        <v>75</v>
      </c>
      <c r="CG157" s="291">
        <v>100</v>
      </c>
      <c r="CH157" s="291">
        <v>0.7</v>
      </c>
      <c r="CI157" s="291">
        <v>3</v>
      </c>
      <c r="CJ157" s="291">
        <v>4.0999999999999996</v>
      </c>
    </row>
    <row r="158" spans="4:88">
      <c r="D158" s="284" t="s">
        <v>403</v>
      </c>
      <c r="E158" s="293">
        <v>0</v>
      </c>
      <c r="F158" s="285">
        <v>0</v>
      </c>
      <c r="G158" s="285">
        <v>20</v>
      </c>
      <c r="H158" s="285">
        <v>30</v>
      </c>
      <c r="I158" s="285">
        <v>0</v>
      </c>
      <c r="J158" s="285">
        <v>1</v>
      </c>
      <c r="K158" s="285">
        <v>1</v>
      </c>
      <c r="P158" s="455">
        <v>0</v>
      </c>
      <c r="Q158" s="285">
        <v>0</v>
      </c>
      <c r="R158" s="285">
        <v>20</v>
      </c>
      <c r="S158" s="285">
        <v>35</v>
      </c>
      <c r="T158" s="285">
        <v>0</v>
      </c>
      <c r="U158" s="285">
        <v>1</v>
      </c>
      <c r="V158" s="285">
        <v>1</v>
      </c>
      <c r="Z158" s="284" t="s">
        <v>403</v>
      </c>
      <c r="AA158" s="293">
        <v>0</v>
      </c>
      <c r="AB158" s="285">
        <v>0</v>
      </c>
      <c r="AC158" s="285">
        <v>20</v>
      </c>
      <c r="AD158" s="285">
        <v>35</v>
      </c>
      <c r="AE158" s="285">
        <v>0</v>
      </c>
      <c r="AF158" s="285">
        <v>0.6</v>
      </c>
      <c r="AG158" s="285">
        <v>1</v>
      </c>
      <c r="AL158" s="455">
        <v>0</v>
      </c>
      <c r="AM158" s="285">
        <v>0</v>
      </c>
      <c r="AN158" s="285">
        <v>19</v>
      </c>
      <c r="AO158" s="285">
        <v>30</v>
      </c>
      <c r="AP158" s="285">
        <v>0</v>
      </c>
      <c r="AQ158" s="285">
        <v>0.5</v>
      </c>
      <c r="AR158" s="285">
        <v>0.8</v>
      </c>
      <c r="AV158" s="284" t="s">
        <v>403</v>
      </c>
      <c r="AW158" s="293" t="s">
        <v>632</v>
      </c>
      <c r="AX158" s="285">
        <v>0</v>
      </c>
      <c r="AY158" s="285">
        <v>4</v>
      </c>
      <c r="AZ158" s="285">
        <v>6</v>
      </c>
      <c r="BA158" s="285">
        <v>0</v>
      </c>
      <c r="BB158" s="285">
        <v>0.1</v>
      </c>
      <c r="BC158" s="285">
        <v>0.2</v>
      </c>
      <c r="BG158" s="284" t="s">
        <v>403</v>
      </c>
      <c r="BH158" s="293">
        <v>0</v>
      </c>
      <c r="BI158" s="285">
        <v>0</v>
      </c>
      <c r="BJ158" s="285">
        <v>0</v>
      </c>
      <c r="BK158" s="285">
        <v>0</v>
      </c>
      <c r="BL158" s="285">
        <v>0</v>
      </c>
      <c r="BM158" s="285">
        <v>0</v>
      </c>
      <c r="BN158" s="285">
        <v>0</v>
      </c>
      <c r="BS158" s="455">
        <v>0</v>
      </c>
      <c r="BT158" s="285">
        <v>0</v>
      </c>
      <c r="BU158" s="285">
        <v>0</v>
      </c>
      <c r="BV158" s="285">
        <v>0</v>
      </c>
      <c r="BW158" s="285">
        <v>0</v>
      </c>
      <c r="BX158" s="285">
        <v>0</v>
      </c>
      <c r="BY158" s="285">
        <v>0</v>
      </c>
      <c r="CD158" s="455">
        <v>0</v>
      </c>
      <c r="CE158" s="285">
        <v>0</v>
      </c>
      <c r="CF158" s="285">
        <v>17</v>
      </c>
      <c r="CG158" s="285">
        <v>25</v>
      </c>
      <c r="CH158" s="285">
        <v>0</v>
      </c>
      <c r="CI158" s="285">
        <v>0.4</v>
      </c>
      <c r="CJ158" s="285">
        <v>0.8</v>
      </c>
    </row>
    <row r="159" spans="4:88">
      <c r="D159" s="294" t="s">
        <v>88</v>
      </c>
      <c r="E159" s="293">
        <v>555</v>
      </c>
      <c r="F159" s="291">
        <v>270</v>
      </c>
      <c r="G159" s="291">
        <v>650</v>
      </c>
      <c r="H159" s="291">
        <v>800</v>
      </c>
      <c r="I159" s="291">
        <v>2</v>
      </c>
      <c r="J159" s="291">
        <v>4</v>
      </c>
      <c r="K159" s="291">
        <v>6</v>
      </c>
      <c r="P159" s="455">
        <v>556</v>
      </c>
      <c r="Q159" s="291">
        <v>270</v>
      </c>
      <c r="R159" s="291">
        <v>650</v>
      </c>
      <c r="S159" s="291">
        <v>850</v>
      </c>
      <c r="T159" s="291">
        <v>2</v>
      </c>
      <c r="U159" s="291">
        <v>5</v>
      </c>
      <c r="V159" s="291">
        <v>6</v>
      </c>
      <c r="Z159" s="294" t="s">
        <v>88</v>
      </c>
      <c r="AA159" s="293">
        <v>558</v>
      </c>
      <c r="AB159" s="291">
        <v>270</v>
      </c>
      <c r="AC159" s="291">
        <v>650</v>
      </c>
      <c r="AD159" s="291">
        <v>850</v>
      </c>
      <c r="AE159" s="291">
        <v>2</v>
      </c>
      <c r="AF159" s="291">
        <v>4.5999999999999996</v>
      </c>
      <c r="AG159" s="291">
        <v>6</v>
      </c>
      <c r="AL159" s="455">
        <v>0</v>
      </c>
      <c r="AM159" s="291">
        <v>0</v>
      </c>
      <c r="AN159" s="291">
        <v>190</v>
      </c>
      <c r="AO159" s="291">
        <v>300</v>
      </c>
      <c r="AP159" s="291">
        <v>0</v>
      </c>
      <c r="AQ159" s="291">
        <v>1.3</v>
      </c>
      <c r="AR159" s="291">
        <v>2.1</v>
      </c>
      <c r="AV159" s="294" t="s">
        <v>88</v>
      </c>
      <c r="AW159" s="293">
        <v>99</v>
      </c>
      <c r="AX159" s="291">
        <v>60</v>
      </c>
      <c r="AY159" s="291">
        <v>110</v>
      </c>
      <c r="AZ159" s="291">
        <v>130</v>
      </c>
      <c r="BA159" s="291">
        <v>0.2</v>
      </c>
      <c r="BB159" s="291">
        <v>0.5</v>
      </c>
      <c r="BC159" s="291">
        <v>0.7</v>
      </c>
      <c r="BG159" s="294" t="s">
        <v>88</v>
      </c>
      <c r="BH159" s="293">
        <v>10</v>
      </c>
      <c r="BI159" s="291">
        <v>5</v>
      </c>
      <c r="BJ159" s="291">
        <v>11</v>
      </c>
      <c r="BK159" s="291">
        <v>14</v>
      </c>
      <c r="BL159" s="291">
        <v>0</v>
      </c>
      <c r="BM159" s="291">
        <v>0.1</v>
      </c>
      <c r="BN159" s="291">
        <v>0.1</v>
      </c>
      <c r="BS159" s="455">
        <v>0</v>
      </c>
      <c r="BT159" s="291">
        <v>0</v>
      </c>
      <c r="BU159" s="291">
        <v>2</v>
      </c>
      <c r="BV159" s="291">
        <v>5</v>
      </c>
      <c r="BW159" s="291">
        <v>0</v>
      </c>
      <c r="BX159" s="291">
        <v>0</v>
      </c>
      <c r="BY159" s="291">
        <v>0</v>
      </c>
      <c r="CD159" s="455">
        <v>458</v>
      </c>
      <c r="CE159" s="291">
        <v>210</v>
      </c>
      <c r="CF159" s="291">
        <v>550</v>
      </c>
      <c r="CG159" s="291">
        <v>700</v>
      </c>
      <c r="CH159" s="291">
        <v>1.8</v>
      </c>
      <c r="CI159" s="291">
        <v>4.0999999999999996</v>
      </c>
      <c r="CJ159" s="291">
        <v>5.2</v>
      </c>
    </row>
    <row r="160" spans="4:88">
      <c r="D160" s="284" t="s">
        <v>126</v>
      </c>
      <c r="E160" s="293">
        <v>18</v>
      </c>
      <c r="F160" s="285">
        <v>12</v>
      </c>
      <c r="G160" s="285">
        <v>19</v>
      </c>
      <c r="H160" s="285">
        <v>25</v>
      </c>
      <c r="I160" s="285">
        <v>3</v>
      </c>
      <c r="J160" s="285">
        <v>4</v>
      </c>
      <c r="K160" s="285">
        <v>5</v>
      </c>
      <c r="P160" s="455">
        <v>19</v>
      </c>
      <c r="Q160" s="285">
        <v>12</v>
      </c>
      <c r="R160" s="285">
        <v>20</v>
      </c>
      <c r="S160" s="285">
        <v>25</v>
      </c>
      <c r="T160" s="285">
        <v>3</v>
      </c>
      <c r="U160" s="285">
        <v>4</v>
      </c>
      <c r="V160" s="285">
        <v>5</v>
      </c>
      <c r="Z160" s="284" t="s">
        <v>126</v>
      </c>
      <c r="AA160" s="293">
        <v>19</v>
      </c>
      <c r="AB160" s="285">
        <v>12</v>
      </c>
      <c r="AC160" s="285">
        <v>20</v>
      </c>
      <c r="AD160" s="285">
        <v>25</v>
      </c>
      <c r="AE160" s="285">
        <v>3.1</v>
      </c>
      <c r="AF160" s="285">
        <v>4.5</v>
      </c>
      <c r="AG160" s="285">
        <v>5.3</v>
      </c>
      <c r="AL160" s="455">
        <v>16</v>
      </c>
      <c r="AM160" s="285">
        <v>9</v>
      </c>
      <c r="AN160" s="285">
        <v>16</v>
      </c>
      <c r="AO160" s="285">
        <v>19</v>
      </c>
      <c r="AP160" s="285">
        <v>2.2999999999999998</v>
      </c>
      <c r="AQ160" s="285">
        <v>3.5</v>
      </c>
      <c r="AR160" s="285">
        <v>4.2</v>
      </c>
      <c r="AV160" s="284" t="s">
        <v>126</v>
      </c>
      <c r="AW160" s="293">
        <v>1</v>
      </c>
      <c r="AX160" s="285">
        <v>0</v>
      </c>
      <c r="AY160" s="285">
        <v>1</v>
      </c>
      <c r="AZ160" s="285">
        <v>1</v>
      </c>
      <c r="BA160" s="285">
        <v>0.1</v>
      </c>
      <c r="BB160" s="285">
        <v>0.2</v>
      </c>
      <c r="BC160" s="285">
        <v>0.3</v>
      </c>
      <c r="BG160" s="284" t="s">
        <v>126</v>
      </c>
      <c r="BH160" s="293" t="s">
        <v>632</v>
      </c>
      <c r="BI160" s="285">
        <v>0</v>
      </c>
      <c r="BJ160" s="285">
        <v>0</v>
      </c>
      <c r="BK160" s="285">
        <v>0</v>
      </c>
      <c r="BL160" s="285">
        <v>0</v>
      </c>
      <c r="BM160" s="285">
        <v>0</v>
      </c>
      <c r="BN160" s="285">
        <v>0.1</v>
      </c>
      <c r="BS160" s="455" t="s">
        <v>632</v>
      </c>
      <c r="BT160" s="285">
        <v>0</v>
      </c>
      <c r="BU160" s="285">
        <v>0</v>
      </c>
      <c r="BV160" s="285" t="s">
        <v>21</v>
      </c>
      <c r="BW160" s="285">
        <v>0</v>
      </c>
      <c r="BX160" s="285">
        <v>0</v>
      </c>
      <c r="BY160" s="285">
        <v>0</v>
      </c>
      <c r="CD160" s="455">
        <v>17</v>
      </c>
      <c r="CE160" s="285">
        <v>11</v>
      </c>
      <c r="CF160" s="285">
        <v>18</v>
      </c>
      <c r="CG160" s="285">
        <v>20</v>
      </c>
      <c r="CH160" s="285">
        <v>2.9</v>
      </c>
      <c r="CI160" s="285">
        <v>4.3</v>
      </c>
      <c r="CJ160" s="285">
        <v>5</v>
      </c>
    </row>
    <row r="161" spans="4:88">
      <c r="D161" s="294" t="s">
        <v>125</v>
      </c>
      <c r="E161" s="293">
        <v>46</v>
      </c>
      <c r="F161" s="291">
        <v>13</v>
      </c>
      <c r="G161" s="291">
        <v>18</v>
      </c>
      <c r="H161" s="291">
        <v>20</v>
      </c>
      <c r="I161" s="291">
        <v>0</v>
      </c>
      <c r="J161" s="291">
        <v>0</v>
      </c>
      <c r="K161" s="291">
        <v>0</v>
      </c>
      <c r="P161" s="455">
        <v>46</v>
      </c>
      <c r="Q161" s="291">
        <v>14</v>
      </c>
      <c r="R161" s="291">
        <v>18</v>
      </c>
      <c r="S161" s="291">
        <v>20</v>
      </c>
      <c r="T161" s="291">
        <v>0</v>
      </c>
      <c r="U161" s="291">
        <v>0</v>
      </c>
      <c r="V161" s="291">
        <v>0</v>
      </c>
      <c r="Z161" s="294" t="s">
        <v>125</v>
      </c>
      <c r="AA161" s="293">
        <v>46</v>
      </c>
      <c r="AB161" s="291">
        <v>14</v>
      </c>
      <c r="AC161" s="291">
        <v>18</v>
      </c>
      <c r="AD161" s="291">
        <v>20</v>
      </c>
      <c r="AE161" s="291">
        <v>0.1</v>
      </c>
      <c r="AF161" s="291">
        <v>0.1</v>
      </c>
      <c r="AG161" s="291">
        <v>0.1</v>
      </c>
      <c r="AL161" s="455">
        <v>11</v>
      </c>
      <c r="AM161" s="291">
        <v>3</v>
      </c>
      <c r="AN161" s="291">
        <v>4</v>
      </c>
      <c r="AO161" s="291">
        <v>5</v>
      </c>
      <c r="AP161" s="291">
        <v>0</v>
      </c>
      <c r="AQ161" s="291">
        <v>0</v>
      </c>
      <c r="AR161" s="291">
        <v>0</v>
      </c>
      <c r="AV161" s="294" t="s">
        <v>125</v>
      </c>
      <c r="AW161" s="293">
        <v>5</v>
      </c>
      <c r="AX161" s="291">
        <v>2</v>
      </c>
      <c r="AY161" s="291">
        <v>2</v>
      </c>
      <c r="AZ161" s="291">
        <v>2</v>
      </c>
      <c r="BA161" s="291">
        <v>0</v>
      </c>
      <c r="BB161" s="291">
        <v>0</v>
      </c>
      <c r="BC161" s="291">
        <v>0</v>
      </c>
      <c r="BG161" s="294" t="s">
        <v>125</v>
      </c>
      <c r="BH161" s="293" t="s">
        <v>632</v>
      </c>
      <c r="BI161" s="291">
        <v>0</v>
      </c>
      <c r="BJ161" s="291">
        <v>0</v>
      </c>
      <c r="BK161" s="291">
        <v>0</v>
      </c>
      <c r="BL161" s="291">
        <v>0</v>
      </c>
      <c r="BM161" s="291">
        <v>0</v>
      </c>
      <c r="BN161" s="291">
        <v>0</v>
      </c>
      <c r="BS161" s="455" t="s">
        <v>632</v>
      </c>
      <c r="BT161" s="291">
        <v>0</v>
      </c>
      <c r="BU161" s="291">
        <v>0</v>
      </c>
      <c r="BV161" s="291">
        <v>0</v>
      </c>
      <c r="BW161" s="291">
        <v>0</v>
      </c>
      <c r="BX161" s="291">
        <v>0</v>
      </c>
      <c r="BY161" s="291">
        <v>0</v>
      </c>
      <c r="CD161" s="455">
        <v>41</v>
      </c>
      <c r="CE161" s="291">
        <v>12</v>
      </c>
      <c r="CF161" s="291">
        <v>16</v>
      </c>
      <c r="CG161" s="291">
        <v>18</v>
      </c>
      <c r="CH161" s="291">
        <v>0</v>
      </c>
      <c r="CI161" s="291">
        <v>0.1</v>
      </c>
      <c r="CJ161" s="291">
        <v>0.1</v>
      </c>
    </row>
    <row r="162" spans="4:88">
      <c r="D162" s="284" t="s">
        <v>127</v>
      </c>
      <c r="E162" s="293">
        <v>9</v>
      </c>
      <c r="F162" s="285">
        <v>3</v>
      </c>
      <c r="G162" s="285">
        <v>6</v>
      </c>
      <c r="H162" s="285">
        <v>7</v>
      </c>
      <c r="I162" s="285">
        <v>0</v>
      </c>
      <c r="J162" s="285">
        <v>0</v>
      </c>
      <c r="K162" s="285">
        <v>0</v>
      </c>
      <c r="P162" s="455">
        <v>9</v>
      </c>
      <c r="Q162" s="285">
        <v>3</v>
      </c>
      <c r="R162" s="285">
        <v>6</v>
      </c>
      <c r="S162" s="285">
        <v>7</v>
      </c>
      <c r="T162" s="285">
        <v>0</v>
      </c>
      <c r="U162" s="285">
        <v>0</v>
      </c>
      <c r="V162" s="285">
        <v>0</v>
      </c>
      <c r="Z162" s="284" t="s">
        <v>127</v>
      </c>
      <c r="AA162" s="293">
        <v>9</v>
      </c>
      <c r="AB162" s="285">
        <v>3</v>
      </c>
      <c r="AC162" s="285">
        <v>6</v>
      </c>
      <c r="AD162" s="285">
        <v>7</v>
      </c>
      <c r="AE162" s="285">
        <v>0.1</v>
      </c>
      <c r="AF162" s="285">
        <v>0.2</v>
      </c>
      <c r="AG162" s="285">
        <v>0.2</v>
      </c>
      <c r="AL162" s="455">
        <v>5</v>
      </c>
      <c r="AM162" s="285">
        <v>2</v>
      </c>
      <c r="AN162" s="285">
        <v>3</v>
      </c>
      <c r="AO162" s="285">
        <v>4</v>
      </c>
      <c r="AP162" s="285">
        <v>0.1</v>
      </c>
      <c r="AQ162" s="285">
        <v>0.1</v>
      </c>
      <c r="AR162" s="285">
        <v>0.1</v>
      </c>
      <c r="AV162" s="284" t="s">
        <v>127</v>
      </c>
      <c r="AW162" s="293">
        <v>1</v>
      </c>
      <c r="AX162" s="285">
        <v>0</v>
      </c>
      <c r="AY162" s="285">
        <v>0</v>
      </c>
      <c r="AZ162" s="285">
        <v>0</v>
      </c>
      <c r="BA162" s="285">
        <v>0</v>
      </c>
      <c r="BB162" s="285">
        <v>0</v>
      </c>
      <c r="BC162" s="285">
        <v>0</v>
      </c>
      <c r="BG162" s="284" t="s">
        <v>127</v>
      </c>
      <c r="BH162" s="293" t="s">
        <v>632</v>
      </c>
      <c r="BI162" s="285">
        <v>0</v>
      </c>
      <c r="BJ162" s="285">
        <v>0</v>
      </c>
      <c r="BK162" s="285">
        <v>0</v>
      </c>
      <c r="BL162" s="285">
        <v>0</v>
      </c>
      <c r="BM162" s="285">
        <v>0</v>
      </c>
      <c r="BN162" s="285">
        <v>0</v>
      </c>
      <c r="BS162" s="455" t="s">
        <v>632</v>
      </c>
      <c r="BT162" s="285">
        <v>0</v>
      </c>
      <c r="BU162" s="285">
        <v>0</v>
      </c>
      <c r="BV162" s="285">
        <v>0</v>
      </c>
      <c r="BW162" s="285">
        <v>0</v>
      </c>
      <c r="BX162" s="285">
        <v>0</v>
      </c>
      <c r="BY162" s="285">
        <v>0</v>
      </c>
      <c r="CD162" s="455">
        <v>9</v>
      </c>
      <c r="CE162" s="285">
        <v>3</v>
      </c>
      <c r="CF162" s="285">
        <v>5</v>
      </c>
      <c r="CG162" s="285">
        <v>6</v>
      </c>
      <c r="CH162" s="285">
        <v>0.1</v>
      </c>
      <c r="CI162" s="285">
        <v>0.2</v>
      </c>
      <c r="CJ162" s="285">
        <v>0.2</v>
      </c>
    </row>
    <row r="163" spans="4:88">
      <c r="D163" s="294" t="s">
        <v>128</v>
      </c>
      <c r="E163" s="293">
        <v>9</v>
      </c>
      <c r="F163" s="291">
        <v>4</v>
      </c>
      <c r="G163" s="291">
        <v>7</v>
      </c>
      <c r="H163" s="291">
        <v>8</v>
      </c>
      <c r="I163" s="291">
        <v>0</v>
      </c>
      <c r="J163" s="291">
        <v>0</v>
      </c>
      <c r="K163" s="291">
        <v>0</v>
      </c>
      <c r="P163" s="455">
        <v>9</v>
      </c>
      <c r="Q163" s="291">
        <v>4</v>
      </c>
      <c r="R163" s="291">
        <v>7</v>
      </c>
      <c r="S163" s="291">
        <v>8</v>
      </c>
      <c r="T163" s="291">
        <v>0</v>
      </c>
      <c r="U163" s="291">
        <v>0</v>
      </c>
      <c r="V163" s="291">
        <v>0</v>
      </c>
      <c r="Z163" s="294" t="s">
        <v>128</v>
      </c>
      <c r="AA163" s="293">
        <v>9</v>
      </c>
      <c r="AB163" s="291">
        <v>4</v>
      </c>
      <c r="AC163" s="291">
        <v>7</v>
      </c>
      <c r="AD163" s="291">
        <v>8</v>
      </c>
      <c r="AE163" s="291">
        <v>0.3</v>
      </c>
      <c r="AF163" s="291">
        <v>0.4</v>
      </c>
      <c r="AG163" s="291">
        <v>0.5</v>
      </c>
      <c r="AL163" s="455">
        <v>0</v>
      </c>
      <c r="AM163" s="291">
        <v>0</v>
      </c>
      <c r="AN163" s="291">
        <v>0</v>
      </c>
      <c r="AO163" s="291">
        <v>0</v>
      </c>
      <c r="AP163" s="291">
        <v>0</v>
      </c>
      <c r="AQ163" s="291">
        <v>0</v>
      </c>
      <c r="AR163" s="291">
        <v>0</v>
      </c>
      <c r="AV163" s="294" t="s">
        <v>128</v>
      </c>
      <c r="AW163" s="293">
        <v>1</v>
      </c>
      <c r="AX163" s="291">
        <v>0</v>
      </c>
      <c r="AY163" s="291">
        <v>0</v>
      </c>
      <c r="AZ163" s="291">
        <v>1</v>
      </c>
      <c r="BA163" s="291">
        <v>0</v>
      </c>
      <c r="BB163" s="291">
        <v>0</v>
      </c>
      <c r="BC163" s="291">
        <v>0</v>
      </c>
      <c r="BG163" s="294" t="s">
        <v>128</v>
      </c>
      <c r="BH163" s="293" t="s">
        <v>632</v>
      </c>
      <c r="BI163" s="291">
        <v>0</v>
      </c>
      <c r="BJ163" s="291">
        <v>0</v>
      </c>
      <c r="BK163" s="291">
        <v>0</v>
      </c>
      <c r="BL163" s="291">
        <v>0</v>
      </c>
      <c r="BM163" s="291">
        <v>0</v>
      </c>
      <c r="BN163" s="291">
        <v>0</v>
      </c>
      <c r="BS163" s="455" t="s">
        <v>632</v>
      </c>
      <c r="BT163" s="291">
        <v>0</v>
      </c>
      <c r="BU163" s="291">
        <v>0</v>
      </c>
      <c r="BV163" s="291" t="s">
        <v>21</v>
      </c>
      <c r="BW163" s="291">
        <v>0</v>
      </c>
      <c r="BX163" s="291">
        <v>0</v>
      </c>
      <c r="BY163" s="291">
        <v>0</v>
      </c>
      <c r="CD163" s="455">
        <v>9</v>
      </c>
      <c r="CE163" s="291">
        <v>4</v>
      </c>
      <c r="CF163" s="291">
        <v>6</v>
      </c>
      <c r="CG163" s="291">
        <v>8</v>
      </c>
      <c r="CH163" s="291">
        <v>0.2</v>
      </c>
      <c r="CI163" s="291">
        <v>0.4</v>
      </c>
      <c r="CJ163" s="291">
        <v>0.4</v>
      </c>
    </row>
    <row r="164" spans="4:88" ht="15.75" thickBot="1">
      <c r="D164" s="310" t="s">
        <v>29</v>
      </c>
      <c r="E164" s="405">
        <v>11742</v>
      </c>
      <c r="F164" s="306">
        <v>5200</v>
      </c>
      <c r="G164" s="306">
        <v>11200</v>
      </c>
      <c r="H164" s="306">
        <v>13700</v>
      </c>
      <c r="I164" s="305">
        <v>77</v>
      </c>
      <c r="J164" s="305">
        <v>175</v>
      </c>
      <c r="K164" s="305">
        <v>225</v>
      </c>
      <c r="P164" s="457">
        <v>12097</v>
      </c>
      <c r="Q164" s="306">
        <v>5350</v>
      </c>
      <c r="R164" s="306">
        <v>11550</v>
      </c>
      <c r="S164" s="306">
        <v>14150</v>
      </c>
      <c r="T164" s="305">
        <v>79</v>
      </c>
      <c r="U164" s="305">
        <v>180</v>
      </c>
      <c r="V164" s="305">
        <v>230</v>
      </c>
      <c r="Z164" s="310" t="s">
        <v>29</v>
      </c>
      <c r="AA164" s="309">
        <v>12507</v>
      </c>
      <c r="AB164" s="306">
        <v>5550</v>
      </c>
      <c r="AC164" s="306">
        <v>11950</v>
      </c>
      <c r="AD164" s="306">
        <v>14600</v>
      </c>
      <c r="AE164" s="305">
        <v>82</v>
      </c>
      <c r="AF164" s="305">
        <v>186</v>
      </c>
      <c r="AG164" s="305">
        <v>240</v>
      </c>
      <c r="AL164" s="458">
        <v>11742</v>
      </c>
      <c r="AM164" s="306">
        <v>5050</v>
      </c>
      <c r="AN164" s="306">
        <v>11200</v>
      </c>
      <c r="AO164" s="306">
        <v>13750</v>
      </c>
      <c r="AP164" s="305">
        <v>78</v>
      </c>
      <c r="AQ164" s="305">
        <v>179</v>
      </c>
      <c r="AR164" s="305">
        <v>229</v>
      </c>
      <c r="AV164" s="310" t="s">
        <v>29</v>
      </c>
      <c r="AW164" s="309">
        <v>1388</v>
      </c>
      <c r="AX164" s="305">
        <v>600</v>
      </c>
      <c r="AY164" s="306">
        <v>1250</v>
      </c>
      <c r="AZ164" s="306">
        <v>1600</v>
      </c>
      <c r="BA164" s="305">
        <v>7</v>
      </c>
      <c r="BB164" s="305">
        <v>18</v>
      </c>
      <c r="BC164" s="305">
        <v>25</v>
      </c>
      <c r="BG164" s="310" t="s">
        <v>29</v>
      </c>
      <c r="BH164" s="301">
        <v>197</v>
      </c>
      <c r="BI164" s="305">
        <v>80</v>
      </c>
      <c r="BJ164" s="305">
        <v>180</v>
      </c>
      <c r="BK164" s="305">
        <v>230</v>
      </c>
      <c r="BL164" s="305">
        <v>0.9</v>
      </c>
      <c r="BM164" s="305">
        <v>2.2999999999999998</v>
      </c>
      <c r="BN164" s="305">
        <v>3.4</v>
      </c>
      <c r="BS164" s="460">
        <v>199</v>
      </c>
      <c r="BT164" s="305">
        <v>75</v>
      </c>
      <c r="BU164" s="305">
        <v>180</v>
      </c>
      <c r="BV164" s="305">
        <v>240</v>
      </c>
      <c r="BW164" s="305">
        <v>0.6</v>
      </c>
      <c r="BX164" s="305">
        <v>1.9</v>
      </c>
      <c r="BY164" s="305">
        <v>3</v>
      </c>
      <c r="CD164" s="458">
        <v>10709</v>
      </c>
      <c r="CE164" s="306">
        <v>4800</v>
      </c>
      <c r="CF164" s="306">
        <v>10300</v>
      </c>
      <c r="CG164" s="459">
        <v>12500</v>
      </c>
      <c r="CH164" s="305">
        <v>73</v>
      </c>
      <c r="CI164" s="305">
        <v>162</v>
      </c>
      <c r="CJ164" s="305">
        <v>207</v>
      </c>
    </row>
    <row r="166" spans="4:88">
      <c r="D166" t="s">
        <v>158</v>
      </c>
      <c r="E166">
        <f t="shared" ref="E166:K166" si="804">SUM(E118:E163)</f>
        <v>11737</v>
      </c>
      <c r="F166">
        <f t="shared" si="804"/>
        <v>5176</v>
      </c>
      <c r="G166">
        <f t="shared" si="804"/>
        <v>11099</v>
      </c>
      <c r="H166">
        <f t="shared" si="804"/>
        <v>13732</v>
      </c>
      <c r="I166">
        <f t="shared" si="804"/>
        <v>78</v>
      </c>
      <c r="J166">
        <f t="shared" si="804"/>
        <v>173</v>
      </c>
      <c r="K166">
        <f t="shared" si="804"/>
        <v>222</v>
      </c>
      <c r="P166">
        <f t="shared" ref="P166:V166" si="805">SUM(P118:P163)</f>
        <v>12094</v>
      </c>
      <c r="Q166">
        <f t="shared" si="805"/>
        <v>5397</v>
      </c>
      <c r="R166">
        <f t="shared" si="805"/>
        <v>11546</v>
      </c>
      <c r="S166">
        <f t="shared" si="805"/>
        <v>14149</v>
      </c>
      <c r="T166">
        <f t="shared" si="805"/>
        <v>78</v>
      </c>
      <c r="U166">
        <f t="shared" si="805"/>
        <v>178</v>
      </c>
      <c r="V166">
        <f t="shared" si="805"/>
        <v>229</v>
      </c>
      <c r="Z166" t="s">
        <v>158</v>
      </c>
      <c r="AA166">
        <f t="shared" ref="AA166:AR166" si="806">SUM(AA118:AA163)</f>
        <v>12502</v>
      </c>
      <c r="AB166">
        <f t="shared" si="806"/>
        <v>5584</v>
      </c>
      <c r="AC166">
        <f t="shared" si="806"/>
        <v>11952</v>
      </c>
      <c r="AD166">
        <f t="shared" si="806"/>
        <v>14621</v>
      </c>
      <c r="AE166">
        <f t="shared" si="806"/>
        <v>81.999999999999986</v>
      </c>
      <c r="AF166">
        <f t="shared" si="806"/>
        <v>186.49999999999991</v>
      </c>
      <c r="AG166">
        <f t="shared" si="806"/>
        <v>240.29999999999995</v>
      </c>
      <c r="AL166">
        <f t="shared" si="806"/>
        <v>11740</v>
      </c>
      <c r="AM166">
        <f t="shared" si="806"/>
        <v>4973</v>
      </c>
      <c r="AN166">
        <f t="shared" si="806"/>
        <v>11176</v>
      </c>
      <c r="AO166">
        <f t="shared" si="806"/>
        <v>13702</v>
      </c>
      <c r="AP166">
        <f t="shared" si="806"/>
        <v>77.799999999999983</v>
      </c>
      <c r="AQ166">
        <f t="shared" si="806"/>
        <v>178.79999999999998</v>
      </c>
      <c r="AR166">
        <f t="shared" si="806"/>
        <v>228.39999999999998</v>
      </c>
      <c r="AV166" t="s">
        <v>158</v>
      </c>
      <c r="AW166">
        <f t="shared" ref="AW166:CJ166" si="807">SUM(AW118:AW163)</f>
        <v>1389</v>
      </c>
      <c r="AX166">
        <f t="shared" si="807"/>
        <v>589</v>
      </c>
      <c r="AY166">
        <f t="shared" si="807"/>
        <v>1248</v>
      </c>
      <c r="AZ166">
        <f t="shared" si="807"/>
        <v>1580</v>
      </c>
      <c r="BA166">
        <f t="shared" si="807"/>
        <v>6.8999999999999968</v>
      </c>
      <c r="BB166">
        <f t="shared" si="807"/>
        <v>18</v>
      </c>
      <c r="BC166">
        <f t="shared" si="807"/>
        <v>24.799999999999997</v>
      </c>
      <c r="BG166" t="s">
        <v>158</v>
      </c>
      <c r="BH166">
        <f t="shared" si="807"/>
        <v>198</v>
      </c>
      <c r="BI166">
        <f t="shared" si="807"/>
        <v>77</v>
      </c>
      <c r="BJ166">
        <f t="shared" si="807"/>
        <v>180</v>
      </c>
      <c r="BK166">
        <f t="shared" si="807"/>
        <v>227</v>
      </c>
      <c r="BL166">
        <f t="shared" si="807"/>
        <v>0.6</v>
      </c>
      <c r="BM166">
        <f t="shared" si="807"/>
        <v>1.9000000000000004</v>
      </c>
      <c r="BN166">
        <f t="shared" si="807"/>
        <v>2.9000000000000012</v>
      </c>
      <c r="BS166">
        <f t="shared" si="807"/>
        <v>198</v>
      </c>
      <c r="BT166">
        <f t="shared" si="807"/>
        <v>73</v>
      </c>
      <c r="BU166">
        <f t="shared" si="807"/>
        <v>175</v>
      </c>
      <c r="BV166">
        <f t="shared" si="807"/>
        <v>244</v>
      </c>
      <c r="BW166">
        <f t="shared" si="807"/>
        <v>0.5</v>
      </c>
      <c r="BX166">
        <f t="shared" si="807"/>
        <v>1.6000000000000003</v>
      </c>
      <c r="BY166">
        <f t="shared" si="807"/>
        <v>2.5000000000000004</v>
      </c>
      <c r="CD166">
        <f t="shared" si="807"/>
        <v>10709</v>
      </c>
      <c r="CE166">
        <f t="shared" si="807"/>
        <v>4777</v>
      </c>
      <c r="CF166">
        <f t="shared" si="807"/>
        <v>10263</v>
      </c>
      <c r="CG166">
        <f t="shared" si="807"/>
        <v>12531</v>
      </c>
      <c r="CH166">
        <f t="shared" si="807"/>
        <v>72.3</v>
      </c>
      <c r="CI166">
        <f t="shared" si="807"/>
        <v>162.10000000000002</v>
      </c>
      <c r="CJ166">
        <f t="shared" si="807"/>
        <v>207.70000000000002</v>
      </c>
    </row>
    <row r="167" spans="4:88" s="121" customFormat="1">
      <c r="D167" s="121" t="s">
        <v>643</v>
      </c>
      <c r="E167" s="382">
        <f t="shared" ref="E167:K167" si="808">E164-E166</f>
        <v>5</v>
      </c>
      <c r="F167" s="382">
        <f t="shared" si="808"/>
        <v>24</v>
      </c>
      <c r="G167" s="382">
        <f>G164-G166</f>
        <v>101</v>
      </c>
      <c r="H167" s="382">
        <f t="shared" si="808"/>
        <v>-32</v>
      </c>
      <c r="I167" s="382">
        <f t="shared" si="808"/>
        <v>-1</v>
      </c>
      <c r="J167" s="382">
        <f t="shared" si="808"/>
        <v>2</v>
      </c>
      <c r="K167" s="382">
        <f t="shared" si="808"/>
        <v>3</v>
      </c>
      <c r="L167"/>
      <c r="M167"/>
      <c r="N167"/>
      <c r="O167"/>
      <c r="P167" s="382">
        <f t="shared" ref="P167:V167" si="809">P164-P166</f>
        <v>3</v>
      </c>
      <c r="Q167" s="382">
        <f t="shared" si="809"/>
        <v>-47</v>
      </c>
      <c r="R167" s="382">
        <f t="shared" si="809"/>
        <v>4</v>
      </c>
      <c r="S167" s="382">
        <f t="shared" si="809"/>
        <v>1</v>
      </c>
      <c r="T167" s="382">
        <f t="shared" si="809"/>
        <v>1</v>
      </c>
      <c r="U167" s="382">
        <f t="shared" si="809"/>
        <v>2</v>
      </c>
      <c r="V167" s="382">
        <f t="shared" si="809"/>
        <v>1</v>
      </c>
      <c r="W167" s="382"/>
      <c r="X167" s="382"/>
      <c r="Y167" s="382"/>
      <c r="Z167" s="121" t="s">
        <v>643</v>
      </c>
      <c r="AA167" s="382">
        <f t="shared" ref="AA167" si="810">AA164-AA166</f>
        <v>5</v>
      </c>
      <c r="AB167" s="382">
        <f t="shared" ref="AB167" si="811">AB164-AB166</f>
        <v>-34</v>
      </c>
      <c r="AC167" s="382">
        <f t="shared" ref="AC167" si="812">AC164-AC166</f>
        <v>-2</v>
      </c>
      <c r="AD167" s="382">
        <f t="shared" ref="AD167" si="813">AD164-AD166</f>
        <v>-21</v>
      </c>
      <c r="AE167" s="382">
        <f t="shared" ref="AE167" si="814">AE164-AE166</f>
        <v>0</v>
      </c>
      <c r="AF167" s="382">
        <f t="shared" ref="AF167" si="815">AF164-AF166</f>
        <v>-0.49999999999991473</v>
      </c>
      <c r="AG167" s="382">
        <f t="shared" ref="AG167" si="816">AG164-AG166</f>
        <v>-0.29999999999995453</v>
      </c>
      <c r="AH167" s="382"/>
      <c r="AI167" s="382"/>
      <c r="AJ167" s="382"/>
      <c r="AK167" s="382"/>
      <c r="AL167" s="382">
        <f t="shared" ref="AL167" si="817">AL164-AL166</f>
        <v>2</v>
      </c>
      <c r="AM167" s="382">
        <f t="shared" ref="AM167" si="818">AM164-AM166</f>
        <v>77</v>
      </c>
      <c r="AN167" s="382">
        <f t="shared" ref="AN167" si="819">AN164-AN166</f>
        <v>24</v>
      </c>
      <c r="AO167" s="382">
        <f t="shared" ref="AO167" si="820">AO164-AO166</f>
        <v>48</v>
      </c>
      <c r="AP167" s="382">
        <f t="shared" ref="AP167" si="821">AP164-AP166</f>
        <v>0.20000000000001705</v>
      </c>
      <c r="AQ167" s="382">
        <f t="shared" ref="AQ167" si="822">AQ164-AQ166</f>
        <v>0.20000000000001705</v>
      </c>
      <c r="AR167" s="382">
        <f t="shared" ref="AR167" si="823">AR164-AR166</f>
        <v>0.60000000000002274</v>
      </c>
      <c r="AS167" s="382"/>
      <c r="AT167" s="382"/>
      <c r="AU167" s="382"/>
      <c r="AV167" s="121" t="s">
        <v>643</v>
      </c>
      <c r="AW167" s="382">
        <f t="shared" ref="AW167" si="824">AW164-AW166</f>
        <v>-1</v>
      </c>
      <c r="AX167" s="382">
        <f t="shared" ref="AX167" si="825">AX164-AX166</f>
        <v>11</v>
      </c>
      <c r="AY167" s="382">
        <f t="shared" ref="AY167" si="826">AY164-AY166</f>
        <v>2</v>
      </c>
      <c r="AZ167" s="382">
        <f t="shared" ref="AZ167" si="827">AZ164-AZ166</f>
        <v>20</v>
      </c>
      <c r="BA167" s="382">
        <f t="shared" ref="BA167" si="828">BA164-BA166</f>
        <v>0.1000000000000032</v>
      </c>
      <c r="BB167" s="382">
        <f t="shared" ref="BB167" si="829">BB164-BB166</f>
        <v>0</v>
      </c>
      <c r="BC167" s="382">
        <f t="shared" ref="BC167" si="830">BC164-BC166</f>
        <v>0.20000000000000284</v>
      </c>
      <c r="BD167" s="382"/>
      <c r="BE167" s="382"/>
      <c r="BF167" s="382"/>
      <c r="BG167" s="121" t="s">
        <v>643</v>
      </c>
      <c r="BH167" s="382">
        <f t="shared" ref="BH167" si="831">BH164-BH166</f>
        <v>-1</v>
      </c>
      <c r="BI167" s="382">
        <f t="shared" ref="BI167" si="832">BI164-BI166</f>
        <v>3</v>
      </c>
      <c r="BJ167" s="382">
        <f t="shared" ref="BJ167" si="833">BJ164-BJ166</f>
        <v>0</v>
      </c>
      <c r="BK167" s="382">
        <f t="shared" ref="BK167" si="834">BK164-BK166</f>
        <v>3</v>
      </c>
      <c r="BL167" s="382">
        <f t="shared" ref="BL167" si="835">BL164-BL166</f>
        <v>0.30000000000000004</v>
      </c>
      <c r="BM167" s="382">
        <f t="shared" ref="BM167" si="836">BM164-BM166</f>
        <v>0.39999999999999947</v>
      </c>
      <c r="BN167" s="382">
        <f t="shared" ref="BN167" si="837">BN164-BN166</f>
        <v>0.49999999999999867</v>
      </c>
      <c r="BO167" s="382"/>
      <c r="BP167" s="382"/>
      <c r="BQ167" s="382"/>
      <c r="BR167" s="382"/>
      <c r="BS167" s="382">
        <f t="shared" ref="BS167" si="838">BS164-BS166</f>
        <v>1</v>
      </c>
      <c r="BT167" s="382">
        <f t="shared" ref="BT167" si="839">BT164-BT166</f>
        <v>2</v>
      </c>
      <c r="BU167" s="382">
        <f t="shared" ref="BU167" si="840">BU164-BU166</f>
        <v>5</v>
      </c>
      <c r="BV167" s="382">
        <f t="shared" ref="BV167" si="841">BV164-BV166</f>
        <v>-4</v>
      </c>
      <c r="BW167" s="382">
        <f t="shared" ref="BW167" si="842">BW164-BW166</f>
        <v>9.9999999999999978E-2</v>
      </c>
      <c r="BX167" s="382">
        <f t="shared" ref="BX167" si="843">BX164-BX166</f>
        <v>0.2999999999999996</v>
      </c>
      <c r="BY167" s="382">
        <f t="shared" ref="BY167" si="844">BY164-BY166</f>
        <v>0.49999999999999956</v>
      </c>
      <c r="BZ167" s="382"/>
      <c r="CA167" s="382"/>
      <c r="CB167" s="382"/>
      <c r="CC167" s="382"/>
      <c r="CD167" s="382">
        <f t="shared" ref="CD167" si="845">CD164-CD166</f>
        <v>0</v>
      </c>
      <c r="CE167" s="382">
        <f t="shared" ref="CE167" si="846">CE164-CE166</f>
        <v>23</v>
      </c>
      <c r="CF167" s="382">
        <f t="shared" ref="CF167" si="847">CF164-CF166</f>
        <v>37</v>
      </c>
      <c r="CG167" s="382">
        <f t="shared" ref="CG167" si="848">CG164-CG166</f>
        <v>-31</v>
      </c>
      <c r="CH167" s="382">
        <f t="shared" ref="CH167" si="849">CH164-CH166</f>
        <v>0.70000000000000284</v>
      </c>
      <c r="CI167" s="382">
        <f t="shared" ref="CI167" si="850">CI164-CI166</f>
        <v>-0.10000000000002274</v>
      </c>
      <c r="CJ167" s="382">
        <f t="shared" ref="CJ167" si="851">CJ164-CJ166</f>
        <v>-0.70000000000001705</v>
      </c>
    </row>
    <row r="168" spans="4:88" s="121" customFormat="1">
      <c r="D168" s="121" t="s">
        <v>664</v>
      </c>
      <c r="E168" s="389">
        <f t="shared" ref="E168:K168" si="852">E164-E56</f>
        <v>9.9999997473787516E-5</v>
      </c>
      <c r="F168" s="389">
        <f t="shared" si="852"/>
        <v>-7.8416310000011435</v>
      </c>
      <c r="G168" s="389">
        <f t="shared" si="852"/>
        <v>-1.5559549999961746</v>
      </c>
      <c r="H168" s="389">
        <f t="shared" si="852"/>
        <v>-2.4344969999965542</v>
      </c>
      <c r="I168" s="389">
        <f t="shared" si="852"/>
        <v>0.33603299999998626</v>
      </c>
      <c r="J168" s="389">
        <f t="shared" si="852"/>
        <v>0.37123200000004886</v>
      </c>
      <c r="K168" s="389">
        <f t="shared" si="852"/>
        <v>-0.34101300000000379</v>
      </c>
      <c r="L168"/>
      <c r="M168"/>
      <c r="N168"/>
      <c r="O168"/>
      <c r="P168" s="389">
        <f t="shared" ref="P168:U168" si="853">P164-P56</f>
        <v>9.9999990197829902E-5</v>
      </c>
      <c r="Q168" s="389">
        <f t="shared" si="853"/>
        <v>-23.860113000001547</v>
      </c>
      <c r="R168" s="389">
        <f t="shared" si="853"/>
        <v>-3.8486649999977089</v>
      </c>
      <c r="S168" s="389">
        <f t="shared" si="853"/>
        <v>23.998442000000068</v>
      </c>
      <c r="T168" s="389">
        <f t="shared" si="853"/>
        <v>-0.26016400000000317</v>
      </c>
      <c r="U168" s="389">
        <f t="shared" si="853"/>
        <v>-0.19077399999997624</v>
      </c>
      <c r="V168" s="389">
        <f>V164-V56</f>
        <v>-2.2757970000000114</v>
      </c>
      <c r="W168" s="389"/>
      <c r="X168" s="389"/>
      <c r="Y168" s="389"/>
      <c r="Z168" s="121" t="s">
        <v>664</v>
      </c>
      <c r="AA168" s="389">
        <f t="shared" ref="AA168:AR168" si="854">AA164-AA56</f>
        <v>1.0000000111176632E-4</v>
      </c>
      <c r="AB168" s="389">
        <f t="shared" si="854"/>
        <v>-11.675475999998525</v>
      </c>
      <c r="AC168" s="389">
        <f t="shared" si="854"/>
        <v>-6.4129910000046948</v>
      </c>
      <c r="AD168" s="389">
        <f t="shared" si="854"/>
        <v>-11.57664599999589</v>
      </c>
      <c r="AE168" s="389">
        <f t="shared" si="854"/>
        <v>-0.12435000000000684</v>
      </c>
      <c r="AF168" s="389">
        <f t="shared" si="854"/>
        <v>-0.47951099999991698</v>
      </c>
      <c r="AG168" s="389">
        <f t="shared" si="854"/>
        <v>-0.16683600000001775</v>
      </c>
      <c r="AH168" s="389"/>
      <c r="AI168" s="389"/>
      <c r="AJ168" s="389"/>
      <c r="AK168" s="389"/>
      <c r="AL168" s="389">
        <f t="shared" si="854"/>
        <v>9.999999929277692E-5</v>
      </c>
      <c r="AM168" s="389">
        <f t="shared" si="854"/>
        <v>10.337289000001874</v>
      </c>
      <c r="AN168" s="389">
        <f t="shared" si="854"/>
        <v>23.380561000001762</v>
      </c>
      <c r="AO168" s="389">
        <f t="shared" si="854"/>
        <v>12.349456999998438</v>
      </c>
      <c r="AP168" s="389">
        <f t="shared" si="854"/>
        <v>0.33624699999998597</v>
      </c>
      <c r="AQ168" s="389">
        <f t="shared" si="854"/>
        <v>0.17050800000001232</v>
      </c>
      <c r="AR168" s="389">
        <f t="shared" si="854"/>
        <v>0.152735999999976</v>
      </c>
      <c r="AS168" s="389"/>
      <c r="AT168" s="389"/>
      <c r="AU168" s="389"/>
      <c r="AV168" s="121" t="s">
        <v>664</v>
      </c>
      <c r="AW168" s="389">
        <f t="shared" ref="AW168:CJ168" si="855">AW164-AW56</f>
        <v>0</v>
      </c>
      <c r="AX168" s="389">
        <f t="shared" si="855"/>
        <v>15.416786000000116</v>
      </c>
      <c r="AY168" s="389">
        <f t="shared" si="855"/>
        <v>-2.7552249999998821</v>
      </c>
      <c r="AZ168" s="389">
        <f t="shared" si="855"/>
        <v>20.146653999999899</v>
      </c>
      <c r="BA168" s="389">
        <f t="shared" si="855"/>
        <v>0.35972299999999802</v>
      </c>
      <c r="BB168" s="389">
        <f t="shared" si="855"/>
        <v>-4.8885000000005618E-2</v>
      </c>
      <c r="BC168" s="389">
        <f t="shared" si="855"/>
        <v>0.15868000000000393</v>
      </c>
      <c r="BD168" s="389"/>
      <c r="BE168" s="389"/>
      <c r="BF168" s="389"/>
      <c r="BG168" s="121" t="s">
        <v>664</v>
      </c>
      <c r="BH168" s="389">
        <f t="shared" si="855"/>
        <v>-9.6187420102523902E-2</v>
      </c>
      <c r="BI168" s="389">
        <f t="shared" si="855"/>
        <v>-0.29803099999999461</v>
      </c>
      <c r="BJ168" s="389">
        <f t="shared" si="855"/>
        <v>0.48290800000012268</v>
      </c>
      <c r="BK168" s="389">
        <f t="shared" si="855"/>
        <v>-2.9043760000000134</v>
      </c>
      <c r="BL168" s="389">
        <f t="shared" si="855"/>
        <v>1.8739000000000172E-2</v>
      </c>
      <c r="BM168" s="389">
        <f t="shared" si="855"/>
        <v>-3.2729000000000674E-2</v>
      </c>
      <c r="BN168" s="389">
        <f t="shared" si="855"/>
        <v>4.1355000000001141E-2</v>
      </c>
      <c r="BO168" s="389"/>
      <c r="BP168" s="389"/>
      <c r="BQ168" s="389"/>
      <c r="BR168" s="389"/>
      <c r="BS168" s="389">
        <f t="shared" si="855"/>
        <v>0.46209999865379814</v>
      </c>
      <c r="BT168" s="389">
        <f t="shared" si="855"/>
        <v>2.5766000000018607E-2</v>
      </c>
      <c r="BU168" s="389">
        <f t="shared" si="855"/>
        <v>1.1351809999999602</v>
      </c>
      <c r="BV168" s="389">
        <f t="shared" si="855"/>
        <v>-4.6462150000000122</v>
      </c>
      <c r="BW168" s="389">
        <f t="shared" si="855"/>
        <v>-4.3350999999999917E-2</v>
      </c>
      <c r="BX168" s="389">
        <f t="shared" si="855"/>
        <v>-2.9574000000000433E-2</v>
      </c>
      <c r="BY168" s="389">
        <f t="shared" si="855"/>
        <v>2.8921000000000419E-2</v>
      </c>
      <c r="BZ168" s="389"/>
      <c r="CA168" s="389"/>
      <c r="CB168" s="389"/>
      <c r="CC168" s="389"/>
      <c r="CD168" s="389">
        <f t="shared" si="855"/>
        <v>9.9999992016819306E-5</v>
      </c>
      <c r="CE168" s="389">
        <f t="shared" si="855"/>
        <v>10.723101000000497</v>
      </c>
      <c r="CF168" s="389">
        <f t="shared" si="855"/>
        <v>-1.0934399999987363</v>
      </c>
      <c r="CG168" s="389">
        <f t="shared" si="855"/>
        <v>-46.148212000000058</v>
      </c>
      <c r="CH168" s="389">
        <f t="shared" si="855"/>
        <v>0.38011299999999437</v>
      </c>
      <c r="CI168" s="389">
        <f t="shared" si="855"/>
        <v>-0.14188899999999194</v>
      </c>
      <c r="CJ168" s="389">
        <f t="shared" si="855"/>
        <v>-0.43447700000004374</v>
      </c>
    </row>
  </sheetData>
  <mergeCells count="63">
    <mergeCell ref="CE8:CG8"/>
    <mergeCell ref="CH8:CJ8"/>
    <mergeCell ref="AX8:AZ8"/>
    <mergeCell ref="BA8:BC8"/>
    <mergeCell ref="BI8:BK8"/>
    <mergeCell ref="BL8:BN8"/>
    <mergeCell ref="BT8:BV8"/>
    <mergeCell ref="BW8:BY8"/>
    <mergeCell ref="BR7:BY7"/>
    <mergeCell ref="CC7:CJ7"/>
    <mergeCell ref="F8:H8"/>
    <mergeCell ref="I8:K8"/>
    <mergeCell ref="Q8:S8"/>
    <mergeCell ref="T8:V8"/>
    <mergeCell ref="AB8:AD8"/>
    <mergeCell ref="AE8:AG8"/>
    <mergeCell ref="AM8:AO8"/>
    <mergeCell ref="AP8:AR8"/>
    <mergeCell ref="D7:K7"/>
    <mergeCell ref="O7:V7"/>
    <mergeCell ref="Z7:AG7"/>
    <mergeCell ref="AK7:AR7"/>
    <mergeCell ref="AV7:BC7"/>
    <mergeCell ref="BG7:BN7"/>
    <mergeCell ref="P114:V114"/>
    <mergeCell ref="D115:D116"/>
    <mergeCell ref="P115:P116"/>
    <mergeCell ref="Q115:S116"/>
    <mergeCell ref="T115:V115"/>
    <mergeCell ref="T116:V116"/>
    <mergeCell ref="Z115:Z116"/>
    <mergeCell ref="AB115:AD116"/>
    <mergeCell ref="AE115:AG115"/>
    <mergeCell ref="AE116:AG116"/>
    <mergeCell ref="AL114:AR114"/>
    <mergeCell ref="AL115:AL116"/>
    <mergeCell ref="AM115:AO116"/>
    <mergeCell ref="AP115:AR115"/>
    <mergeCell ref="AP116:AR116"/>
    <mergeCell ref="AA115:AA116"/>
    <mergeCell ref="AA114:AG114"/>
    <mergeCell ref="AW114:BC114"/>
    <mergeCell ref="AV115:AV116"/>
    <mergeCell ref="AW115:AW116"/>
    <mergeCell ref="AX115:AZ116"/>
    <mergeCell ref="BA115:BC115"/>
    <mergeCell ref="BA116:BC116"/>
    <mergeCell ref="CD114:CJ114"/>
    <mergeCell ref="CD115:CD116"/>
    <mergeCell ref="CE115:CG116"/>
    <mergeCell ref="CH115:CJ115"/>
    <mergeCell ref="CH116:CJ116"/>
    <mergeCell ref="BH114:BN114"/>
    <mergeCell ref="BG115:BG116"/>
    <mergeCell ref="BH115:BH116"/>
    <mergeCell ref="BI115:BK116"/>
    <mergeCell ref="BL115:BN115"/>
    <mergeCell ref="BL116:BN116"/>
    <mergeCell ref="BS114:BY114"/>
    <mergeCell ref="BS115:BS116"/>
    <mergeCell ref="BT115:BV116"/>
    <mergeCell ref="BW115:BY115"/>
    <mergeCell ref="BW116:BY116"/>
  </mergeCells>
  <pageMargins left="0.7" right="0.7" top="0.78740157499999996" bottom="0.78740157499999996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86950-A39E-40A6-A02C-0CCB1DFC7FCA}">
  <dimension ref="D9:Y85"/>
  <sheetViews>
    <sheetView zoomScale="70" zoomScaleNormal="70" workbookViewId="0">
      <selection activeCell="D43" sqref="D43"/>
    </sheetView>
  </sheetViews>
  <sheetFormatPr baseColWidth="10" defaultRowHeight="15"/>
  <cols>
    <col min="4" max="4" width="8.28515625" customWidth="1"/>
    <col min="5" max="5" width="51.28515625" bestFit="1" customWidth="1"/>
    <col min="6" max="6" width="7.140625" customWidth="1"/>
    <col min="7" max="23" width="5" customWidth="1"/>
  </cols>
  <sheetData>
    <row r="9" spans="4:25">
      <c r="D9" t="s">
        <v>565</v>
      </c>
      <c r="E9" t="s">
        <v>410</v>
      </c>
      <c r="F9" t="s">
        <v>566</v>
      </c>
      <c r="G9" t="s">
        <v>567</v>
      </c>
      <c r="H9" t="s">
        <v>568</v>
      </c>
      <c r="I9" t="s">
        <v>569</v>
      </c>
      <c r="J9" t="s">
        <v>342</v>
      </c>
      <c r="K9" t="s">
        <v>570</v>
      </c>
      <c r="L9" t="s">
        <v>571</v>
      </c>
      <c r="M9" t="s">
        <v>572</v>
      </c>
      <c r="N9" t="s">
        <v>352</v>
      </c>
      <c r="O9" t="s">
        <v>573</v>
      </c>
      <c r="P9" t="s">
        <v>574</v>
      </c>
      <c r="Q9" t="s">
        <v>575</v>
      </c>
      <c r="R9" t="s">
        <v>576</v>
      </c>
      <c r="S9" t="s">
        <v>577</v>
      </c>
      <c r="T9" t="s">
        <v>578</v>
      </c>
      <c r="U9" t="s">
        <v>579</v>
      </c>
      <c r="V9" t="s">
        <v>287</v>
      </c>
      <c r="W9" t="s">
        <v>580</v>
      </c>
    </row>
    <row r="10" spans="4:25">
      <c r="D10" t="s">
        <v>414</v>
      </c>
      <c r="E10" t="s">
        <v>415</v>
      </c>
      <c r="F10" s="244">
        <v>0</v>
      </c>
      <c r="G10" s="244">
        <v>0</v>
      </c>
      <c r="H10" s="244">
        <v>0</v>
      </c>
      <c r="I10" s="244">
        <v>0</v>
      </c>
      <c r="J10" s="244">
        <v>0</v>
      </c>
      <c r="K10" s="244">
        <v>0</v>
      </c>
      <c r="L10" s="244">
        <v>0</v>
      </c>
      <c r="M10" s="244">
        <v>0</v>
      </c>
      <c r="N10" s="244">
        <v>0</v>
      </c>
      <c r="O10" s="244">
        <v>4.0227357413058994E-4</v>
      </c>
      <c r="P10" s="244">
        <v>0</v>
      </c>
      <c r="Q10" s="244">
        <v>0</v>
      </c>
      <c r="R10" s="244">
        <v>0</v>
      </c>
      <c r="S10" s="244">
        <v>0</v>
      </c>
      <c r="T10" s="244">
        <v>0</v>
      </c>
      <c r="U10" s="244">
        <v>0</v>
      </c>
      <c r="V10" s="244">
        <v>0</v>
      </c>
      <c r="W10" s="244">
        <v>0</v>
      </c>
      <c r="Y10" s="461"/>
    </row>
    <row r="11" spans="4:25">
      <c r="D11" t="s">
        <v>419</v>
      </c>
      <c r="E11" t="s">
        <v>418</v>
      </c>
      <c r="F11" s="244">
        <v>0</v>
      </c>
      <c r="G11" s="244">
        <v>0</v>
      </c>
      <c r="H11" s="244">
        <v>0</v>
      </c>
      <c r="I11" s="244">
        <v>0</v>
      </c>
      <c r="J11" s="244">
        <v>0</v>
      </c>
      <c r="K11" s="244">
        <v>0</v>
      </c>
      <c r="L11" s="244">
        <v>0</v>
      </c>
      <c r="M11" s="244">
        <v>0</v>
      </c>
      <c r="N11" s="244">
        <v>0</v>
      </c>
      <c r="O11" s="244">
        <v>4.0227357413058994E-4</v>
      </c>
      <c r="P11" s="244">
        <v>0</v>
      </c>
      <c r="Q11" s="244">
        <v>0</v>
      </c>
      <c r="R11" s="244">
        <v>0</v>
      </c>
      <c r="S11" s="244">
        <v>0</v>
      </c>
      <c r="T11" s="244">
        <v>0</v>
      </c>
      <c r="U11" s="244">
        <v>0</v>
      </c>
      <c r="V11" s="244">
        <v>0</v>
      </c>
      <c r="W11" s="244">
        <v>0</v>
      </c>
      <c r="Y11" s="461"/>
    </row>
    <row r="12" spans="4:25">
      <c r="D12" t="s">
        <v>423</v>
      </c>
      <c r="E12" t="s">
        <v>422</v>
      </c>
      <c r="F12" s="244">
        <v>0</v>
      </c>
      <c r="G12" s="244">
        <v>0</v>
      </c>
      <c r="H12" s="244">
        <v>0</v>
      </c>
      <c r="I12" s="244">
        <v>0</v>
      </c>
      <c r="J12" s="244">
        <v>0</v>
      </c>
      <c r="K12" s="244">
        <v>0</v>
      </c>
      <c r="L12" s="244">
        <v>0</v>
      </c>
      <c r="M12" s="244">
        <v>0</v>
      </c>
      <c r="N12" s="244">
        <v>0</v>
      </c>
      <c r="O12" s="244">
        <v>4.0227357413058994E-4</v>
      </c>
      <c r="P12" s="244">
        <v>0</v>
      </c>
      <c r="Q12" s="244">
        <v>0</v>
      </c>
      <c r="R12" s="244">
        <v>0</v>
      </c>
      <c r="S12" s="244">
        <v>0</v>
      </c>
      <c r="T12" s="244">
        <v>0</v>
      </c>
      <c r="U12" s="244">
        <v>0</v>
      </c>
      <c r="V12" s="244">
        <v>0</v>
      </c>
      <c r="W12" s="244">
        <v>0</v>
      </c>
      <c r="Y12" s="461"/>
    </row>
    <row r="13" spans="4:25">
      <c r="D13" t="s">
        <v>427</v>
      </c>
      <c r="E13" t="s">
        <v>426</v>
      </c>
      <c r="F13" s="244">
        <v>0</v>
      </c>
      <c r="G13" s="244">
        <v>0</v>
      </c>
      <c r="H13" s="244">
        <v>0</v>
      </c>
      <c r="I13" s="244">
        <v>0</v>
      </c>
      <c r="J13" s="244">
        <v>0</v>
      </c>
      <c r="K13" s="244">
        <v>0</v>
      </c>
      <c r="L13" s="244">
        <v>0</v>
      </c>
      <c r="M13" s="244">
        <v>0</v>
      </c>
      <c r="N13" s="244">
        <v>0</v>
      </c>
      <c r="O13" s="244">
        <v>1.2962132976189701E-2</v>
      </c>
      <c r="P13" s="244">
        <v>0</v>
      </c>
      <c r="Q13" s="244">
        <v>0</v>
      </c>
      <c r="R13" s="244">
        <v>0</v>
      </c>
      <c r="S13" s="244">
        <v>0</v>
      </c>
      <c r="T13" s="244">
        <v>0</v>
      </c>
      <c r="U13" s="244">
        <v>0</v>
      </c>
      <c r="V13" s="244">
        <v>0</v>
      </c>
      <c r="W13" s="244">
        <v>0</v>
      </c>
      <c r="Y13" s="461"/>
    </row>
    <row r="14" spans="4:25">
      <c r="D14" t="s">
        <v>431</v>
      </c>
      <c r="E14" t="s">
        <v>430</v>
      </c>
      <c r="F14" s="244">
        <v>0</v>
      </c>
      <c r="G14" s="244">
        <v>0</v>
      </c>
      <c r="H14" s="244">
        <v>0</v>
      </c>
      <c r="I14" s="244">
        <v>0</v>
      </c>
      <c r="J14" s="244">
        <v>0</v>
      </c>
      <c r="K14" s="244">
        <v>0</v>
      </c>
      <c r="L14" s="244">
        <v>0</v>
      </c>
      <c r="M14" s="244">
        <v>0</v>
      </c>
      <c r="N14" s="244">
        <v>0</v>
      </c>
      <c r="O14" s="244">
        <v>1.2962132976189701E-2</v>
      </c>
      <c r="P14" s="244">
        <v>0</v>
      </c>
      <c r="Q14" s="244">
        <v>0</v>
      </c>
      <c r="R14" s="244">
        <v>0</v>
      </c>
      <c r="S14" s="244">
        <v>0</v>
      </c>
      <c r="T14" s="244">
        <v>0</v>
      </c>
      <c r="U14" s="244">
        <v>0</v>
      </c>
      <c r="V14" s="244">
        <v>0</v>
      </c>
      <c r="W14" s="244">
        <v>0</v>
      </c>
      <c r="Y14" s="461"/>
    </row>
    <row r="15" spans="4:25">
      <c r="D15" t="s">
        <v>437</v>
      </c>
      <c r="E15" t="s">
        <v>436</v>
      </c>
      <c r="F15" s="244">
        <v>0</v>
      </c>
      <c r="G15" s="244">
        <v>0</v>
      </c>
      <c r="H15" s="244">
        <v>0</v>
      </c>
      <c r="I15" s="244">
        <v>0</v>
      </c>
      <c r="J15" s="244">
        <v>0</v>
      </c>
      <c r="K15" s="244">
        <v>0</v>
      </c>
      <c r="L15" s="244">
        <v>0</v>
      </c>
      <c r="M15" s="244">
        <v>0</v>
      </c>
      <c r="N15" s="244">
        <v>0</v>
      </c>
      <c r="O15" s="244">
        <v>2.5858460977424437E-5</v>
      </c>
      <c r="P15" s="244">
        <v>0</v>
      </c>
      <c r="Q15" s="244">
        <v>0</v>
      </c>
      <c r="R15" s="244">
        <v>0</v>
      </c>
      <c r="S15" s="244">
        <v>0</v>
      </c>
      <c r="T15" s="244">
        <v>0</v>
      </c>
      <c r="U15" s="244">
        <v>0</v>
      </c>
      <c r="V15" s="244">
        <v>0</v>
      </c>
      <c r="W15" s="244">
        <v>0</v>
      </c>
      <c r="Y15" s="461"/>
    </row>
    <row r="16" spans="4:25">
      <c r="D16" t="s">
        <v>442</v>
      </c>
      <c r="E16" t="s">
        <v>441</v>
      </c>
      <c r="F16" s="244">
        <v>0</v>
      </c>
      <c r="G16" s="244">
        <v>0</v>
      </c>
      <c r="H16" s="244">
        <v>0</v>
      </c>
      <c r="I16" s="244">
        <v>0</v>
      </c>
      <c r="J16" s="244">
        <v>0</v>
      </c>
      <c r="K16" s="244">
        <v>0</v>
      </c>
      <c r="L16" s="244">
        <v>0</v>
      </c>
      <c r="M16" s="244">
        <v>0</v>
      </c>
      <c r="N16" s="244">
        <v>0</v>
      </c>
      <c r="O16" s="244">
        <v>2.5858460977424437E-5</v>
      </c>
      <c r="P16" s="244">
        <v>0</v>
      </c>
      <c r="Q16" s="244">
        <v>0</v>
      </c>
      <c r="R16" s="244">
        <v>0</v>
      </c>
      <c r="S16" s="244">
        <v>0</v>
      </c>
      <c r="T16" s="244">
        <v>0</v>
      </c>
      <c r="U16" s="244">
        <v>0</v>
      </c>
      <c r="V16" s="244">
        <v>0</v>
      </c>
      <c r="W16" s="244">
        <v>0</v>
      </c>
      <c r="Y16" s="461"/>
    </row>
    <row r="17" spans="4:25">
      <c r="D17" t="s">
        <v>446</v>
      </c>
      <c r="E17" t="s">
        <v>445</v>
      </c>
      <c r="F17" s="244">
        <v>0</v>
      </c>
      <c r="G17" s="244">
        <v>0</v>
      </c>
      <c r="H17" s="244">
        <v>0</v>
      </c>
      <c r="I17" s="244">
        <v>0</v>
      </c>
      <c r="J17" s="244">
        <v>0</v>
      </c>
      <c r="K17" s="244">
        <v>0</v>
      </c>
      <c r="L17" s="244">
        <v>0</v>
      </c>
      <c r="M17" s="244">
        <v>0</v>
      </c>
      <c r="N17" s="244">
        <v>0</v>
      </c>
      <c r="O17" s="244">
        <v>1.4834422651540516E-4</v>
      </c>
      <c r="P17" s="244">
        <v>0</v>
      </c>
      <c r="Q17" s="244">
        <v>0</v>
      </c>
      <c r="R17" s="244">
        <v>0</v>
      </c>
      <c r="S17" s="244">
        <v>0</v>
      </c>
      <c r="T17" s="244">
        <v>0</v>
      </c>
      <c r="U17" s="244">
        <v>0</v>
      </c>
      <c r="V17" s="244">
        <v>0</v>
      </c>
      <c r="W17" s="244">
        <v>0</v>
      </c>
      <c r="Y17" s="461"/>
    </row>
    <row r="18" spans="4:25">
      <c r="D18" t="s">
        <v>451</v>
      </c>
      <c r="E18" t="s">
        <v>450</v>
      </c>
      <c r="F18" s="244">
        <v>0</v>
      </c>
      <c r="G18" s="244">
        <v>0</v>
      </c>
      <c r="H18" s="244">
        <v>0</v>
      </c>
      <c r="I18" s="244">
        <v>0</v>
      </c>
      <c r="J18" s="244">
        <v>0</v>
      </c>
      <c r="K18" s="244">
        <v>0</v>
      </c>
      <c r="L18" s="244">
        <v>0</v>
      </c>
      <c r="M18" s="244">
        <v>0</v>
      </c>
      <c r="N18" s="244">
        <v>0</v>
      </c>
      <c r="O18" s="244">
        <v>1.4834422651540516E-4</v>
      </c>
      <c r="P18" s="244">
        <v>0</v>
      </c>
      <c r="Q18" s="244">
        <v>0</v>
      </c>
      <c r="R18" s="244">
        <v>0</v>
      </c>
      <c r="S18" s="244">
        <v>0</v>
      </c>
      <c r="T18" s="244">
        <v>0</v>
      </c>
      <c r="U18" s="244">
        <v>0</v>
      </c>
      <c r="V18" s="244">
        <v>0</v>
      </c>
      <c r="W18" s="244">
        <v>0</v>
      </c>
      <c r="Y18" s="461"/>
    </row>
    <row r="19" spans="4:25">
      <c r="D19" t="s">
        <v>455</v>
      </c>
      <c r="E19" t="s">
        <v>454</v>
      </c>
      <c r="F19" s="244">
        <v>0</v>
      </c>
      <c r="G19" s="244">
        <v>0</v>
      </c>
      <c r="H19" s="244">
        <v>0</v>
      </c>
      <c r="I19" s="244">
        <v>0</v>
      </c>
      <c r="J19" s="244">
        <v>0</v>
      </c>
      <c r="K19" s="244">
        <v>0</v>
      </c>
      <c r="L19" s="244">
        <v>0</v>
      </c>
      <c r="M19" s="244">
        <v>0</v>
      </c>
      <c r="N19" s="244">
        <v>0</v>
      </c>
      <c r="O19" s="244">
        <v>1.4834422651540516E-4</v>
      </c>
      <c r="P19" s="244">
        <v>0</v>
      </c>
      <c r="Q19" s="244">
        <v>0</v>
      </c>
      <c r="R19" s="244">
        <v>0</v>
      </c>
      <c r="S19" s="244">
        <v>0</v>
      </c>
      <c r="T19" s="244">
        <v>0</v>
      </c>
      <c r="U19" s="244">
        <v>0</v>
      </c>
      <c r="V19" s="244">
        <v>0</v>
      </c>
      <c r="W19" s="244">
        <v>0</v>
      </c>
      <c r="Y19" s="461"/>
    </row>
    <row r="20" spans="4:25">
      <c r="D20" t="s">
        <v>131</v>
      </c>
      <c r="E20" t="s">
        <v>460</v>
      </c>
      <c r="F20" s="244">
        <v>0</v>
      </c>
      <c r="G20" s="244">
        <v>0</v>
      </c>
      <c r="H20" s="244">
        <v>0</v>
      </c>
      <c r="I20" s="244">
        <v>0</v>
      </c>
      <c r="J20" s="244">
        <v>0</v>
      </c>
      <c r="K20" s="244">
        <v>0</v>
      </c>
      <c r="L20" s="244">
        <v>0</v>
      </c>
      <c r="M20" s="244">
        <v>0</v>
      </c>
      <c r="N20" s="244">
        <v>0</v>
      </c>
      <c r="O20" s="244">
        <v>1.4543694963012747E-2</v>
      </c>
      <c r="P20" s="244">
        <v>0</v>
      </c>
      <c r="Q20" s="244">
        <v>0</v>
      </c>
      <c r="R20" s="244">
        <v>0</v>
      </c>
      <c r="S20" s="244">
        <v>0</v>
      </c>
      <c r="T20" s="244">
        <v>0</v>
      </c>
      <c r="U20" s="244">
        <v>0</v>
      </c>
      <c r="V20" s="244">
        <v>0</v>
      </c>
      <c r="W20" s="244">
        <v>0</v>
      </c>
      <c r="Y20" s="461"/>
    </row>
    <row r="21" spans="4:25">
      <c r="D21" t="s">
        <v>464</v>
      </c>
      <c r="E21" t="s">
        <v>463</v>
      </c>
      <c r="F21" s="244">
        <v>0</v>
      </c>
      <c r="G21" s="244">
        <v>0</v>
      </c>
      <c r="H21" s="244">
        <v>0</v>
      </c>
      <c r="I21" s="244">
        <v>0</v>
      </c>
      <c r="J21" s="244">
        <v>0</v>
      </c>
      <c r="K21" s="244">
        <v>0</v>
      </c>
      <c r="L21" s="244">
        <v>0</v>
      </c>
      <c r="M21" s="244">
        <v>0</v>
      </c>
      <c r="N21" s="244">
        <v>0</v>
      </c>
      <c r="O21" s="244">
        <v>2.7224830160583536E-4</v>
      </c>
      <c r="P21" s="244">
        <v>0</v>
      </c>
      <c r="Q21" s="244">
        <v>0</v>
      </c>
      <c r="R21" s="244">
        <v>0</v>
      </c>
      <c r="S21" s="244">
        <v>0</v>
      </c>
      <c r="T21" s="244">
        <v>0</v>
      </c>
      <c r="U21" s="244">
        <v>0</v>
      </c>
      <c r="V21" s="244">
        <v>0</v>
      </c>
      <c r="W21" s="244">
        <v>0</v>
      </c>
      <c r="Y21" s="461"/>
    </row>
    <row r="22" spans="4:25">
      <c r="D22" t="s">
        <v>469</v>
      </c>
      <c r="E22" t="s">
        <v>468</v>
      </c>
      <c r="F22" s="244">
        <v>0</v>
      </c>
      <c r="G22" s="244">
        <v>0</v>
      </c>
      <c r="H22" s="244">
        <v>0</v>
      </c>
      <c r="I22" s="244">
        <v>0</v>
      </c>
      <c r="J22" s="244">
        <v>0</v>
      </c>
      <c r="K22" s="244">
        <v>0</v>
      </c>
      <c r="L22" s="244">
        <v>0</v>
      </c>
      <c r="M22" s="244">
        <v>0</v>
      </c>
      <c r="N22" s="244">
        <v>0</v>
      </c>
      <c r="O22" s="244">
        <v>3.9511545601287354E-4</v>
      </c>
      <c r="P22" s="244">
        <v>0</v>
      </c>
      <c r="Q22" s="244">
        <v>0</v>
      </c>
      <c r="R22" s="244">
        <v>0</v>
      </c>
      <c r="S22" s="244">
        <v>0</v>
      </c>
      <c r="T22" s="244">
        <v>0</v>
      </c>
      <c r="U22" s="244">
        <v>0</v>
      </c>
      <c r="V22" s="244">
        <v>0</v>
      </c>
      <c r="W22" s="244">
        <v>0</v>
      </c>
      <c r="Y22" s="461"/>
    </row>
    <row r="23" spans="4:25">
      <c r="D23" t="s">
        <v>474</v>
      </c>
      <c r="E23" t="s">
        <v>473</v>
      </c>
      <c r="F23" s="244">
        <v>0</v>
      </c>
      <c r="G23" s="244">
        <v>0</v>
      </c>
      <c r="H23" s="244">
        <v>0</v>
      </c>
      <c r="I23" s="244">
        <v>0</v>
      </c>
      <c r="J23" s="244">
        <v>0</v>
      </c>
      <c r="K23" s="244">
        <v>0</v>
      </c>
      <c r="L23" s="244">
        <v>0</v>
      </c>
      <c r="M23" s="244">
        <v>0</v>
      </c>
      <c r="N23" s="244">
        <v>0</v>
      </c>
      <c r="O23" s="244">
        <v>6.910472776760909E-3</v>
      </c>
      <c r="P23" s="244">
        <v>0</v>
      </c>
      <c r="Q23" s="244">
        <v>0</v>
      </c>
      <c r="R23" s="244">
        <v>0</v>
      </c>
      <c r="S23" s="244">
        <v>0</v>
      </c>
      <c r="T23" s="244">
        <v>0</v>
      </c>
      <c r="U23" s="244">
        <v>0</v>
      </c>
      <c r="V23" s="244">
        <v>0</v>
      </c>
      <c r="W23" s="244">
        <v>0</v>
      </c>
      <c r="Y23" s="461"/>
    </row>
    <row r="24" spans="4:25">
      <c r="D24" t="s">
        <v>479</v>
      </c>
      <c r="E24" t="s">
        <v>478</v>
      </c>
      <c r="F24" s="244">
        <v>0</v>
      </c>
      <c r="G24" s="244">
        <v>9.2592592592592587E-3</v>
      </c>
      <c r="H24" s="244">
        <v>0</v>
      </c>
      <c r="I24" s="244">
        <v>8.4033613445378148E-3</v>
      </c>
      <c r="J24" s="244">
        <v>0</v>
      </c>
      <c r="K24" s="244">
        <v>0</v>
      </c>
      <c r="L24" s="244">
        <v>0</v>
      </c>
      <c r="M24" s="244">
        <v>0</v>
      </c>
      <c r="N24" s="244">
        <v>9.1743119266055051E-3</v>
      </c>
      <c r="O24" s="244">
        <v>6.910472776760909E-3</v>
      </c>
      <c r="P24" s="244">
        <v>0</v>
      </c>
      <c r="Q24" s="244">
        <v>0</v>
      </c>
      <c r="R24" s="244">
        <v>0</v>
      </c>
      <c r="S24" s="244">
        <v>0</v>
      </c>
      <c r="T24" s="244">
        <v>1.9638984872774341E-3</v>
      </c>
      <c r="U24" s="244">
        <v>0</v>
      </c>
      <c r="V24" s="244">
        <v>0</v>
      </c>
      <c r="W24" s="244">
        <v>0</v>
      </c>
      <c r="Y24" s="461"/>
    </row>
    <row r="25" spans="4:25">
      <c r="D25" t="s">
        <v>484</v>
      </c>
      <c r="E25" t="s">
        <v>485</v>
      </c>
      <c r="F25" s="244">
        <v>0</v>
      </c>
      <c r="G25" s="244">
        <v>0</v>
      </c>
      <c r="H25" s="244">
        <v>0</v>
      </c>
      <c r="I25" s="244">
        <v>0</v>
      </c>
      <c r="J25" s="244">
        <v>0</v>
      </c>
      <c r="K25" s="244">
        <v>0</v>
      </c>
      <c r="L25" s="244">
        <v>0</v>
      </c>
      <c r="M25" s="244">
        <v>0</v>
      </c>
      <c r="N25" s="244">
        <v>0</v>
      </c>
      <c r="O25" s="244">
        <v>6.910472776760909E-3</v>
      </c>
      <c r="P25" s="244">
        <v>0</v>
      </c>
      <c r="Q25" s="244">
        <v>0</v>
      </c>
      <c r="R25" s="244">
        <v>0</v>
      </c>
      <c r="S25" s="244">
        <v>0</v>
      </c>
      <c r="T25" s="244">
        <v>0</v>
      </c>
      <c r="U25" s="244">
        <v>0</v>
      </c>
      <c r="V25" s="244">
        <v>0</v>
      </c>
      <c r="W25" s="244">
        <v>0</v>
      </c>
      <c r="Y25" s="461"/>
    </row>
    <row r="26" spans="4:25">
      <c r="D26" t="s">
        <v>132</v>
      </c>
      <c r="E26" t="s">
        <v>207</v>
      </c>
      <c r="F26" s="244">
        <v>4.5454545454545456E-2</v>
      </c>
      <c r="G26" s="244">
        <v>0</v>
      </c>
      <c r="H26" s="244">
        <v>0</v>
      </c>
      <c r="I26" s="244">
        <v>0</v>
      </c>
      <c r="J26" s="244">
        <v>0</v>
      </c>
      <c r="K26" s="244">
        <v>0.05</v>
      </c>
      <c r="L26" s="244">
        <v>0</v>
      </c>
      <c r="M26" s="244">
        <v>4.716981132075472E-2</v>
      </c>
      <c r="N26" s="244">
        <v>1.834862385321101E-2</v>
      </c>
      <c r="O26" s="244">
        <v>2.1054153533587344E-2</v>
      </c>
      <c r="P26" s="244">
        <v>0</v>
      </c>
      <c r="Q26" s="244">
        <v>0</v>
      </c>
      <c r="R26" s="244">
        <v>0.05</v>
      </c>
      <c r="S26" s="244">
        <v>2.4213075060532687E-2</v>
      </c>
      <c r="T26" s="244">
        <v>2.0085325438064665E-2</v>
      </c>
      <c r="U26" s="244">
        <v>0.02</v>
      </c>
      <c r="V26" s="244">
        <v>2.8846153846153848E-2</v>
      </c>
      <c r="W26" s="244">
        <v>0</v>
      </c>
      <c r="Y26" s="461"/>
    </row>
    <row r="27" spans="4:25">
      <c r="D27" t="s">
        <v>133</v>
      </c>
      <c r="E27" t="s">
        <v>208</v>
      </c>
      <c r="F27" s="244">
        <v>0</v>
      </c>
      <c r="G27" s="244">
        <v>0</v>
      </c>
      <c r="H27" s="244">
        <v>0</v>
      </c>
      <c r="I27" s="244">
        <v>0</v>
      </c>
      <c r="J27" s="244">
        <v>0</v>
      </c>
      <c r="K27" s="244">
        <v>0</v>
      </c>
      <c r="L27" s="244">
        <v>0</v>
      </c>
      <c r="M27" s="244">
        <v>4.716981132075472E-2</v>
      </c>
      <c r="N27" s="244">
        <v>9.1743119266055051E-3</v>
      </c>
      <c r="O27" s="244">
        <v>0.14230335732906402</v>
      </c>
      <c r="P27" s="244">
        <v>0</v>
      </c>
      <c r="Q27" s="244">
        <v>0</v>
      </c>
      <c r="R27" s="244">
        <v>0</v>
      </c>
      <c r="S27" s="244">
        <v>0</v>
      </c>
      <c r="T27" s="244">
        <v>4.4634056529032594E-3</v>
      </c>
      <c r="U27" s="244">
        <v>0.02</v>
      </c>
      <c r="V27" s="244">
        <v>1.9230769230769232E-2</v>
      </c>
      <c r="W27" s="244">
        <v>0</v>
      </c>
      <c r="Y27" s="461"/>
    </row>
    <row r="28" spans="4:25">
      <c r="D28" t="s">
        <v>134</v>
      </c>
      <c r="E28" t="s">
        <v>209</v>
      </c>
      <c r="F28" s="244">
        <v>0</v>
      </c>
      <c r="G28" s="244">
        <v>0</v>
      </c>
      <c r="H28" s="244">
        <v>0</v>
      </c>
      <c r="I28" s="244">
        <v>4.2016806722689079E-2</v>
      </c>
      <c r="J28" s="244">
        <v>0</v>
      </c>
      <c r="K28" s="244">
        <v>0</v>
      </c>
      <c r="L28" s="244">
        <v>0</v>
      </c>
      <c r="M28" s="244">
        <v>0</v>
      </c>
      <c r="N28" s="244">
        <v>9.1743119266055051E-3</v>
      </c>
      <c r="O28" s="244">
        <v>6.5459616198604673E-2</v>
      </c>
      <c r="P28" s="244">
        <v>0</v>
      </c>
      <c r="Q28" s="244">
        <v>0</v>
      </c>
      <c r="R28" s="244">
        <v>0</v>
      </c>
      <c r="S28" s="244">
        <v>0</v>
      </c>
      <c r="T28" s="244">
        <v>4.4634056529032594E-3</v>
      </c>
      <c r="U28" s="244">
        <v>0</v>
      </c>
      <c r="V28" s="244">
        <v>1.9230769230769232E-2</v>
      </c>
      <c r="W28" s="244">
        <v>0</v>
      </c>
      <c r="Y28" s="461"/>
    </row>
    <row r="29" spans="4:25">
      <c r="D29" t="s">
        <v>135</v>
      </c>
      <c r="E29" t="s">
        <v>210</v>
      </c>
      <c r="F29" s="244">
        <v>0.45454545454545453</v>
      </c>
      <c r="G29" s="244">
        <v>0</v>
      </c>
      <c r="H29" s="244">
        <v>0</v>
      </c>
      <c r="I29" s="244">
        <v>0.16806722689075632</v>
      </c>
      <c r="J29" s="244">
        <v>0</v>
      </c>
      <c r="K29" s="244">
        <v>0.6</v>
      </c>
      <c r="L29" s="244">
        <v>0</v>
      </c>
      <c r="M29" s="244">
        <v>0.14150943396226415</v>
      </c>
      <c r="N29" s="244">
        <v>0</v>
      </c>
      <c r="O29" s="244">
        <v>6.5459616198604673E-2</v>
      </c>
      <c r="P29" s="244">
        <v>0.35714285714285715</v>
      </c>
      <c r="Q29" s="244">
        <v>0</v>
      </c>
      <c r="R29" s="244">
        <v>0.55000000000000004</v>
      </c>
      <c r="S29" s="244">
        <v>0.35108958837772397</v>
      </c>
      <c r="T29" s="244">
        <v>0.2260528987959963</v>
      </c>
      <c r="U29" s="244">
        <v>0.25</v>
      </c>
      <c r="V29" s="244">
        <v>4.807692307692308E-2</v>
      </c>
      <c r="W29" s="244">
        <v>0</v>
      </c>
      <c r="Y29" s="461"/>
    </row>
    <row r="30" spans="4:25">
      <c r="D30" t="s">
        <v>136</v>
      </c>
      <c r="E30" t="s">
        <v>211</v>
      </c>
      <c r="F30" s="244">
        <v>4.5454545454545456E-2</v>
      </c>
      <c r="G30" s="244">
        <v>0.37037037037037035</v>
      </c>
      <c r="H30" s="244">
        <v>0.47619047619047616</v>
      </c>
      <c r="I30" s="244">
        <v>0.50420168067226889</v>
      </c>
      <c r="J30" s="244">
        <v>0.01</v>
      </c>
      <c r="K30" s="244">
        <v>0.05</v>
      </c>
      <c r="L30" s="244">
        <v>0</v>
      </c>
      <c r="M30" s="244">
        <v>9.4339622641509441E-2</v>
      </c>
      <c r="N30" s="244">
        <v>0.27522935779816515</v>
      </c>
      <c r="O30" s="244">
        <v>1.0588532732980193E-2</v>
      </c>
      <c r="P30" s="244">
        <v>8.9285714285714288E-2</v>
      </c>
      <c r="Q30" s="244">
        <v>0.05</v>
      </c>
      <c r="R30" s="244">
        <v>0.05</v>
      </c>
      <c r="S30" s="244">
        <v>6.0532687651331719E-2</v>
      </c>
      <c r="T30" s="244">
        <v>0.1614079069231141</v>
      </c>
      <c r="U30" s="244">
        <v>0.01</v>
      </c>
      <c r="V30" s="244">
        <v>1.9230769230769232E-2</v>
      </c>
      <c r="W30" s="244">
        <v>0</v>
      </c>
      <c r="Y30" s="461"/>
    </row>
    <row r="31" spans="4:25">
      <c r="D31" t="s">
        <v>137</v>
      </c>
      <c r="E31" t="s">
        <v>212</v>
      </c>
      <c r="F31" s="244">
        <v>4.5454545454545456E-2</v>
      </c>
      <c r="G31" s="244">
        <v>4.6296296296296294E-2</v>
      </c>
      <c r="H31" s="244">
        <v>0.19047619047619047</v>
      </c>
      <c r="I31" s="244">
        <v>8.4033613445378158E-2</v>
      </c>
      <c r="J31" s="244">
        <v>0.25</v>
      </c>
      <c r="K31" s="244">
        <v>0.05</v>
      </c>
      <c r="L31" s="244">
        <v>0.81818181818181823</v>
      </c>
      <c r="M31" s="244">
        <v>0.37735849056603776</v>
      </c>
      <c r="N31" s="244">
        <v>0.13761467889908258</v>
      </c>
      <c r="O31" s="244">
        <v>1.0588532732980193E-2</v>
      </c>
      <c r="P31" s="244">
        <v>4.4642857142857144E-2</v>
      </c>
      <c r="Q31" s="244">
        <v>0.8</v>
      </c>
      <c r="R31" s="244">
        <v>0.05</v>
      </c>
      <c r="S31" s="244">
        <v>0.23002421307506055</v>
      </c>
      <c r="T31" s="244">
        <v>0.25673881265970622</v>
      </c>
      <c r="U31" s="244">
        <v>0.1</v>
      </c>
      <c r="V31" s="244">
        <v>4.807692307692308E-2</v>
      </c>
      <c r="W31" s="244">
        <v>0</v>
      </c>
      <c r="Y31" s="461"/>
    </row>
    <row r="32" spans="4:25">
      <c r="D32" t="s">
        <v>138</v>
      </c>
      <c r="E32" t="s">
        <v>213</v>
      </c>
      <c r="F32" s="244">
        <v>9.0909090909090912E-2</v>
      </c>
      <c r="G32" s="244">
        <v>1.8518518518518517E-2</v>
      </c>
      <c r="H32" s="244">
        <v>0</v>
      </c>
      <c r="I32" s="244">
        <v>1.680672268907563E-2</v>
      </c>
      <c r="J32" s="244">
        <v>0.54</v>
      </c>
      <c r="K32" s="244">
        <v>0.05</v>
      </c>
      <c r="L32" s="244">
        <v>0</v>
      </c>
      <c r="M32" s="244">
        <v>9.4339622641509441E-2</v>
      </c>
      <c r="N32" s="244">
        <v>9.1743119266055051E-2</v>
      </c>
      <c r="O32" s="244">
        <v>0.14616203818564302</v>
      </c>
      <c r="P32" s="244">
        <v>0.35714285714285715</v>
      </c>
      <c r="Q32" s="244">
        <v>0</v>
      </c>
      <c r="R32" s="244">
        <v>0.12</v>
      </c>
      <c r="S32" s="244">
        <v>0.15012106537530268</v>
      </c>
      <c r="T32" s="244">
        <v>0.12315280097302242</v>
      </c>
      <c r="U32" s="244">
        <v>0.4</v>
      </c>
      <c r="V32" s="244">
        <v>4.807692307692308E-2</v>
      </c>
      <c r="W32" s="244">
        <v>0</v>
      </c>
      <c r="Y32" s="461"/>
    </row>
    <row r="33" spans="4:25">
      <c r="D33" t="s">
        <v>139</v>
      </c>
      <c r="E33" t="s">
        <v>234</v>
      </c>
      <c r="F33" s="244">
        <v>0</v>
      </c>
      <c r="G33" s="244">
        <v>0</v>
      </c>
      <c r="H33" s="244">
        <v>0</v>
      </c>
      <c r="I33" s="244">
        <v>0</v>
      </c>
      <c r="J33" s="244">
        <v>0</v>
      </c>
      <c r="K33" s="244">
        <v>0</v>
      </c>
      <c r="L33" s="244">
        <v>0</v>
      </c>
      <c r="M33" s="244">
        <v>0</v>
      </c>
      <c r="N33" s="244">
        <v>0</v>
      </c>
      <c r="O33" s="244">
        <v>3.508129404080406E-2</v>
      </c>
      <c r="P33" s="244">
        <v>0</v>
      </c>
      <c r="Q33" s="244">
        <v>0</v>
      </c>
      <c r="R33" s="244">
        <v>0</v>
      </c>
      <c r="S33" s="244">
        <v>0</v>
      </c>
      <c r="T33" s="244">
        <v>0</v>
      </c>
      <c r="U33" s="244">
        <v>0</v>
      </c>
      <c r="V33" s="244">
        <v>0</v>
      </c>
      <c r="W33" s="244">
        <v>0</v>
      </c>
      <c r="Y33" s="461"/>
    </row>
    <row r="34" spans="4:25">
      <c r="D34" t="s">
        <v>140</v>
      </c>
      <c r="E34" t="s">
        <v>214</v>
      </c>
      <c r="F34" s="244">
        <v>0</v>
      </c>
      <c r="G34" s="244">
        <v>0</v>
      </c>
      <c r="H34" s="244">
        <v>0</v>
      </c>
      <c r="I34" s="244">
        <v>0</v>
      </c>
      <c r="J34" s="244">
        <v>0</v>
      </c>
      <c r="K34" s="244">
        <v>0</v>
      </c>
      <c r="L34" s="244">
        <v>0</v>
      </c>
      <c r="M34" s="244">
        <v>0</v>
      </c>
      <c r="N34" s="244">
        <v>4.5871559633027525E-2</v>
      </c>
      <c r="O34" s="244">
        <v>3.508129404080406E-2</v>
      </c>
      <c r="P34" s="244">
        <v>0</v>
      </c>
      <c r="Q34" s="244">
        <v>0</v>
      </c>
      <c r="R34" s="244">
        <v>0</v>
      </c>
      <c r="S34" s="244">
        <v>0</v>
      </c>
      <c r="T34" s="244">
        <v>0</v>
      </c>
      <c r="U34" s="244">
        <v>0</v>
      </c>
      <c r="V34" s="244">
        <v>0.48076923076923078</v>
      </c>
      <c r="W34" s="244">
        <v>0</v>
      </c>
      <c r="Y34" s="461"/>
    </row>
    <row r="35" spans="4:25">
      <c r="D35" t="s">
        <v>508</v>
      </c>
      <c r="E35" t="s">
        <v>507</v>
      </c>
      <c r="F35" s="244">
        <v>0</v>
      </c>
      <c r="G35" s="244">
        <v>0</v>
      </c>
      <c r="H35" s="244">
        <v>0</v>
      </c>
      <c r="I35" s="244">
        <v>0</v>
      </c>
      <c r="J35" s="244">
        <v>0</v>
      </c>
      <c r="K35" s="244">
        <v>0</v>
      </c>
      <c r="L35" s="244">
        <v>0</v>
      </c>
      <c r="M35" s="244">
        <v>0</v>
      </c>
      <c r="N35" s="244">
        <v>0</v>
      </c>
      <c r="O35" s="244">
        <v>2.4989805008589954E-3</v>
      </c>
      <c r="P35" s="244">
        <v>0</v>
      </c>
      <c r="Q35" s="244">
        <v>0</v>
      </c>
      <c r="R35" s="244">
        <v>0</v>
      </c>
      <c r="S35" s="244">
        <v>0</v>
      </c>
      <c r="T35" s="244">
        <v>0</v>
      </c>
      <c r="U35" s="244">
        <v>0</v>
      </c>
      <c r="V35" s="244">
        <v>0</v>
      </c>
      <c r="W35" s="244">
        <v>0</v>
      </c>
      <c r="Y35" s="461"/>
    </row>
    <row r="36" spans="4:25">
      <c r="D36" t="s">
        <v>512</v>
      </c>
      <c r="E36" t="s">
        <v>511</v>
      </c>
      <c r="F36" s="244">
        <v>4.5454545454545456E-2</v>
      </c>
      <c r="G36" s="244">
        <v>0</v>
      </c>
      <c r="H36" s="244">
        <v>0</v>
      </c>
      <c r="I36" s="244">
        <v>0</v>
      </c>
      <c r="J36" s="244">
        <v>0</v>
      </c>
      <c r="K36" s="244">
        <v>0</v>
      </c>
      <c r="L36" s="244">
        <v>0</v>
      </c>
      <c r="M36" s="244">
        <v>4.716981132075472E-2</v>
      </c>
      <c r="N36" s="244">
        <v>0</v>
      </c>
      <c r="O36" s="244">
        <v>2.4989805008589954E-3</v>
      </c>
      <c r="P36" s="244">
        <v>0</v>
      </c>
      <c r="Q36" s="244">
        <v>0</v>
      </c>
      <c r="R36" s="244">
        <v>0</v>
      </c>
      <c r="S36" s="244">
        <v>1.2106537530266344E-2</v>
      </c>
      <c r="T36" s="244">
        <v>9.2057741591129727E-3</v>
      </c>
      <c r="U36" s="244">
        <v>0</v>
      </c>
      <c r="V36" s="244">
        <v>0</v>
      </c>
      <c r="W36" s="244">
        <v>0</v>
      </c>
      <c r="Y36" s="461"/>
    </row>
    <row r="37" spans="4:25">
      <c r="D37" t="s">
        <v>141</v>
      </c>
      <c r="E37" t="s">
        <v>215</v>
      </c>
      <c r="F37" s="244">
        <v>9.0909090909090912E-2</v>
      </c>
      <c r="G37" s="244">
        <v>0.18518518518518517</v>
      </c>
      <c r="H37" s="244">
        <v>9.5238095238095233E-2</v>
      </c>
      <c r="I37" s="244">
        <v>8.4033613445378158E-2</v>
      </c>
      <c r="J37" s="244">
        <v>0.1</v>
      </c>
      <c r="K37" s="244">
        <v>0.2</v>
      </c>
      <c r="L37" s="244">
        <v>4.5454545454545456E-2</v>
      </c>
      <c r="M37" s="244">
        <v>9.4339622641509441E-2</v>
      </c>
      <c r="N37" s="244">
        <v>9.1743119266055051E-3</v>
      </c>
      <c r="O37" s="244">
        <v>2.4989805008589954E-3</v>
      </c>
      <c r="P37" s="244">
        <v>8.9285714285714288E-2</v>
      </c>
      <c r="Q37" s="244">
        <v>0.05</v>
      </c>
      <c r="R37" s="244">
        <v>0.1</v>
      </c>
      <c r="S37" s="244">
        <v>8.4745762711864403E-2</v>
      </c>
      <c r="T37" s="244">
        <v>0.10535497093207068</v>
      </c>
      <c r="U37" s="244">
        <v>0.1</v>
      </c>
      <c r="V37" s="244">
        <v>9.6153846153846159E-2</v>
      </c>
      <c r="W37" s="244">
        <v>0</v>
      </c>
      <c r="Y37" s="461"/>
    </row>
    <row r="38" spans="4:25">
      <c r="D38" t="s">
        <v>518</v>
      </c>
      <c r="E38" t="s">
        <v>517</v>
      </c>
      <c r="F38" s="244">
        <v>0</v>
      </c>
      <c r="G38" s="244">
        <v>0</v>
      </c>
      <c r="H38" s="244">
        <v>0</v>
      </c>
      <c r="I38" s="244">
        <v>0</v>
      </c>
      <c r="J38" s="244">
        <v>0</v>
      </c>
      <c r="K38" s="244">
        <v>0</v>
      </c>
      <c r="L38" s="244">
        <v>0</v>
      </c>
      <c r="M38" s="244">
        <v>0</v>
      </c>
      <c r="N38" s="244">
        <v>0</v>
      </c>
      <c r="O38" s="244">
        <v>4.0043771555935517E-4</v>
      </c>
      <c r="P38" s="244">
        <v>0</v>
      </c>
      <c r="Q38" s="244">
        <v>0</v>
      </c>
      <c r="R38" s="244">
        <v>0</v>
      </c>
      <c r="S38" s="244">
        <v>0</v>
      </c>
      <c r="T38" s="244">
        <v>0</v>
      </c>
      <c r="U38" s="244">
        <v>0</v>
      </c>
      <c r="V38" s="244">
        <v>0</v>
      </c>
      <c r="W38" s="244">
        <v>0</v>
      </c>
      <c r="Y38" s="461"/>
    </row>
    <row r="39" spans="4:25">
      <c r="D39" t="s">
        <v>522</v>
      </c>
      <c r="E39" t="s">
        <v>521</v>
      </c>
      <c r="F39" s="244">
        <v>0</v>
      </c>
      <c r="G39" s="244">
        <v>0</v>
      </c>
      <c r="H39" s="244">
        <v>0</v>
      </c>
      <c r="I39" s="244">
        <v>0</v>
      </c>
      <c r="J39" s="244">
        <v>0</v>
      </c>
      <c r="K39" s="244">
        <v>0</v>
      </c>
      <c r="L39" s="244">
        <v>0</v>
      </c>
      <c r="M39" s="244">
        <v>0</v>
      </c>
      <c r="N39" s="244">
        <v>0</v>
      </c>
      <c r="O39" s="244">
        <v>4.0043771555935517E-4</v>
      </c>
      <c r="P39" s="244">
        <v>0</v>
      </c>
      <c r="Q39" s="244">
        <v>0</v>
      </c>
      <c r="R39" s="244">
        <v>0</v>
      </c>
      <c r="S39" s="244">
        <v>0</v>
      </c>
      <c r="T39" s="244">
        <v>0</v>
      </c>
      <c r="U39" s="244">
        <v>0</v>
      </c>
      <c r="V39" s="244">
        <v>0</v>
      </c>
      <c r="W39" s="244">
        <v>0</v>
      </c>
      <c r="Y39" s="461"/>
    </row>
    <row r="40" spans="4:25">
      <c r="D40" t="s">
        <v>526</v>
      </c>
      <c r="E40" t="s">
        <v>525</v>
      </c>
      <c r="F40" s="244">
        <v>0</v>
      </c>
      <c r="G40" s="244">
        <v>0</v>
      </c>
      <c r="H40" s="244">
        <v>0</v>
      </c>
      <c r="I40" s="244">
        <v>0</v>
      </c>
      <c r="J40" s="244">
        <v>0</v>
      </c>
      <c r="K40" s="244">
        <v>0</v>
      </c>
      <c r="L40" s="244">
        <v>0</v>
      </c>
      <c r="M40" s="244">
        <v>0</v>
      </c>
      <c r="N40" s="244">
        <v>0</v>
      </c>
      <c r="O40" s="244">
        <v>4.0043771555935517E-4</v>
      </c>
      <c r="P40" s="244">
        <v>0</v>
      </c>
      <c r="Q40" s="244">
        <v>0</v>
      </c>
      <c r="R40" s="244">
        <v>0</v>
      </c>
      <c r="S40" s="244">
        <v>0</v>
      </c>
      <c r="T40" s="244">
        <v>0</v>
      </c>
      <c r="U40" s="244">
        <v>0</v>
      </c>
      <c r="V40" s="244">
        <v>0</v>
      </c>
      <c r="W40" s="244">
        <v>0</v>
      </c>
      <c r="Y40" s="461"/>
    </row>
    <row r="41" spans="4:25">
      <c r="D41" t="s">
        <v>142</v>
      </c>
      <c r="E41" t="s">
        <v>529</v>
      </c>
      <c r="F41" s="244">
        <v>0</v>
      </c>
      <c r="G41" s="244">
        <v>0</v>
      </c>
      <c r="H41" s="244">
        <v>0</v>
      </c>
      <c r="I41" s="244">
        <v>0</v>
      </c>
      <c r="J41" s="244">
        <v>0</v>
      </c>
      <c r="K41" s="244">
        <v>0</v>
      </c>
      <c r="L41" s="244">
        <v>0</v>
      </c>
      <c r="M41" s="244">
        <v>0</v>
      </c>
      <c r="N41" s="244">
        <v>0</v>
      </c>
      <c r="O41" s="244">
        <v>2.6683579486845868E-2</v>
      </c>
      <c r="P41" s="244">
        <v>0</v>
      </c>
      <c r="Q41" s="244">
        <v>0</v>
      </c>
      <c r="R41" s="244">
        <v>0</v>
      </c>
      <c r="S41" s="244">
        <v>0</v>
      </c>
      <c r="T41" s="244">
        <v>0</v>
      </c>
      <c r="U41" s="244">
        <v>0</v>
      </c>
      <c r="V41" s="244">
        <v>0</v>
      </c>
      <c r="W41" s="244">
        <v>0</v>
      </c>
      <c r="Y41" s="461"/>
    </row>
    <row r="42" spans="4:25">
      <c r="D42" t="s">
        <v>532</v>
      </c>
      <c r="E42" t="s">
        <v>304</v>
      </c>
      <c r="F42" s="244">
        <v>0</v>
      </c>
      <c r="G42" s="244">
        <v>0</v>
      </c>
      <c r="H42" s="244">
        <v>0</v>
      </c>
      <c r="I42" s="244">
        <v>0</v>
      </c>
      <c r="J42" s="244">
        <v>0</v>
      </c>
      <c r="K42" s="244">
        <v>0</v>
      </c>
      <c r="L42" s="244">
        <v>0</v>
      </c>
      <c r="M42" s="244">
        <v>0</v>
      </c>
      <c r="N42" s="244">
        <v>0</v>
      </c>
      <c r="O42" s="244">
        <v>2.6683579486845868E-2</v>
      </c>
      <c r="P42" s="244">
        <v>0</v>
      </c>
      <c r="Q42" s="244">
        <v>0</v>
      </c>
      <c r="R42" s="244">
        <v>0</v>
      </c>
      <c r="S42" s="244">
        <v>0</v>
      </c>
      <c r="T42" s="244">
        <v>0</v>
      </c>
      <c r="U42" s="244">
        <v>0</v>
      </c>
      <c r="V42" s="244">
        <v>4.807692307692308E-2</v>
      </c>
      <c r="W42" s="244">
        <v>0</v>
      </c>
      <c r="Y42" s="461"/>
    </row>
    <row r="43" spans="4:25">
      <c r="D43" t="s">
        <v>536</v>
      </c>
      <c r="E43" t="s">
        <v>535</v>
      </c>
      <c r="F43" s="244">
        <v>0</v>
      </c>
      <c r="G43" s="244">
        <v>0</v>
      </c>
      <c r="H43" s="244">
        <v>0</v>
      </c>
      <c r="I43" s="244">
        <v>0</v>
      </c>
      <c r="J43" s="244">
        <v>0</v>
      </c>
      <c r="K43" s="244">
        <v>0</v>
      </c>
      <c r="L43" s="244">
        <v>0</v>
      </c>
      <c r="M43" s="244">
        <v>0</v>
      </c>
      <c r="N43" s="244">
        <v>0</v>
      </c>
      <c r="O43" s="244">
        <v>0.28613767943232282</v>
      </c>
      <c r="P43" s="244">
        <v>0</v>
      </c>
      <c r="Q43" s="244">
        <v>0</v>
      </c>
      <c r="R43" s="244">
        <v>0</v>
      </c>
      <c r="S43" s="244">
        <v>0</v>
      </c>
      <c r="T43" s="244">
        <v>4.909746218193585E-2</v>
      </c>
      <c r="U43" s="244">
        <v>0</v>
      </c>
      <c r="V43" s="244">
        <v>4.807692307692308E-2</v>
      </c>
      <c r="W43" s="244">
        <v>0</v>
      </c>
      <c r="Y43" s="461"/>
    </row>
    <row r="44" spans="4:25">
      <c r="D44" t="s">
        <v>540</v>
      </c>
      <c r="E44" t="s">
        <v>541</v>
      </c>
      <c r="F44" s="244">
        <v>0</v>
      </c>
      <c r="G44" s="244">
        <v>0</v>
      </c>
      <c r="H44" s="244">
        <v>0</v>
      </c>
      <c r="I44" s="244">
        <v>0</v>
      </c>
      <c r="J44" s="244">
        <v>0</v>
      </c>
      <c r="K44" s="244">
        <v>0</v>
      </c>
      <c r="L44" s="244">
        <v>0</v>
      </c>
      <c r="M44" s="244">
        <v>0</v>
      </c>
      <c r="N44" s="244">
        <v>0</v>
      </c>
      <c r="O44" s="244">
        <v>5.7853499146899709E-4</v>
      </c>
      <c r="P44" s="244">
        <v>0</v>
      </c>
      <c r="Q44" s="244">
        <v>0</v>
      </c>
      <c r="R44" s="244">
        <v>0</v>
      </c>
      <c r="S44" s="244">
        <v>0</v>
      </c>
      <c r="T44" s="244">
        <v>0</v>
      </c>
      <c r="U44" s="244">
        <v>0</v>
      </c>
      <c r="V44" s="244">
        <v>0</v>
      </c>
      <c r="W44" s="244">
        <v>0</v>
      </c>
      <c r="Y44" s="461"/>
    </row>
    <row r="45" spans="4:25">
      <c r="D45" t="s">
        <v>545</v>
      </c>
      <c r="E45" t="s">
        <v>546</v>
      </c>
      <c r="F45" s="244">
        <v>0</v>
      </c>
      <c r="G45" s="244">
        <v>0</v>
      </c>
      <c r="H45" s="244">
        <v>0</v>
      </c>
      <c r="I45" s="244">
        <v>0</v>
      </c>
      <c r="J45" s="244">
        <v>0</v>
      </c>
      <c r="K45" s="244">
        <v>0</v>
      </c>
      <c r="L45" s="244">
        <v>0</v>
      </c>
      <c r="M45" s="244">
        <v>0</v>
      </c>
      <c r="N45" s="244">
        <v>0</v>
      </c>
      <c r="O45" s="244">
        <v>5.7853499146899709E-4</v>
      </c>
      <c r="P45" s="244">
        <v>0</v>
      </c>
      <c r="Q45" s="244">
        <v>0</v>
      </c>
      <c r="R45" s="244">
        <v>0</v>
      </c>
      <c r="S45" s="244">
        <v>0</v>
      </c>
      <c r="T45" s="244">
        <v>0</v>
      </c>
      <c r="U45" s="244">
        <v>0</v>
      </c>
      <c r="V45" s="244">
        <v>0</v>
      </c>
      <c r="W45" s="244">
        <v>0</v>
      </c>
      <c r="Y45" s="461"/>
    </row>
    <row r="46" spans="4:25">
      <c r="D46" t="s">
        <v>550</v>
      </c>
      <c r="E46" t="s">
        <v>551</v>
      </c>
      <c r="F46" s="244">
        <v>0</v>
      </c>
      <c r="G46" s="244">
        <v>0</v>
      </c>
      <c r="H46" s="244">
        <v>0</v>
      </c>
      <c r="I46" s="244">
        <v>0</v>
      </c>
      <c r="J46" s="244">
        <v>0</v>
      </c>
      <c r="K46" s="244">
        <v>0</v>
      </c>
      <c r="L46" s="244">
        <v>0</v>
      </c>
      <c r="M46" s="244">
        <v>0</v>
      </c>
      <c r="N46" s="244">
        <v>0</v>
      </c>
      <c r="O46" s="244">
        <v>5.7853499146899709E-4</v>
      </c>
      <c r="P46" s="244">
        <v>0</v>
      </c>
      <c r="Q46" s="244">
        <v>0</v>
      </c>
      <c r="R46" s="244">
        <v>0</v>
      </c>
      <c r="S46" s="244">
        <v>0</v>
      </c>
      <c r="T46" s="244">
        <v>0</v>
      </c>
      <c r="U46" s="244">
        <v>0</v>
      </c>
      <c r="V46" s="244">
        <v>0</v>
      </c>
      <c r="W46" s="244">
        <v>0</v>
      </c>
      <c r="Y46" s="461"/>
    </row>
    <row r="47" spans="4:25">
      <c r="D47" t="s">
        <v>553</v>
      </c>
      <c r="E47" t="s">
        <v>552</v>
      </c>
      <c r="F47" s="244">
        <v>4.5454545454545456E-2</v>
      </c>
      <c r="G47" s="244">
        <v>0</v>
      </c>
      <c r="H47" s="244">
        <v>0</v>
      </c>
      <c r="I47" s="244">
        <v>8.4033613445378148E-3</v>
      </c>
      <c r="J47" s="244">
        <v>0.02</v>
      </c>
      <c r="K47" s="244">
        <v>0</v>
      </c>
      <c r="L47" s="244">
        <v>4.5454545454545456E-2</v>
      </c>
      <c r="M47" s="244">
        <v>0</v>
      </c>
      <c r="N47" s="244">
        <v>9.1743119266055051E-3</v>
      </c>
      <c r="O47" s="244">
        <v>7.082832644311806E-3</v>
      </c>
      <c r="P47" s="244">
        <v>8.9285714285714281E-3</v>
      </c>
      <c r="Q47" s="244">
        <v>0.01</v>
      </c>
      <c r="R47" s="244">
        <v>0.01</v>
      </c>
      <c r="S47" s="244">
        <v>9.6852300242130755E-3</v>
      </c>
      <c r="T47" s="244">
        <v>1.3910947618215158E-2</v>
      </c>
      <c r="U47" s="244">
        <v>0</v>
      </c>
      <c r="V47" s="244">
        <v>0</v>
      </c>
      <c r="W47" s="244">
        <v>0</v>
      </c>
      <c r="Y47" s="461"/>
    </row>
    <row r="48" spans="4:25">
      <c r="D48" t="s">
        <v>416</v>
      </c>
      <c r="E48" t="s">
        <v>417</v>
      </c>
      <c r="F48" s="244">
        <v>4.5454545454545456E-2</v>
      </c>
      <c r="G48" s="244">
        <v>0</v>
      </c>
      <c r="H48" s="244">
        <v>0</v>
      </c>
      <c r="I48" s="244">
        <v>0</v>
      </c>
      <c r="J48" s="244">
        <v>0</v>
      </c>
      <c r="K48" s="244">
        <v>0</v>
      </c>
      <c r="L48" s="244">
        <v>0</v>
      </c>
      <c r="M48" s="244">
        <v>0</v>
      </c>
      <c r="N48" s="244">
        <v>9.1743119266055051E-3</v>
      </c>
      <c r="O48" s="244">
        <v>3.1676709891208054E-4</v>
      </c>
      <c r="P48" s="244">
        <v>0</v>
      </c>
      <c r="Q48" s="244">
        <v>0</v>
      </c>
      <c r="R48" s="244">
        <v>0</v>
      </c>
      <c r="S48" s="244">
        <v>0</v>
      </c>
      <c r="T48" s="244">
        <v>4.4634056529032594E-3</v>
      </c>
      <c r="U48" s="244">
        <v>0</v>
      </c>
      <c r="V48" s="244">
        <v>0</v>
      </c>
      <c r="W48" s="244">
        <v>0</v>
      </c>
      <c r="Y48" s="461"/>
    </row>
    <row r="49" spans="4:25">
      <c r="D49" t="s">
        <v>420</v>
      </c>
      <c r="E49" t="s">
        <v>421</v>
      </c>
      <c r="F49" s="244">
        <v>0</v>
      </c>
      <c r="G49" s="244">
        <v>0</v>
      </c>
      <c r="H49" s="244">
        <v>0</v>
      </c>
      <c r="I49" s="244">
        <v>0</v>
      </c>
      <c r="J49" s="244">
        <v>0</v>
      </c>
      <c r="K49" s="244">
        <v>0</v>
      </c>
      <c r="L49" s="244">
        <v>0</v>
      </c>
      <c r="M49" s="244">
        <v>0</v>
      </c>
      <c r="N49" s="244">
        <v>9.1743119266055051E-3</v>
      </c>
      <c r="O49" s="244">
        <v>7.642924882033033E-5</v>
      </c>
      <c r="P49" s="244">
        <v>0</v>
      </c>
      <c r="Q49" s="244">
        <v>0</v>
      </c>
      <c r="R49" s="244">
        <v>0</v>
      </c>
      <c r="S49" s="244">
        <v>0</v>
      </c>
      <c r="T49" s="244">
        <v>0</v>
      </c>
      <c r="U49" s="244">
        <v>0</v>
      </c>
      <c r="V49" s="244">
        <v>0</v>
      </c>
      <c r="W49" s="244">
        <v>0</v>
      </c>
      <c r="Y49" s="461"/>
    </row>
    <row r="50" spans="4:25">
      <c r="D50" t="s">
        <v>424</v>
      </c>
      <c r="E50" t="s">
        <v>425</v>
      </c>
      <c r="F50" s="244">
        <v>0</v>
      </c>
      <c r="G50" s="244">
        <v>0</v>
      </c>
      <c r="H50" s="244">
        <v>0</v>
      </c>
      <c r="I50" s="244">
        <v>0</v>
      </c>
      <c r="J50" s="244">
        <v>0</v>
      </c>
      <c r="K50" s="244">
        <v>0</v>
      </c>
      <c r="L50" s="244">
        <v>0</v>
      </c>
      <c r="M50" s="244">
        <v>0</v>
      </c>
      <c r="N50" s="244">
        <v>0</v>
      </c>
      <c r="O50" s="244">
        <v>7.642924882033033E-5</v>
      </c>
      <c r="P50" s="244">
        <v>0</v>
      </c>
      <c r="Q50" s="244">
        <v>0</v>
      </c>
      <c r="R50" s="244">
        <v>0</v>
      </c>
      <c r="S50" s="244">
        <v>0</v>
      </c>
      <c r="T50" s="244">
        <v>0</v>
      </c>
      <c r="U50" s="244">
        <v>0</v>
      </c>
      <c r="V50" s="244">
        <v>0</v>
      </c>
      <c r="W50" s="244">
        <v>0</v>
      </c>
      <c r="Y50" s="461"/>
    </row>
    <row r="51" spans="4:25">
      <c r="D51" t="s">
        <v>428</v>
      </c>
      <c r="E51" t="s">
        <v>429</v>
      </c>
      <c r="F51" s="244">
        <v>0</v>
      </c>
      <c r="G51" s="244">
        <v>0</v>
      </c>
      <c r="H51" s="244">
        <v>0</v>
      </c>
      <c r="I51" s="244">
        <v>0</v>
      </c>
      <c r="J51" s="244">
        <v>0</v>
      </c>
      <c r="K51" s="244">
        <v>0</v>
      </c>
      <c r="L51" s="244">
        <v>0</v>
      </c>
      <c r="M51" s="244">
        <v>0</v>
      </c>
      <c r="N51" s="244">
        <v>0</v>
      </c>
      <c r="O51" s="244">
        <v>4.1580679410024271E-4</v>
      </c>
      <c r="P51" s="244">
        <v>0</v>
      </c>
      <c r="Q51" s="244">
        <v>0</v>
      </c>
      <c r="R51" s="244">
        <v>0</v>
      </c>
      <c r="S51" s="244">
        <v>0</v>
      </c>
      <c r="T51" s="244">
        <v>0</v>
      </c>
      <c r="U51" s="244">
        <v>0</v>
      </c>
      <c r="V51" s="244">
        <v>0</v>
      </c>
      <c r="W51" s="244">
        <v>0</v>
      </c>
      <c r="Y51" s="461"/>
    </row>
    <row r="52" spans="4:25">
      <c r="D52" t="s">
        <v>432</v>
      </c>
      <c r="E52" t="s">
        <v>433</v>
      </c>
      <c r="F52" s="244">
        <v>0</v>
      </c>
      <c r="G52" s="244">
        <v>0</v>
      </c>
      <c r="H52" s="244">
        <v>0</v>
      </c>
      <c r="I52" s="244">
        <v>0</v>
      </c>
      <c r="J52" s="244">
        <v>0</v>
      </c>
      <c r="K52" s="244">
        <v>0</v>
      </c>
      <c r="L52" s="244">
        <v>0</v>
      </c>
      <c r="M52" s="244">
        <v>0</v>
      </c>
      <c r="N52" s="244">
        <v>0</v>
      </c>
      <c r="O52" s="244">
        <v>7.4456831976521499E-4</v>
      </c>
      <c r="P52" s="244">
        <v>0</v>
      </c>
      <c r="Q52" s="244">
        <v>0</v>
      </c>
      <c r="R52" s="244">
        <v>0</v>
      </c>
      <c r="S52" s="244">
        <v>0</v>
      </c>
      <c r="T52" s="244">
        <v>0</v>
      </c>
      <c r="U52" s="244">
        <v>0</v>
      </c>
      <c r="V52" s="244">
        <v>0</v>
      </c>
      <c r="W52" s="244">
        <v>0</v>
      </c>
      <c r="Y52" s="461"/>
    </row>
    <row r="53" spans="4:25">
      <c r="D53" t="s">
        <v>438</v>
      </c>
      <c r="E53" t="s">
        <v>439</v>
      </c>
      <c r="F53" s="244">
        <v>0</v>
      </c>
      <c r="G53" s="244">
        <v>0</v>
      </c>
      <c r="H53" s="244">
        <v>0</v>
      </c>
      <c r="I53" s="244">
        <v>0</v>
      </c>
      <c r="J53" s="244">
        <v>0</v>
      </c>
      <c r="K53" s="244">
        <v>0</v>
      </c>
      <c r="L53" s="244">
        <v>0</v>
      </c>
      <c r="M53" s="244">
        <v>0</v>
      </c>
      <c r="N53" s="244">
        <v>0</v>
      </c>
      <c r="O53" s="244">
        <v>2.3000723795357116E-4</v>
      </c>
      <c r="P53" s="244">
        <v>0</v>
      </c>
      <c r="Q53" s="244">
        <v>0</v>
      </c>
      <c r="R53" s="244">
        <v>0</v>
      </c>
      <c r="S53" s="244">
        <v>0</v>
      </c>
      <c r="T53" s="244">
        <v>0</v>
      </c>
      <c r="U53" s="244">
        <v>0</v>
      </c>
      <c r="V53" s="244">
        <v>0</v>
      </c>
      <c r="W53" s="244">
        <v>0</v>
      </c>
      <c r="Y53" s="461"/>
    </row>
    <row r="54" spans="4:25">
      <c r="D54" t="s">
        <v>443</v>
      </c>
      <c r="E54" t="s">
        <v>444</v>
      </c>
      <c r="F54" s="244">
        <v>0</v>
      </c>
      <c r="G54" s="244">
        <v>0</v>
      </c>
      <c r="H54" s="244">
        <v>0</v>
      </c>
      <c r="I54" s="244">
        <v>0</v>
      </c>
      <c r="J54" s="244">
        <v>0</v>
      </c>
      <c r="K54" s="244">
        <v>0</v>
      </c>
      <c r="L54" s="244">
        <v>0</v>
      </c>
      <c r="M54" s="244">
        <v>0</v>
      </c>
      <c r="N54" s="244">
        <v>0</v>
      </c>
      <c r="O54" s="244">
        <v>2.3000723795357116E-4</v>
      </c>
      <c r="P54" s="244">
        <v>0</v>
      </c>
      <c r="Q54" s="244">
        <v>0</v>
      </c>
      <c r="R54" s="244">
        <v>0</v>
      </c>
      <c r="S54" s="244">
        <v>0</v>
      </c>
      <c r="T54" s="244">
        <v>0</v>
      </c>
      <c r="U54" s="244">
        <v>0</v>
      </c>
      <c r="V54" s="244">
        <v>0</v>
      </c>
      <c r="W54" s="244">
        <v>0</v>
      </c>
      <c r="Y54" s="461"/>
    </row>
    <row r="55" spans="4:25">
      <c r="D55" t="s">
        <v>447</v>
      </c>
      <c r="E55" t="s">
        <v>448</v>
      </c>
      <c r="F55" s="244">
        <v>0</v>
      </c>
      <c r="G55" s="244">
        <v>0</v>
      </c>
      <c r="H55" s="244">
        <v>0</v>
      </c>
      <c r="I55" s="244">
        <v>0</v>
      </c>
      <c r="J55" s="244">
        <v>0</v>
      </c>
      <c r="K55" s="244">
        <v>0</v>
      </c>
      <c r="L55" s="244">
        <v>0</v>
      </c>
      <c r="M55" s="244">
        <v>0</v>
      </c>
      <c r="N55" s="244">
        <v>0</v>
      </c>
      <c r="O55" s="244">
        <v>4.1580679410024271E-4</v>
      </c>
      <c r="P55" s="244">
        <v>0</v>
      </c>
      <c r="Q55" s="244">
        <v>0</v>
      </c>
      <c r="R55" s="244">
        <v>0</v>
      </c>
      <c r="S55" s="244">
        <v>0</v>
      </c>
      <c r="T55" s="244">
        <v>0</v>
      </c>
      <c r="U55" s="244">
        <v>0</v>
      </c>
      <c r="V55" s="244">
        <v>0</v>
      </c>
      <c r="W55" s="244">
        <v>0</v>
      </c>
      <c r="Y55" s="461"/>
    </row>
    <row r="56" spans="4:25">
      <c r="D56" t="s">
        <v>452</v>
      </c>
      <c r="E56" t="s">
        <v>453</v>
      </c>
      <c r="F56" s="244">
        <v>0</v>
      </c>
      <c r="G56" s="244">
        <v>0</v>
      </c>
      <c r="H56" s="244">
        <v>0</v>
      </c>
      <c r="I56" s="244">
        <v>0</v>
      </c>
      <c r="J56" s="244">
        <v>0</v>
      </c>
      <c r="K56" s="244">
        <v>0</v>
      </c>
      <c r="L56" s="244">
        <v>0</v>
      </c>
      <c r="M56" s="244">
        <v>0</v>
      </c>
      <c r="N56" s="244">
        <v>0</v>
      </c>
      <c r="O56" s="244">
        <v>4.1580679410024271E-4</v>
      </c>
      <c r="P56" s="244">
        <v>0</v>
      </c>
      <c r="Q56" s="244">
        <v>0</v>
      </c>
      <c r="R56" s="244">
        <v>0</v>
      </c>
      <c r="S56" s="244">
        <v>0</v>
      </c>
      <c r="T56" s="244">
        <v>0</v>
      </c>
      <c r="U56" s="244">
        <v>0</v>
      </c>
      <c r="V56" s="244">
        <v>0</v>
      </c>
      <c r="W56" s="244">
        <v>0</v>
      </c>
      <c r="Y56" s="461"/>
    </row>
    <row r="57" spans="4:25">
      <c r="D57" t="s">
        <v>456</v>
      </c>
      <c r="E57" t="s">
        <v>457</v>
      </c>
      <c r="F57" s="244">
        <v>0</v>
      </c>
      <c r="G57" s="244">
        <v>0.18518518518518517</v>
      </c>
      <c r="H57" s="244">
        <v>0.19047619047619047</v>
      </c>
      <c r="I57" s="244">
        <v>0</v>
      </c>
      <c r="J57" s="244">
        <v>0.05</v>
      </c>
      <c r="K57" s="244">
        <v>0</v>
      </c>
      <c r="L57" s="244">
        <v>0</v>
      </c>
      <c r="M57" s="244">
        <v>0</v>
      </c>
      <c r="N57" s="244">
        <v>9.1743119266055051E-2</v>
      </c>
      <c r="O57" s="244">
        <v>1.3301248105778094E-4</v>
      </c>
      <c r="P57" s="244">
        <v>8.9285714285714281E-3</v>
      </c>
      <c r="Q57" s="244">
        <v>0.03</v>
      </c>
      <c r="R57" s="244">
        <v>0.01</v>
      </c>
      <c r="S57" s="244">
        <v>1.2106537530266344E-2</v>
      </c>
      <c r="T57" s="244">
        <v>9.8194924363871703E-3</v>
      </c>
      <c r="U57" s="244">
        <v>0.1</v>
      </c>
      <c r="V57" s="244">
        <v>1.9230769230769232E-2</v>
      </c>
      <c r="W57" s="244">
        <v>0</v>
      </c>
      <c r="Y57" s="461"/>
    </row>
    <row r="58" spans="4:25">
      <c r="D58" t="s">
        <v>461</v>
      </c>
      <c r="E58" t="s">
        <v>462</v>
      </c>
      <c r="F58" s="244">
        <v>0</v>
      </c>
      <c r="G58" s="244">
        <v>0</v>
      </c>
      <c r="H58" s="244">
        <v>0</v>
      </c>
      <c r="I58" s="244">
        <v>0</v>
      </c>
      <c r="J58" s="244">
        <v>0</v>
      </c>
      <c r="K58" s="244">
        <v>0</v>
      </c>
      <c r="L58" s="244">
        <v>0</v>
      </c>
      <c r="M58" s="244">
        <v>0</v>
      </c>
      <c r="N58" s="244">
        <v>0</v>
      </c>
      <c r="O58" s="244">
        <v>6.6260259586593058E-4</v>
      </c>
      <c r="P58" s="244">
        <v>0</v>
      </c>
      <c r="Q58" s="244">
        <v>0</v>
      </c>
      <c r="R58" s="244">
        <v>0</v>
      </c>
      <c r="S58" s="244">
        <v>0</v>
      </c>
      <c r="T58" s="244">
        <v>0</v>
      </c>
      <c r="U58" s="244">
        <v>0</v>
      </c>
      <c r="V58" s="244">
        <v>0</v>
      </c>
      <c r="W58" s="244">
        <v>0</v>
      </c>
      <c r="Y58" s="461"/>
    </row>
    <row r="59" spans="4:25">
      <c r="D59" t="s">
        <v>465</v>
      </c>
      <c r="E59" t="s">
        <v>466</v>
      </c>
      <c r="F59" s="244">
        <v>0</v>
      </c>
      <c r="G59" s="244">
        <v>0</v>
      </c>
      <c r="H59" s="244">
        <v>0</v>
      </c>
      <c r="I59" s="244">
        <v>0</v>
      </c>
      <c r="J59" s="244">
        <v>0</v>
      </c>
      <c r="K59" s="244">
        <v>0</v>
      </c>
      <c r="L59" s="244">
        <v>0</v>
      </c>
      <c r="M59" s="244">
        <v>0</v>
      </c>
      <c r="N59" s="244">
        <v>0</v>
      </c>
      <c r="O59" s="244">
        <v>6.6260259586593058E-4</v>
      </c>
      <c r="P59" s="244">
        <v>0</v>
      </c>
      <c r="Q59" s="244">
        <v>0</v>
      </c>
      <c r="R59" s="244">
        <v>0</v>
      </c>
      <c r="S59" s="244">
        <v>0</v>
      </c>
      <c r="T59" s="244">
        <v>0</v>
      </c>
      <c r="U59" s="244">
        <v>0</v>
      </c>
      <c r="V59" s="244">
        <v>0</v>
      </c>
      <c r="W59" s="244">
        <v>0</v>
      </c>
      <c r="Y59" s="461"/>
    </row>
    <row r="60" spans="4:25">
      <c r="D60" t="s">
        <v>470</v>
      </c>
      <c r="E60" t="s">
        <v>471</v>
      </c>
      <c r="F60" s="244">
        <v>0</v>
      </c>
      <c r="G60" s="244">
        <v>0</v>
      </c>
      <c r="H60" s="244">
        <v>0</v>
      </c>
      <c r="I60" s="244">
        <v>0</v>
      </c>
      <c r="J60" s="244">
        <v>0</v>
      </c>
      <c r="K60" s="244">
        <v>0</v>
      </c>
      <c r="L60" s="244">
        <v>0</v>
      </c>
      <c r="M60" s="244">
        <v>0</v>
      </c>
      <c r="N60" s="244">
        <v>0</v>
      </c>
      <c r="O60" s="244">
        <v>6.6260259586593058E-4</v>
      </c>
      <c r="P60" s="244">
        <v>0</v>
      </c>
      <c r="Q60" s="244">
        <v>0</v>
      </c>
      <c r="R60" s="244">
        <v>0</v>
      </c>
      <c r="S60" s="244">
        <v>0</v>
      </c>
      <c r="T60" s="244">
        <v>0</v>
      </c>
      <c r="U60" s="244">
        <v>0</v>
      </c>
      <c r="V60" s="244">
        <v>0</v>
      </c>
      <c r="W60" s="244">
        <v>0</v>
      </c>
      <c r="Y60" s="461"/>
    </row>
    <row r="61" spans="4:25">
      <c r="D61" t="s">
        <v>475</v>
      </c>
      <c r="E61" t="s">
        <v>476</v>
      </c>
      <c r="F61" s="244">
        <v>0</v>
      </c>
      <c r="G61" s="244">
        <v>0</v>
      </c>
      <c r="H61" s="244">
        <v>0</v>
      </c>
      <c r="I61" s="244">
        <v>0</v>
      </c>
      <c r="J61" s="244">
        <v>0</v>
      </c>
      <c r="K61" s="244">
        <v>0</v>
      </c>
      <c r="L61" s="244">
        <v>0</v>
      </c>
      <c r="M61" s="244">
        <v>0</v>
      </c>
      <c r="N61" s="244">
        <v>0</v>
      </c>
      <c r="O61" s="244">
        <v>5.0310223200778787E-3</v>
      </c>
      <c r="P61" s="244">
        <v>0</v>
      </c>
      <c r="Q61" s="244">
        <v>0</v>
      </c>
      <c r="R61" s="244">
        <v>0</v>
      </c>
      <c r="S61" s="244">
        <v>0</v>
      </c>
      <c r="T61" s="244">
        <v>0</v>
      </c>
      <c r="U61" s="244">
        <v>0</v>
      </c>
      <c r="V61" s="244">
        <v>0</v>
      </c>
      <c r="W61" s="244">
        <v>0</v>
      </c>
      <c r="Y61" s="461"/>
    </row>
    <row r="62" spans="4:25">
      <c r="D62" t="s">
        <v>480</v>
      </c>
      <c r="E62" t="s">
        <v>481</v>
      </c>
      <c r="F62" s="244">
        <v>0</v>
      </c>
      <c r="G62" s="244">
        <v>0</v>
      </c>
      <c r="H62" s="244">
        <v>0</v>
      </c>
      <c r="I62" s="244">
        <v>0</v>
      </c>
      <c r="J62" s="244">
        <v>0</v>
      </c>
      <c r="K62" s="244">
        <v>0</v>
      </c>
      <c r="L62" s="244">
        <v>0</v>
      </c>
      <c r="M62" s="244">
        <v>0</v>
      </c>
      <c r="N62" s="244">
        <v>0</v>
      </c>
      <c r="O62" s="244">
        <v>2.4211966926522086E-3</v>
      </c>
      <c r="P62" s="244">
        <v>0</v>
      </c>
      <c r="Q62" s="244">
        <v>0</v>
      </c>
      <c r="R62" s="244">
        <v>0</v>
      </c>
      <c r="S62" s="244">
        <v>0</v>
      </c>
      <c r="T62" s="244">
        <v>0</v>
      </c>
      <c r="U62" s="244">
        <v>0</v>
      </c>
      <c r="V62" s="244">
        <v>0</v>
      </c>
      <c r="W62" s="244">
        <v>0</v>
      </c>
      <c r="Y62" s="461"/>
    </row>
    <row r="63" spans="4:25">
      <c r="D63" t="s">
        <v>486</v>
      </c>
      <c r="E63" t="s">
        <v>487</v>
      </c>
      <c r="F63" s="244">
        <v>0</v>
      </c>
      <c r="G63" s="244">
        <v>0</v>
      </c>
      <c r="H63" s="244">
        <v>0</v>
      </c>
      <c r="I63" s="244">
        <v>0</v>
      </c>
      <c r="J63" s="244">
        <v>0</v>
      </c>
      <c r="K63" s="244">
        <v>0</v>
      </c>
      <c r="L63" s="244">
        <v>0</v>
      </c>
      <c r="M63" s="244">
        <v>0</v>
      </c>
      <c r="N63" s="244">
        <v>0</v>
      </c>
      <c r="O63" s="244">
        <v>2.4211966926522086E-3</v>
      </c>
      <c r="P63" s="244">
        <v>0</v>
      </c>
      <c r="Q63" s="244">
        <v>0</v>
      </c>
      <c r="R63" s="244">
        <v>0</v>
      </c>
      <c r="S63" s="244">
        <v>0</v>
      </c>
      <c r="T63" s="244">
        <v>0</v>
      </c>
      <c r="U63" s="244">
        <v>0</v>
      </c>
      <c r="V63" s="244">
        <v>0</v>
      </c>
      <c r="W63" s="244">
        <v>0</v>
      </c>
      <c r="Y63" s="461"/>
    </row>
    <row r="64" spans="4:25">
      <c r="D64" t="s">
        <v>143</v>
      </c>
      <c r="E64" t="s">
        <v>488</v>
      </c>
      <c r="F64" s="244">
        <v>0</v>
      </c>
      <c r="G64" s="244">
        <v>9.2592592592592587E-2</v>
      </c>
      <c r="H64" s="244">
        <v>0</v>
      </c>
      <c r="I64" s="244">
        <v>0</v>
      </c>
      <c r="J64" s="244">
        <v>0</v>
      </c>
      <c r="K64" s="244">
        <v>0</v>
      </c>
      <c r="L64" s="244">
        <v>0</v>
      </c>
      <c r="M64" s="244">
        <v>4.716981132075472E-2</v>
      </c>
      <c r="N64" s="244">
        <v>0</v>
      </c>
      <c r="O64" s="244">
        <v>2.4211966926522086E-3</v>
      </c>
      <c r="P64" s="244">
        <v>1.7857142857142856E-2</v>
      </c>
      <c r="Q64" s="244">
        <v>0.03</v>
      </c>
      <c r="R64" s="244">
        <v>0.03</v>
      </c>
      <c r="S64" s="244">
        <v>1.9370460048426151E-2</v>
      </c>
      <c r="T64" s="244">
        <v>9.8194924363871703E-3</v>
      </c>
      <c r="U64" s="244">
        <v>0</v>
      </c>
      <c r="V64" s="244">
        <v>4.807692307692308E-2</v>
      </c>
      <c r="W64" s="244">
        <v>0.5</v>
      </c>
      <c r="Y64" s="461"/>
    </row>
    <row r="65" spans="4:25">
      <c r="D65" t="s">
        <v>489</v>
      </c>
      <c r="E65" t="s">
        <v>490</v>
      </c>
      <c r="F65" s="244">
        <v>9.0909090909090912E-2</v>
      </c>
      <c r="G65" s="244">
        <v>9.2592592592592587E-2</v>
      </c>
      <c r="H65" s="244">
        <v>4.7619047619047616E-2</v>
      </c>
      <c r="I65" s="244">
        <v>8.4033613445378158E-2</v>
      </c>
      <c r="J65" s="244">
        <v>0.03</v>
      </c>
      <c r="K65" s="244">
        <v>0</v>
      </c>
      <c r="L65" s="244">
        <v>9.0909090909090912E-2</v>
      </c>
      <c r="M65" s="244">
        <v>9.433962264150943E-3</v>
      </c>
      <c r="N65" s="244">
        <v>0.27522935779816515</v>
      </c>
      <c r="O65" s="244">
        <v>2.4211966926522086E-3</v>
      </c>
      <c r="P65" s="244">
        <v>2.6785714285714284E-2</v>
      </c>
      <c r="Q65" s="244">
        <v>0.03</v>
      </c>
      <c r="R65" s="244">
        <v>0.03</v>
      </c>
      <c r="S65" s="244">
        <v>4.6004842615012108E-2</v>
      </c>
      <c r="T65" s="244">
        <v>0</v>
      </c>
      <c r="U65" s="244">
        <v>0</v>
      </c>
      <c r="V65" s="244">
        <v>2.8846153846153848E-2</v>
      </c>
      <c r="W65" s="244">
        <v>0.5</v>
      </c>
      <c r="Y65" s="461"/>
    </row>
    <row r="66" spans="4:25">
      <c r="D66" t="s">
        <v>491</v>
      </c>
      <c r="E66" t="s">
        <v>492</v>
      </c>
      <c r="F66" s="244">
        <v>0</v>
      </c>
      <c r="G66" s="244">
        <v>0</v>
      </c>
      <c r="H66" s="244">
        <v>0</v>
      </c>
      <c r="I66" s="244">
        <v>0</v>
      </c>
      <c r="J66" s="244">
        <v>0</v>
      </c>
      <c r="K66" s="244">
        <v>0</v>
      </c>
      <c r="L66" s="244">
        <v>0</v>
      </c>
      <c r="M66" s="244">
        <v>0</v>
      </c>
      <c r="N66" s="244">
        <v>0</v>
      </c>
      <c r="O66" s="244">
        <v>2.4211966926522086E-3</v>
      </c>
      <c r="P66" s="244">
        <v>0</v>
      </c>
      <c r="Q66" s="244">
        <v>0</v>
      </c>
      <c r="R66" s="244">
        <v>0</v>
      </c>
      <c r="S66" s="244">
        <v>0</v>
      </c>
      <c r="T66" s="244">
        <v>0</v>
      </c>
      <c r="U66" s="244">
        <v>0</v>
      </c>
      <c r="V66" s="244">
        <v>0</v>
      </c>
      <c r="W66" s="244">
        <v>0</v>
      </c>
      <c r="Y66" s="461"/>
    </row>
    <row r="67" spans="4:25">
      <c r="D67" t="s">
        <v>494</v>
      </c>
      <c r="E67" t="s">
        <v>495</v>
      </c>
      <c r="F67" s="244">
        <v>0</v>
      </c>
      <c r="G67" s="244">
        <v>0</v>
      </c>
      <c r="H67" s="244">
        <v>0</v>
      </c>
      <c r="I67" s="244">
        <v>0</v>
      </c>
      <c r="J67" s="244">
        <v>0</v>
      </c>
      <c r="K67" s="244">
        <v>0</v>
      </c>
      <c r="L67" s="244">
        <v>0</v>
      </c>
      <c r="M67" s="244">
        <v>0</v>
      </c>
      <c r="N67" s="244">
        <v>0</v>
      </c>
      <c r="O67" s="244">
        <v>2.4211966926522086E-3</v>
      </c>
      <c r="P67" s="244">
        <v>0</v>
      </c>
      <c r="Q67" s="244">
        <v>0</v>
      </c>
      <c r="R67" s="244">
        <v>0</v>
      </c>
      <c r="S67" s="244">
        <v>0</v>
      </c>
      <c r="T67" s="244">
        <v>0</v>
      </c>
      <c r="U67" s="244">
        <v>0</v>
      </c>
      <c r="V67" s="244">
        <v>0</v>
      </c>
      <c r="W67" s="244">
        <v>0</v>
      </c>
      <c r="Y67" s="461"/>
    </row>
    <row r="68" spans="4:25">
      <c r="D68" t="s">
        <v>496</v>
      </c>
      <c r="E68" t="s">
        <v>497</v>
      </c>
      <c r="F68" s="244">
        <v>0</v>
      </c>
      <c r="G68" s="244">
        <v>0</v>
      </c>
      <c r="H68" s="244">
        <v>0</v>
      </c>
      <c r="I68" s="244">
        <v>0</v>
      </c>
      <c r="J68" s="244">
        <v>0</v>
      </c>
      <c r="K68" s="244">
        <v>0</v>
      </c>
      <c r="L68" s="244">
        <v>0</v>
      </c>
      <c r="M68" s="244">
        <v>0</v>
      </c>
      <c r="N68" s="244">
        <v>0</v>
      </c>
      <c r="O68" s="244">
        <v>5.0310223200778787E-3</v>
      </c>
      <c r="P68" s="244">
        <v>0</v>
      </c>
      <c r="Q68" s="244">
        <v>0</v>
      </c>
      <c r="R68" s="244">
        <v>0</v>
      </c>
      <c r="S68" s="244">
        <v>0</v>
      </c>
      <c r="T68" s="244">
        <v>0</v>
      </c>
      <c r="U68" s="244">
        <v>0</v>
      </c>
      <c r="V68" s="244">
        <v>0</v>
      </c>
      <c r="W68" s="244">
        <v>0</v>
      </c>
      <c r="Y68" s="461"/>
    </row>
    <row r="69" spans="4:25">
      <c r="D69" t="s">
        <v>498</v>
      </c>
      <c r="E69" t="s">
        <v>499</v>
      </c>
      <c r="F69" s="244">
        <v>0</v>
      </c>
      <c r="G69" s="244">
        <v>0</v>
      </c>
      <c r="H69" s="244">
        <v>0</v>
      </c>
      <c r="I69" s="244">
        <v>0</v>
      </c>
      <c r="J69" s="244">
        <v>0</v>
      </c>
      <c r="K69" s="244">
        <v>0</v>
      </c>
      <c r="L69" s="244">
        <v>0</v>
      </c>
      <c r="M69" s="244">
        <v>0</v>
      </c>
      <c r="N69" s="244">
        <v>0</v>
      </c>
      <c r="O69" s="244">
        <v>2.4211966926522086E-3</v>
      </c>
      <c r="P69" s="244">
        <v>0</v>
      </c>
      <c r="Q69" s="244">
        <v>0</v>
      </c>
      <c r="R69" s="244">
        <v>0</v>
      </c>
      <c r="S69" s="244">
        <v>0</v>
      </c>
      <c r="T69" s="244">
        <v>0</v>
      </c>
      <c r="U69" s="244">
        <v>0</v>
      </c>
      <c r="V69" s="244">
        <v>0</v>
      </c>
      <c r="W69" s="244">
        <v>0</v>
      </c>
      <c r="Y69" s="461"/>
    </row>
    <row r="70" spans="4:25">
      <c r="D70" t="s">
        <v>500</v>
      </c>
      <c r="E70" t="s">
        <v>501</v>
      </c>
      <c r="F70" s="244">
        <v>0</v>
      </c>
      <c r="G70" s="244">
        <v>0</v>
      </c>
      <c r="H70" s="244">
        <v>0</v>
      </c>
      <c r="I70" s="244">
        <v>0</v>
      </c>
      <c r="J70" s="244">
        <v>0</v>
      </c>
      <c r="K70" s="244">
        <v>0</v>
      </c>
      <c r="L70" s="244">
        <v>0</v>
      </c>
      <c r="M70" s="244">
        <v>0</v>
      </c>
      <c r="N70" s="244">
        <v>0</v>
      </c>
      <c r="O70" s="244">
        <v>7.642924882033033E-5</v>
      </c>
      <c r="P70" s="244">
        <v>0</v>
      </c>
      <c r="Q70" s="244">
        <v>0</v>
      </c>
      <c r="R70" s="244">
        <v>0</v>
      </c>
      <c r="S70" s="244">
        <v>0</v>
      </c>
      <c r="T70" s="244">
        <v>0</v>
      </c>
      <c r="U70" s="244">
        <v>0</v>
      </c>
      <c r="V70" s="244">
        <v>0</v>
      </c>
      <c r="W70" s="244">
        <v>0</v>
      </c>
      <c r="Y70" s="461"/>
    </row>
    <row r="71" spans="4:25">
      <c r="D71" t="s">
        <v>503</v>
      </c>
      <c r="E71" t="s">
        <v>504</v>
      </c>
      <c r="F71" s="244">
        <v>0</v>
      </c>
      <c r="G71" s="244">
        <v>0</v>
      </c>
      <c r="H71" s="244">
        <v>0</v>
      </c>
      <c r="I71" s="244">
        <v>0</v>
      </c>
      <c r="J71" s="244">
        <v>0</v>
      </c>
      <c r="K71" s="244">
        <v>0</v>
      </c>
      <c r="L71" s="244">
        <v>0</v>
      </c>
      <c r="M71" s="244">
        <v>0</v>
      </c>
      <c r="N71" s="244">
        <v>0</v>
      </c>
      <c r="O71" s="244">
        <v>2.3000723795357116E-4</v>
      </c>
      <c r="P71" s="244">
        <v>0</v>
      </c>
      <c r="Q71" s="244">
        <v>0</v>
      </c>
      <c r="R71" s="244">
        <v>0</v>
      </c>
      <c r="S71" s="244">
        <v>0</v>
      </c>
      <c r="T71" s="244">
        <v>0</v>
      </c>
      <c r="U71" s="244">
        <v>0</v>
      </c>
      <c r="V71" s="244">
        <v>0</v>
      </c>
      <c r="W71" s="244">
        <v>0</v>
      </c>
      <c r="Y71" s="461"/>
    </row>
    <row r="72" spans="4:25">
      <c r="D72" t="s">
        <v>505</v>
      </c>
      <c r="E72" t="s">
        <v>506</v>
      </c>
      <c r="F72" s="244">
        <v>0</v>
      </c>
      <c r="G72" s="244">
        <v>0</v>
      </c>
      <c r="H72" s="244">
        <v>0</v>
      </c>
      <c r="I72" s="244">
        <v>0</v>
      </c>
      <c r="J72" s="244">
        <v>0</v>
      </c>
      <c r="K72" s="244">
        <v>0</v>
      </c>
      <c r="L72" s="244">
        <v>0</v>
      </c>
      <c r="M72" s="244">
        <v>0</v>
      </c>
      <c r="N72" s="244">
        <v>0</v>
      </c>
      <c r="O72" s="244">
        <v>1.3077352139724118E-4</v>
      </c>
      <c r="P72" s="244">
        <v>0</v>
      </c>
      <c r="Q72" s="244">
        <v>0</v>
      </c>
      <c r="R72" s="244">
        <v>0</v>
      </c>
      <c r="S72" s="244">
        <v>0</v>
      </c>
      <c r="T72" s="244">
        <v>0</v>
      </c>
      <c r="U72" s="244">
        <v>0</v>
      </c>
      <c r="V72" s="244">
        <v>0</v>
      </c>
      <c r="W72" s="244">
        <v>0</v>
      </c>
      <c r="Y72" s="461"/>
    </row>
    <row r="73" spans="4:25">
      <c r="D73" t="s">
        <v>509</v>
      </c>
      <c r="E73" t="s">
        <v>510</v>
      </c>
      <c r="F73" s="244">
        <v>0</v>
      </c>
      <c r="G73" s="244">
        <v>0</v>
      </c>
      <c r="H73" s="244">
        <v>0</v>
      </c>
      <c r="I73" s="244">
        <v>0</v>
      </c>
      <c r="J73" s="244">
        <v>0</v>
      </c>
      <c r="K73" s="244">
        <v>0</v>
      </c>
      <c r="L73" s="244">
        <v>0</v>
      </c>
      <c r="M73" s="244">
        <v>0</v>
      </c>
      <c r="N73" s="244">
        <v>0</v>
      </c>
      <c r="O73" s="244">
        <v>1.2691245830916749E-4</v>
      </c>
      <c r="P73" s="244">
        <v>0</v>
      </c>
      <c r="Q73" s="244">
        <v>0</v>
      </c>
      <c r="R73" s="244">
        <v>0</v>
      </c>
      <c r="S73" s="244">
        <v>0</v>
      </c>
      <c r="T73" s="244">
        <v>0</v>
      </c>
      <c r="U73" s="244">
        <v>0</v>
      </c>
      <c r="V73" s="244">
        <v>0</v>
      </c>
      <c r="W73" s="244">
        <v>0</v>
      </c>
      <c r="Y73" s="461"/>
    </row>
    <row r="74" spans="4:25">
      <c r="D74" t="s">
        <v>513</v>
      </c>
      <c r="E74" t="s">
        <v>514</v>
      </c>
      <c r="F74" s="244">
        <v>0</v>
      </c>
      <c r="G74" s="244">
        <v>0</v>
      </c>
      <c r="H74" s="244">
        <v>0</v>
      </c>
      <c r="I74" s="244">
        <v>0</v>
      </c>
      <c r="J74" s="244">
        <v>0</v>
      </c>
      <c r="K74" s="244">
        <v>0</v>
      </c>
      <c r="L74" s="244">
        <v>0</v>
      </c>
      <c r="M74" s="244">
        <v>0</v>
      </c>
      <c r="N74" s="244">
        <v>0</v>
      </c>
      <c r="O74" s="244">
        <v>2.810122839248893E-6</v>
      </c>
      <c r="P74" s="244">
        <v>0</v>
      </c>
      <c r="Q74" s="244">
        <v>0</v>
      </c>
      <c r="R74" s="244">
        <v>0</v>
      </c>
      <c r="S74" s="244">
        <v>0</v>
      </c>
      <c r="T74" s="244">
        <v>0</v>
      </c>
      <c r="U74" s="244">
        <v>0</v>
      </c>
      <c r="V74" s="244">
        <v>0</v>
      </c>
      <c r="W74" s="244">
        <v>0</v>
      </c>
      <c r="Y74" s="461"/>
    </row>
    <row r="75" spans="4:25">
      <c r="D75" t="s">
        <v>515</v>
      </c>
      <c r="E75" t="s">
        <v>516</v>
      </c>
      <c r="F75" s="244">
        <v>0</v>
      </c>
      <c r="G75" s="244">
        <v>0</v>
      </c>
      <c r="H75" s="244">
        <v>0</v>
      </c>
      <c r="I75" s="244">
        <v>0</v>
      </c>
      <c r="J75" s="244">
        <v>0</v>
      </c>
      <c r="K75" s="244">
        <v>0</v>
      </c>
      <c r="L75" s="244">
        <v>0</v>
      </c>
      <c r="M75" s="244">
        <v>0</v>
      </c>
      <c r="N75" s="244">
        <v>0</v>
      </c>
      <c r="O75" s="244">
        <v>2.810122839248893E-6</v>
      </c>
      <c r="P75" s="244">
        <v>0</v>
      </c>
      <c r="Q75" s="244">
        <v>0</v>
      </c>
      <c r="R75" s="244">
        <v>0</v>
      </c>
      <c r="S75" s="244">
        <v>0</v>
      </c>
      <c r="T75" s="244">
        <v>0</v>
      </c>
      <c r="U75" s="244">
        <v>0</v>
      </c>
      <c r="V75" s="244">
        <v>0</v>
      </c>
      <c r="W75" s="244">
        <v>0</v>
      </c>
      <c r="Y75" s="461"/>
    </row>
    <row r="76" spans="4:25">
      <c r="D76" t="s">
        <v>519</v>
      </c>
      <c r="E76" t="s">
        <v>520</v>
      </c>
      <c r="F76" s="244">
        <v>0</v>
      </c>
      <c r="G76" s="244">
        <v>0</v>
      </c>
      <c r="H76" s="244">
        <v>0</v>
      </c>
      <c r="I76" s="244">
        <v>0</v>
      </c>
      <c r="J76" s="244">
        <v>0</v>
      </c>
      <c r="K76" s="244">
        <v>0</v>
      </c>
      <c r="L76" s="244">
        <v>0</v>
      </c>
      <c r="M76" s="244">
        <v>0</v>
      </c>
      <c r="N76" s="244">
        <v>0</v>
      </c>
      <c r="O76" s="244">
        <v>2.3000723795357116E-4</v>
      </c>
      <c r="P76" s="244">
        <v>0</v>
      </c>
      <c r="Q76" s="244">
        <v>0</v>
      </c>
      <c r="R76" s="244">
        <v>0</v>
      </c>
      <c r="S76" s="244">
        <v>0</v>
      </c>
      <c r="T76" s="244">
        <v>0</v>
      </c>
      <c r="U76" s="244">
        <v>0</v>
      </c>
      <c r="V76" s="244">
        <v>0</v>
      </c>
      <c r="W76" s="244">
        <v>0</v>
      </c>
      <c r="Y76" s="461"/>
    </row>
    <row r="77" spans="4:25">
      <c r="D77" t="s">
        <v>523</v>
      </c>
      <c r="E77" t="s">
        <v>524</v>
      </c>
      <c r="F77" s="244">
        <v>0</v>
      </c>
      <c r="G77" s="244">
        <v>0</v>
      </c>
      <c r="H77" s="244">
        <v>0</v>
      </c>
      <c r="I77" s="244">
        <v>0</v>
      </c>
      <c r="J77" s="244">
        <v>0</v>
      </c>
      <c r="K77" s="244">
        <v>0</v>
      </c>
      <c r="L77" s="244">
        <v>0</v>
      </c>
      <c r="M77" s="244">
        <v>0</v>
      </c>
      <c r="N77" s="244">
        <v>0</v>
      </c>
      <c r="O77" s="244">
        <v>2.3000723795357116E-4</v>
      </c>
      <c r="P77" s="244">
        <v>0</v>
      </c>
      <c r="Q77" s="244">
        <v>0</v>
      </c>
      <c r="R77" s="244">
        <v>0</v>
      </c>
      <c r="S77" s="244">
        <v>0</v>
      </c>
      <c r="T77" s="244">
        <v>0</v>
      </c>
      <c r="U77" s="244">
        <v>0</v>
      </c>
      <c r="V77" s="244">
        <v>0</v>
      </c>
      <c r="W77" s="244">
        <v>0</v>
      </c>
      <c r="Y77" s="461"/>
    </row>
    <row r="78" spans="4:25">
      <c r="D78" t="s">
        <v>527</v>
      </c>
      <c r="E78" t="s">
        <v>528</v>
      </c>
      <c r="F78" s="244">
        <v>0</v>
      </c>
      <c r="G78" s="244">
        <v>0</v>
      </c>
      <c r="H78" s="244">
        <v>0</v>
      </c>
      <c r="I78" s="244">
        <v>0</v>
      </c>
      <c r="J78" s="244">
        <v>0</v>
      </c>
      <c r="K78" s="244">
        <v>0</v>
      </c>
      <c r="L78" s="244">
        <v>0</v>
      </c>
      <c r="M78" s="244">
        <v>0</v>
      </c>
      <c r="N78" s="244">
        <v>0</v>
      </c>
      <c r="O78" s="244">
        <v>2.4245155476306469E-3</v>
      </c>
      <c r="P78" s="244">
        <v>0</v>
      </c>
      <c r="Q78" s="244">
        <v>0</v>
      </c>
      <c r="R78" s="244">
        <v>0</v>
      </c>
      <c r="S78" s="244">
        <v>0</v>
      </c>
      <c r="T78" s="244">
        <v>0</v>
      </c>
      <c r="U78" s="244">
        <v>0</v>
      </c>
      <c r="V78" s="244">
        <v>0</v>
      </c>
      <c r="W78" s="244">
        <v>0</v>
      </c>
      <c r="Y78" s="461"/>
    </row>
    <row r="79" spans="4:25">
      <c r="D79" t="s">
        <v>530</v>
      </c>
      <c r="E79" t="s">
        <v>531</v>
      </c>
      <c r="F79" s="244">
        <v>0</v>
      </c>
      <c r="G79" s="244">
        <v>0</v>
      </c>
      <c r="H79" s="244">
        <v>0</v>
      </c>
      <c r="I79" s="244">
        <v>0</v>
      </c>
      <c r="J79" s="244">
        <v>0</v>
      </c>
      <c r="K79" s="244">
        <v>0</v>
      </c>
      <c r="L79" s="244">
        <v>0</v>
      </c>
      <c r="M79" s="244">
        <v>0</v>
      </c>
      <c r="N79" s="244">
        <v>0</v>
      </c>
      <c r="O79" s="244">
        <v>2.4245155476306469E-3</v>
      </c>
      <c r="P79" s="244">
        <v>0</v>
      </c>
      <c r="Q79" s="244">
        <v>0</v>
      </c>
      <c r="R79" s="244">
        <v>0</v>
      </c>
      <c r="S79" s="244">
        <v>0</v>
      </c>
      <c r="T79" s="244">
        <v>0</v>
      </c>
      <c r="U79" s="244">
        <v>0</v>
      </c>
      <c r="V79" s="244">
        <v>0</v>
      </c>
      <c r="W79" s="244">
        <v>0</v>
      </c>
      <c r="Y79" s="461"/>
    </row>
    <row r="80" spans="4:25">
      <c r="D80" t="s">
        <v>533</v>
      </c>
      <c r="E80" t="s">
        <v>534</v>
      </c>
      <c r="F80" s="244">
        <v>0</v>
      </c>
      <c r="G80" s="244">
        <v>0</v>
      </c>
      <c r="H80" s="244">
        <v>0</v>
      </c>
      <c r="I80" s="244">
        <v>0</v>
      </c>
      <c r="J80" s="244">
        <v>0</v>
      </c>
      <c r="K80" s="244">
        <v>0</v>
      </c>
      <c r="L80" s="244">
        <v>0</v>
      </c>
      <c r="M80" s="244">
        <v>0</v>
      </c>
      <c r="N80" s="244">
        <v>0</v>
      </c>
      <c r="O80" s="244">
        <v>2.4245155476306469E-3</v>
      </c>
      <c r="P80" s="244">
        <v>0</v>
      </c>
      <c r="Q80" s="244">
        <v>0</v>
      </c>
      <c r="R80" s="244">
        <v>0</v>
      </c>
      <c r="S80" s="244">
        <v>0</v>
      </c>
      <c r="T80" s="244">
        <v>0</v>
      </c>
      <c r="U80" s="244">
        <v>0</v>
      </c>
      <c r="V80" s="244">
        <v>0</v>
      </c>
      <c r="W80" s="244">
        <v>0</v>
      </c>
      <c r="Y80" s="461"/>
    </row>
    <row r="81" spans="4:25">
      <c r="D81" t="s">
        <v>537</v>
      </c>
      <c r="E81" t="s">
        <v>538</v>
      </c>
      <c r="F81" s="244">
        <v>0</v>
      </c>
      <c r="G81" s="244">
        <v>0</v>
      </c>
      <c r="H81" s="244">
        <v>0</v>
      </c>
      <c r="I81" s="244">
        <v>0</v>
      </c>
      <c r="J81" s="244">
        <v>0</v>
      </c>
      <c r="K81" s="244">
        <v>0</v>
      </c>
      <c r="L81" s="244">
        <v>0</v>
      </c>
      <c r="M81" s="244">
        <v>0</v>
      </c>
      <c r="N81" s="244">
        <v>0</v>
      </c>
      <c r="O81" s="244">
        <v>2.4245155476306469E-3</v>
      </c>
      <c r="P81" s="244">
        <v>0</v>
      </c>
      <c r="Q81" s="244">
        <v>0</v>
      </c>
      <c r="R81" s="244">
        <v>0</v>
      </c>
      <c r="S81" s="244">
        <v>0</v>
      </c>
      <c r="T81" s="244">
        <v>0</v>
      </c>
      <c r="U81" s="244">
        <v>0</v>
      </c>
      <c r="V81" s="244">
        <v>0</v>
      </c>
      <c r="W81" s="244">
        <v>0</v>
      </c>
      <c r="Y81" s="461"/>
    </row>
    <row r="82" spans="4:25">
      <c r="D82" t="s">
        <v>542</v>
      </c>
      <c r="E82" t="s">
        <v>543</v>
      </c>
      <c r="F82" s="244">
        <v>0</v>
      </c>
      <c r="G82" s="244">
        <v>0</v>
      </c>
      <c r="H82" s="244">
        <v>0</v>
      </c>
      <c r="I82" s="244">
        <v>0</v>
      </c>
      <c r="J82" s="244">
        <v>0</v>
      </c>
      <c r="K82" s="244">
        <v>0</v>
      </c>
      <c r="L82" s="244">
        <v>0</v>
      </c>
      <c r="M82" s="244">
        <v>0</v>
      </c>
      <c r="N82" s="244">
        <v>0</v>
      </c>
      <c r="O82" s="244">
        <v>2.4245155476306469E-3</v>
      </c>
      <c r="P82" s="244">
        <v>0</v>
      </c>
      <c r="Q82" s="244">
        <v>0</v>
      </c>
      <c r="R82" s="244">
        <v>0</v>
      </c>
      <c r="S82" s="244">
        <v>0</v>
      </c>
      <c r="T82" s="244">
        <v>0</v>
      </c>
      <c r="U82" s="244">
        <v>0</v>
      </c>
      <c r="V82" s="244">
        <v>0</v>
      </c>
      <c r="W82" s="244">
        <v>0</v>
      </c>
      <c r="Y82" s="461"/>
    </row>
    <row r="83" spans="4:25">
      <c r="D83" t="s">
        <v>547</v>
      </c>
      <c r="E83" t="s">
        <v>548</v>
      </c>
      <c r="F83" s="244">
        <v>0</v>
      </c>
      <c r="G83" s="244">
        <v>0</v>
      </c>
      <c r="H83" s="244">
        <v>0</v>
      </c>
      <c r="I83" s="244">
        <v>0</v>
      </c>
      <c r="J83" s="244">
        <v>0</v>
      </c>
      <c r="K83" s="244">
        <v>0</v>
      </c>
      <c r="L83" s="244">
        <v>0</v>
      </c>
      <c r="M83" s="244">
        <v>0</v>
      </c>
      <c r="N83" s="244">
        <v>0</v>
      </c>
      <c r="O83" s="244">
        <v>2.4245155476306469E-3</v>
      </c>
      <c r="P83" s="244">
        <v>0</v>
      </c>
      <c r="Q83" s="244">
        <v>0</v>
      </c>
      <c r="R83" s="244">
        <v>0</v>
      </c>
      <c r="S83" s="244">
        <v>0</v>
      </c>
      <c r="T83" s="244">
        <v>0</v>
      </c>
      <c r="U83" s="244">
        <v>0</v>
      </c>
      <c r="V83" s="244">
        <v>0</v>
      </c>
      <c r="W83" s="244">
        <v>0</v>
      </c>
      <c r="Y83" s="461"/>
    </row>
    <row r="85" spans="4:25" s="121" customFormat="1">
      <c r="D85" s="121" t="s">
        <v>643</v>
      </c>
      <c r="F85" s="462">
        <f>SUM(F10:F83)</f>
        <v>0.99999999999999989</v>
      </c>
      <c r="G85" s="462">
        <f t="shared" ref="G85:W85" si="0">SUM(G10:G83)</f>
        <v>0.99999999999999978</v>
      </c>
      <c r="H85" s="462">
        <f t="shared" si="0"/>
        <v>1</v>
      </c>
      <c r="I85" s="462">
        <f t="shared" si="0"/>
        <v>1</v>
      </c>
      <c r="J85" s="462">
        <f t="shared" si="0"/>
        <v>1</v>
      </c>
      <c r="K85" s="462">
        <f t="shared" si="0"/>
        <v>1.0000000000000002</v>
      </c>
      <c r="L85" s="462">
        <f t="shared" si="0"/>
        <v>1</v>
      </c>
      <c r="M85" s="462">
        <f t="shared" si="0"/>
        <v>1</v>
      </c>
      <c r="N85" s="462">
        <f t="shared" si="0"/>
        <v>0.99999999999999978</v>
      </c>
      <c r="O85" s="462">
        <f t="shared" si="0"/>
        <v>0.99999999999999889</v>
      </c>
      <c r="P85" s="462">
        <f t="shared" si="0"/>
        <v>1</v>
      </c>
      <c r="Q85" s="462">
        <f t="shared" si="0"/>
        <v>1.0000000000000002</v>
      </c>
      <c r="R85" s="462">
        <f t="shared" si="0"/>
        <v>1.0000000000000002</v>
      </c>
      <c r="S85" s="462">
        <f t="shared" si="0"/>
        <v>1</v>
      </c>
      <c r="T85" s="462">
        <f t="shared" si="0"/>
        <v>0.99999999999999989</v>
      </c>
      <c r="U85" s="462">
        <f t="shared" si="0"/>
        <v>1</v>
      </c>
      <c r="V85" s="462">
        <f t="shared" si="0"/>
        <v>1.0000000000000002</v>
      </c>
      <c r="W85" s="462">
        <f t="shared" si="0"/>
        <v>1</v>
      </c>
      <c r="X85" s="462"/>
      <c r="Y85" s="462"/>
    </row>
  </sheetData>
  <conditionalFormatting sqref="F10:W83">
    <cfRule type="colorScale" priority="1">
      <colorScale>
        <cfvo type="min"/>
        <cfvo type="max"/>
        <color theme="0"/>
        <color theme="9"/>
      </colorScale>
    </cfRule>
  </conditionalFormatting>
  <pageMargins left="0.7" right="0.7" top="0.78740157499999996" bottom="0.78740157499999996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14B34-30A6-47E9-83A0-9BE611CF2AA1}">
  <dimension ref="B1:Z99"/>
  <sheetViews>
    <sheetView zoomScale="80" zoomScaleNormal="80" workbookViewId="0">
      <selection activeCell="U51" sqref="U51"/>
    </sheetView>
  </sheetViews>
  <sheetFormatPr baseColWidth="10" defaultRowHeight="15"/>
  <sheetData>
    <row r="1" spans="2:26" ht="15.75" thickBot="1"/>
    <row r="2" spans="2:26">
      <c r="B2" s="511"/>
      <c r="C2" s="511"/>
      <c r="D2" s="513" t="s">
        <v>625</v>
      </c>
      <c r="E2" s="513"/>
      <c r="F2" s="513"/>
      <c r="G2" s="513"/>
      <c r="H2" s="513"/>
      <c r="I2" s="503" t="s">
        <v>627</v>
      </c>
      <c r="J2" s="503"/>
      <c r="K2" s="503"/>
      <c r="L2" s="503"/>
      <c r="M2" s="503"/>
      <c r="O2" s="511"/>
      <c r="P2" s="511"/>
      <c r="Q2" s="513" t="s">
        <v>625</v>
      </c>
      <c r="R2" s="513"/>
      <c r="S2" s="513"/>
      <c r="T2" s="513"/>
      <c r="U2" s="513"/>
      <c r="V2" s="503" t="s">
        <v>627</v>
      </c>
      <c r="W2" s="503"/>
      <c r="X2" s="503"/>
      <c r="Y2" s="503"/>
      <c r="Z2" s="503"/>
    </row>
    <row r="3" spans="2:26">
      <c r="B3" s="512"/>
      <c r="C3" s="512"/>
      <c r="D3" s="514" t="s">
        <v>626</v>
      </c>
      <c r="E3" s="514"/>
      <c r="F3" s="514"/>
      <c r="G3" s="514"/>
      <c r="H3" s="514"/>
      <c r="I3" s="521" t="s">
        <v>628</v>
      </c>
      <c r="J3" s="521"/>
      <c r="K3" s="521"/>
      <c r="L3" s="521"/>
      <c r="M3" s="521"/>
      <c r="O3" s="512"/>
      <c r="P3" s="512"/>
      <c r="Q3" s="514" t="s">
        <v>626</v>
      </c>
      <c r="R3" s="514"/>
      <c r="S3" s="514"/>
      <c r="T3" s="514"/>
      <c r="U3" s="514"/>
      <c r="V3" s="521" t="s">
        <v>628</v>
      </c>
      <c r="W3" s="521"/>
      <c r="X3" s="521"/>
      <c r="Y3" s="521"/>
      <c r="Z3" s="521"/>
    </row>
    <row r="4" spans="2:26">
      <c r="B4" s="269"/>
      <c r="C4" s="269"/>
      <c r="D4" s="500" t="s">
        <v>2</v>
      </c>
      <c r="E4" s="500"/>
      <c r="F4" s="500"/>
      <c r="G4" s="270" t="s">
        <v>589</v>
      </c>
      <c r="H4" s="271"/>
      <c r="I4" s="501" t="s">
        <v>2</v>
      </c>
      <c r="J4" s="501"/>
      <c r="K4" s="501"/>
      <c r="L4" s="270" t="s">
        <v>589</v>
      </c>
      <c r="M4" s="272"/>
      <c r="O4" s="269"/>
      <c r="P4" s="269"/>
      <c r="Q4" s="500" t="s">
        <v>2</v>
      </c>
      <c r="R4" s="500"/>
      <c r="S4" s="500"/>
      <c r="T4" s="270" t="s">
        <v>589</v>
      </c>
      <c r="U4" s="271"/>
      <c r="V4" s="501" t="s">
        <v>2</v>
      </c>
      <c r="W4" s="501"/>
      <c r="X4" s="501"/>
      <c r="Y4" s="270" t="s">
        <v>589</v>
      </c>
      <c r="Z4" s="272"/>
    </row>
    <row r="5" spans="2:26" ht="41.25" thickBot="1">
      <c r="B5" s="273" t="s">
        <v>591</v>
      </c>
      <c r="C5" s="273" t="s">
        <v>592</v>
      </c>
      <c r="D5" s="274" t="s">
        <v>385</v>
      </c>
      <c r="E5" s="274" t="s">
        <v>593</v>
      </c>
      <c r="F5" s="275" t="s">
        <v>629</v>
      </c>
      <c r="G5" s="274" t="s">
        <v>8</v>
      </c>
      <c r="H5" s="276" t="s">
        <v>9</v>
      </c>
      <c r="I5" s="274" t="s">
        <v>385</v>
      </c>
      <c r="J5" s="274" t="s">
        <v>593</v>
      </c>
      <c r="K5" s="277" t="s">
        <v>629</v>
      </c>
      <c r="L5" s="274" t="s">
        <v>8</v>
      </c>
      <c r="M5" s="278" t="s">
        <v>9</v>
      </c>
      <c r="O5" s="273" t="s">
        <v>591</v>
      </c>
      <c r="P5" s="273" t="s">
        <v>592</v>
      </c>
      <c r="Q5" s="274" t="s">
        <v>385</v>
      </c>
      <c r="R5" s="274" t="s">
        <v>593</v>
      </c>
      <c r="S5" s="275" t="s">
        <v>629</v>
      </c>
      <c r="T5" s="274" t="s">
        <v>8</v>
      </c>
      <c r="U5" s="276" t="s">
        <v>9</v>
      </c>
      <c r="V5" s="274" t="s">
        <v>385</v>
      </c>
      <c r="W5" s="274" t="s">
        <v>593</v>
      </c>
      <c r="X5" s="277" t="s">
        <v>629</v>
      </c>
      <c r="Y5" s="274" t="s">
        <v>8</v>
      </c>
      <c r="Z5" s="278" t="s">
        <v>9</v>
      </c>
    </row>
    <row r="6" spans="2:26" ht="15.75" thickBot="1">
      <c r="B6" s="496" t="s">
        <v>630</v>
      </c>
      <c r="C6" s="496"/>
      <c r="D6" s="496"/>
      <c r="E6" s="496"/>
      <c r="F6" s="279"/>
      <c r="G6" s="280"/>
      <c r="H6" s="281"/>
      <c r="I6" s="280"/>
      <c r="J6" s="280"/>
      <c r="K6" s="282"/>
      <c r="L6" s="280"/>
      <c r="M6" s="283"/>
      <c r="O6" s="496" t="s">
        <v>630</v>
      </c>
      <c r="P6" s="496"/>
      <c r="Q6" s="496"/>
      <c r="R6" s="496"/>
      <c r="S6" s="279"/>
      <c r="T6" s="280"/>
      <c r="U6" s="281"/>
      <c r="V6" s="280"/>
      <c r="W6" s="280"/>
      <c r="X6" s="282"/>
      <c r="Y6" s="280"/>
      <c r="Z6" s="283"/>
    </row>
    <row r="7" spans="2:26">
      <c r="B7" s="284" t="s">
        <v>596</v>
      </c>
      <c r="C7" s="285" t="s">
        <v>12</v>
      </c>
      <c r="D7" s="285">
        <v>848</v>
      </c>
      <c r="E7" s="285">
        <v>671</v>
      </c>
      <c r="F7" s="286">
        <v>1519</v>
      </c>
      <c r="G7" s="285">
        <v>270</v>
      </c>
      <c r="H7" s="287">
        <v>1789</v>
      </c>
      <c r="I7" s="285">
        <v>12.1</v>
      </c>
      <c r="J7" s="285">
        <v>7.9</v>
      </c>
      <c r="K7" s="288">
        <v>20</v>
      </c>
      <c r="L7" s="285">
        <v>2.9</v>
      </c>
      <c r="M7" s="289">
        <v>22.9</v>
      </c>
      <c r="O7" s="284" t="s">
        <v>596</v>
      </c>
      <c r="P7" s="285" t="s">
        <v>12</v>
      </c>
      <c r="Q7" s="285">
        <v>194</v>
      </c>
      <c r="R7" s="285">
        <v>189</v>
      </c>
      <c r="S7" s="292">
        <v>384</v>
      </c>
      <c r="T7" s="285">
        <v>69</v>
      </c>
      <c r="U7" s="293">
        <v>452</v>
      </c>
      <c r="V7" s="285">
        <v>1.6</v>
      </c>
      <c r="W7" s="285">
        <v>1.5</v>
      </c>
      <c r="X7" s="288">
        <v>3.1</v>
      </c>
      <c r="Y7" s="285">
        <v>0.5</v>
      </c>
      <c r="Z7" s="289">
        <v>3.6</v>
      </c>
    </row>
    <row r="8" spans="2:26">
      <c r="B8" s="290" t="s">
        <v>597</v>
      </c>
      <c r="C8" s="291" t="s">
        <v>14</v>
      </c>
      <c r="D8" s="291">
        <v>35</v>
      </c>
      <c r="E8" s="291">
        <v>36</v>
      </c>
      <c r="F8" s="292">
        <v>71</v>
      </c>
      <c r="G8" s="291">
        <v>14</v>
      </c>
      <c r="H8" s="293">
        <v>85</v>
      </c>
      <c r="I8" s="291">
        <v>0.4</v>
      </c>
      <c r="J8" s="291">
        <v>0.4</v>
      </c>
      <c r="K8" s="288">
        <v>0.8</v>
      </c>
      <c r="L8" s="291">
        <v>0.2</v>
      </c>
      <c r="M8" s="289">
        <v>1</v>
      </c>
      <c r="O8" s="290" t="s">
        <v>597</v>
      </c>
      <c r="P8" s="291" t="s">
        <v>14</v>
      </c>
      <c r="Q8" s="291">
        <v>16</v>
      </c>
      <c r="R8" s="291">
        <v>15</v>
      </c>
      <c r="S8" s="292">
        <v>30</v>
      </c>
      <c r="T8" s="291">
        <v>5</v>
      </c>
      <c r="U8" s="293">
        <v>35</v>
      </c>
      <c r="V8" s="291">
        <v>0.1</v>
      </c>
      <c r="W8" s="291">
        <v>0.1</v>
      </c>
      <c r="X8" s="288">
        <v>0.2</v>
      </c>
      <c r="Y8" s="291">
        <v>0</v>
      </c>
      <c r="Z8" s="289">
        <v>0.2</v>
      </c>
    </row>
    <row r="9" spans="2:26">
      <c r="B9" s="294"/>
      <c r="C9" s="295"/>
      <c r="D9" s="295"/>
      <c r="E9" s="295"/>
      <c r="F9" s="292"/>
      <c r="G9" s="295"/>
      <c r="H9" s="293"/>
      <c r="I9" s="295"/>
      <c r="J9" s="295"/>
      <c r="K9" s="288"/>
      <c r="L9" s="295"/>
      <c r="M9" s="289"/>
      <c r="O9" s="294"/>
      <c r="P9" s="295"/>
      <c r="Q9" s="295"/>
      <c r="R9" s="295"/>
      <c r="S9" s="292"/>
      <c r="T9" s="295"/>
      <c r="U9" s="293"/>
      <c r="V9" s="295"/>
      <c r="W9" s="295"/>
      <c r="X9" s="288"/>
      <c r="Y9" s="295"/>
      <c r="Z9" s="289"/>
    </row>
    <row r="10" spans="2:26" ht="15.75" thickBot="1">
      <c r="B10" s="492" t="s">
        <v>631</v>
      </c>
      <c r="C10" s="492"/>
      <c r="D10" s="492"/>
      <c r="E10" s="492"/>
      <c r="F10" s="279"/>
      <c r="G10" s="280"/>
      <c r="H10" s="281"/>
      <c r="I10" s="280"/>
      <c r="J10" s="280"/>
      <c r="K10" s="282"/>
      <c r="L10" s="280"/>
      <c r="M10" s="283"/>
      <c r="O10" s="492" t="s">
        <v>631</v>
      </c>
      <c r="P10" s="492"/>
      <c r="Q10" s="492"/>
      <c r="R10" s="492"/>
      <c r="S10" s="279"/>
      <c r="T10" s="280"/>
      <c r="U10" s="281"/>
      <c r="V10" s="280"/>
      <c r="W10" s="280"/>
      <c r="X10" s="282"/>
      <c r="Y10" s="280"/>
      <c r="Z10" s="283"/>
    </row>
    <row r="11" spans="2:26">
      <c r="B11" s="284" t="s">
        <v>614</v>
      </c>
      <c r="C11" s="285" t="s">
        <v>615</v>
      </c>
      <c r="D11" s="296">
        <v>3825</v>
      </c>
      <c r="E11" s="285" t="s">
        <v>632</v>
      </c>
      <c r="F11" s="286">
        <v>3825</v>
      </c>
      <c r="G11" s="285" t="s">
        <v>632</v>
      </c>
      <c r="H11" s="287">
        <v>3825</v>
      </c>
      <c r="I11" s="285">
        <v>85</v>
      </c>
      <c r="J11" s="285" t="s">
        <v>632</v>
      </c>
      <c r="K11" s="288">
        <v>85</v>
      </c>
      <c r="L11" s="285" t="s">
        <v>632</v>
      </c>
      <c r="M11" s="289">
        <v>85</v>
      </c>
      <c r="O11" s="284" t="s">
        <v>614</v>
      </c>
      <c r="P11" s="285" t="s">
        <v>615</v>
      </c>
      <c r="Q11" s="296">
        <v>3825</v>
      </c>
      <c r="R11" s="285" t="s">
        <v>632</v>
      </c>
      <c r="S11" s="286">
        <v>3825</v>
      </c>
      <c r="T11" s="285" t="s">
        <v>632</v>
      </c>
      <c r="U11" s="287">
        <v>3825</v>
      </c>
      <c r="V11" s="285">
        <v>85</v>
      </c>
      <c r="W11" s="285" t="s">
        <v>632</v>
      </c>
      <c r="X11" s="288">
        <v>85</v>
      </c>
      <c r="Y11" s="285" t="s">
        <v>632</v>
      </c>
      <c r="Z11" s="289">
        <v>85</v>
      </c>
    </row>
    <row r="12" spans="2:26">
      <c r="B12" s="290" t="s">
        <v>616</v>
      </c>
      <c r="C12" s="291" t="s">
        <v>617</v>
      </c>
      <c r="D12" s="291">
        <v>116</v>
      </c>
      <c r="E12" s="291">
        <v>169</v>
      </c>
      <c r="F12" s="292">
        <v>285</v>
      </c>
      <c r="G12" s="291">
        <v>120</v>
      </c>
      <c r="H12" s="293">
        <v>404</v>
      </c>
      <c r="I12" s="291">
        <v>0.5</v>
      </c>
      <c r="J12" s="291">
        <v>1.3</v>
      </c>
      <c r="K12" s="288">
        <v>1.8</v>
      </c>
      <c r="L12" s="291">
        <v>1.3</v>
      </c>
      <c r="M12" s="289">
        <v>3.2</v>
      </c>
      <c r="O12" s="294" t="s">
        <v>616</v>
      </c>
      <c r="P12" s="295" t="s">
        <v>617</v>
      </c>
      <c r="Q12" s="291">
        <v>28</v>
      </c>
      <c r="R12" s="291">
        <v>59</v>
      </c>
      <c r="S12" s="292">
        <v>87</v>
      </c>
      <c r="T12" s="291">
        <v>31</v>
      </c>
      <c r="U12" s="293">
        <v>117</v>
      </c>
      <c r="V12" s="291">
        <v>0.1</v>
      </c>
      <c r="W12" s="291">
        <v>0.4</v>
      </c>
      <c r="X12" s="288">
        <v>0.6</v>
      </c>
      <c r="Y12" s="291">
        <v>0.2</v>
      </c>
      <c r="Z12" s="289">
        <v>0.8</v>
      </c>
    </row>
    <row r="13" spans="2:26">
      <c r="B13" s="284" t="s">
        <v>618</v>
      </c>
      <c r="C13" s="285" t="s">
        <v>619</v>
      </c>
      <c r="D13" s="296">
        <v>1444</v>
      </c>
      <c r="E13" s="285">
        <v>695</v>
      </c>
      <c r="F13" s="286">
        <v>2140</v>
      </c>
      <c r="G13" s="296">
        <v>2848</v>
      </c>
      <c r="H13" s="287">
        <v>4987</v>
      </c>
      <c r="I13" s="285">
        <v>15.5</v>
      </c>
      <c r="J13" s="285">
        <v>7.6</v>
      </c>
      <c r="K13" s="288">
        <v>23.1</v>
      </c>
      <c r="L13" s="285">
        <v>31.3</v>
      </c>
      <c r="M13" s="289">
        <v>54.5</v>
      </c>
      <c r="O13" s="284" t="s">
        <v>618</v>
      </c>
      <c r="P13" s="285" t="s">
        <v>619</v>
      </c>
      <c r="Q13" s="285">
        <v>537</v>
      </c>
      <c r="R13" s="285">
        <v>231</v>
      </c>
      <c r="S13" s="292">
        <v>768</v>
      </c>
      <c r="T13" s="285">
        <v>905</v>
      </c>
      <c r="U13" s="287">
        <v>1673</v>
      </c>
      <c r="V13" s="285">
        <v>4.7</v>
      </c>
      <c r="W13" s="285">
        <v>2.2000000000000002</v>
      </c>
      <c r="X13" s="288">
        <v>6.9</v>
      </c>
      <c r="Y13" s="285">
        <v>7.9</v>
      </c>
      <c r="Z13" s="289">
        <v>14.8</v>
      </c>
    </row>
    <row r="14" spans="2:26">
      <c r="B14" s="290" t="s">
        <v>620</v>
      </c>
      <c r="C14" s="291" t="s">
        <v>619</v>
      </c>
      <c r="D14" s="297">
        <v>1583</v>
      </c>
      <c r="E14" s="291">
        <v>762</v>
      </c>
      <c r="F14" s="286">
        <v>2345</v>
      </c>
      <c r="G14" s="297">
        <v>3121</v>
      </c>
      <c r="H14" s="287">
        <v>5466</v>
      </c>
      <c r="I14" s="291">
        <v>17</v>
      </c>
      <c r="J14" s="291">
        <v>8.4</v>
      </c>
      <c r="K14" s="288">
        <v>25.4</v>
      </c>
      <c r="L14" s="291">
        <v>34.299999999999997</v>
      </c>
      <c r="M14" s="289">
        <v>59.7</v>
      </c>
      <c r="O14" s="294" t="s">
        <v>620</v>
      </c>
      <c r="P14" s="295" t="s">
        <v>619</v>
      </c>
      <c r="Q14" s="291">
        <v>588</v>
      </c>
      <c r="R14" s="291">
        <v>253</v>
      </c>
      <c r="S14" s="292">
        <v>841</v>
      </c>
      <c r="T14" s="291">
        <v>992</v>
      </c>
      <c r="U14" s="287">
        <v>1833</v>
      </c>
      <c r="V14" s="291">
        <v>5.2</v>
      </c>
      <c r="W14" s="291">
        <v>2.4</v>
      </c>
      <c r="X14" s="288">
        <v>7.6</v>
      </c>
      <c r="Y14" s="291">
        <v>8.6</v>
      </c>
      <c r="Z14" s="289">
        <v>16.2</v>
      </c>
    </row>
    <row r="15" spans="2:26">
      <c r="B15" s="284" t="s">
        <v>621</v>
      </c>
      <c r="C15" s="285" t="s">
        <v>619</v>
      </c>
      <c r="D15" s="285">
        <v>836</v>
      </c>
      <c r="E15" s="285">
        <v>550</v>
      </c>
      <c r="F15" s="286">
        <v>1386</v>
      </c>
      <c r="G15" s="285">
        <v>903</v>
      </c>
      <c r="H15" s="287">
        <v>2289</v>
      </c>
      <c r="I15" s="285">
        <v>13.7</v>
      </c>
      <c r="J15" s="285">
        <v>6.5</v>
      </c>
      <c r="K15" s="288">
        <v>20.2</v>
      </c>
      <c r="L15" s="285">
        <v>9.6</v>
      </c>
      <c r="M15" s="289">
        <v>29.8</v>
      </c>
      <c r="O15" s="284" t="s">
        <v>621</v>
      </c>
      <c r="P15" s="285" t="s">
        <v>619</v>
      </c>
      <c r="Q15" s="285">
        <v>644</v>
      </c>
      <c r="R15" s="285">
        <v>724</v>
      </c>
      <c r="S15" s="286">
        <v>1368</v>
      </c>
      <c r="T15" s="285">
        <v>447</v>
      </c>
      <c r="U15" s="287">
        <v>1815</v>
      </c>
      <c r="V15" s="285">
        <v>10.3</v>
      </c>
      <c r="W15" s="285">
        <v>7.1</v>
      </c>
      <c r="X15" s="288">
        <v>17.5</v>
      </c>
      <c r="Y15" s="285">
        <v>2.5</v>
      </c>
      <c r="Z15" s="289">
        <v>20</v>
      </c>
    </row>
    <row r="16" spans="2:26" ht="15.75" thickBot="1">
      <c r="B16" s="298"/>
      <c r="C16" s="299"/>
      <c r="D16" s="299"/>
      <c r="E16" s="299"/>
      <c r="F16" s="300"/>
      <c r="G16" s="299"/>
      <c r="H16" s="301"/>
      <c r="I16" s="299"/>
      <c r="J16" s="299"/>
      <c r="K16" s="302"/>
      <c r="L16" s="299"/>
      <c r="M16" s="303"/>
      <c r="O16" s="298"/>
      <c r="P16" s="299"/>
      <c r="Q16" s="299"/>
      <c r="R16" s="299"/>
      <c r="S16" s="300"/>
      <c r="T16" s="299"/>
      <c r="U16" s="301"/>
      <c r="V16" s="299"/>
      <c r="W16" s="299"/>
      <c r="X16" s="302"/>
      <c r="Y16" s="299"/>
      <c r="Z16" s="303"/>
    </row>
    <row r="17" spans="2:26" ht="15.75" thickBot="1">
      <c r="B17" s="304" t="s">
        <v>29</v>
      </c>
      <c r="C17" s="305" t="s">
        <v>619</v>
      </c>
      <c r="D17" s="306">
        <v>8688</v>
      </c>
      <c r="E17" s="306">
        <v>2883</v>
      </c>
      <c r="F17" s="307">
        <v>11570</v>
      </c>
      <c r="G17" s="306">
        <v>7275</v>
      </c>
      <c r="H17" s="309">
        <v>18845</v>
      </c>
      <c r="I17" s="305">
        <v>144.19999999999999</v>
      </c>
      <c r="J17" s="305">
        <v>32.1</v>
      </c>
      <c r="K17" s="302">
        <v>176.4</v>
      </c>
      <c r="L17" s="305">
        <v>79.7</v>
      </c>
      <c r="M17" s="303">
        <v>256</v>
      </c>
      <c r="O17" s="310" t="s">
        <v>29</v>
      </c>
      <c r="P17" s="311" t="s">
        <v>619</v>
      </c>
      <c r="Q17" s="306">
        <v>5832</v>
      </c>
      <c r="R17" s="306">
        <v>1470</v>
      </c>
      <c r="S17" s="307">
        <v>7302</v>
      </c>
      <c r="T17" s="306">
        <v>2449</v>
      </c>
      <c r="U17" s="309">
        <v>9751</v>
      </c>
      <c r="V17" s="305">
        <v>107.1</v>
      </c>
      <c r="W17" s="305">
        <v>13.8</v>
      </c>
      <c r="X17" s="302">
        <v>120.9</v>
      </c>
      <c r="Y17" s="305">
        <v>19.8</v>
      </c>
      <c r="Z17" s="303">
        <v>140.6</v>
      </c>
    </row>
    <row r="18" spans="2:26">
      <c r="B18" s="308"/>
    </row>
    <row r="19" spans="2:26">
      <c r="B19" s="308"/>
    </row>
    <row r="20" spans="2:26">
      <c r="D20" s="74" t="s">
        <v>624</v>
      </c>
    </row>
    <row r="21" spans="2:26">
      <c r="D21" s="63">
        <f>IFERROR(MROUND(D7,IF(D7&lt;20,1,IF(D7&lt;100,5,IF(D7&lt;500,10,50)))),"-")</f>
        <v>850</v>
      </c>
      <c r="E21" s="63">
        <f t="shared" ref="E21:H21" si="0">IFERROR(MROUND(E7,IF(E7&lt;20,1,IF(E7&lt;100,5,IF(E7&lt;500,10,50)))),"-")</f>
        <v>650</v>
      </c>
      <c r="F21" s="63">
        <f t="shared" si="0"/>
        <v>1500</v>
      </c>
      <c r="G21" s="63">
        <f t="shared" si="0"/>
        <v>270</v>
      </c>
      <c r="H21" s="63">
        <f t="shared" si="0"/>
        <v>1800</v>
      </c>
      <c r="I21" s="63">
        <f>I7</f>
        <v>12.1</v>
      </c>
      <c r="J21" s="63">
        <f t="shared" ref="J21:M21" si="1">J7</f>
        <v>7.9</v>
      </c>
      <c r="K21" s="63">
        <f t="shared" si="1"/>
        <v>20</v>
      </c>
      <c r="L21" s="63">
        <f t="shared" si="1"/>
        <v>2.9</v>
      </c>
      <c r="M21" s="63">
        <f t="shared" si="1"/>
        <v>22.9</v>
      </c>
      <c r="N21" s="63"/>
      <c r="O21" s="63"/>
      <c r="P21" s="63"/>
      <c r="Q21" s="63">
        <f>IFERROR(MROUND(Q7,IF(Q7&lt;20,1,IF(Q7&lt;100,5,IF(Q7&lt;500,10,50)))),"-")</f>
        <v>190</v>
      </c>
      <c r="R21" s="63">
        <f t="shared" ref="R21:U21" si="2">IFERROR(MROUND(R7,IF(R7&lt;20,1,IF(R7&lt;100,5,IF(R7&lt;500,10,50)))),"-")</f>
        <v>190</v>
      </c>
      <c r="S21" s="63">
        <f t="shared" si="2"/>
        <v>380</v>
      </c>
      <c r="T21" s="63">
        <f t="shared" si="2"/>
        <v>70</v>
      </c>
      <c r="U21" s="63">
        <f t="shared" si="2"/>
        <v>450</v>
      </c>
      <c r="V21" s="63">
        <f t="shared" ref="V21:Z21" si="3">V7</f>
        <v>1.6</v>
      </c>
      <c r="W21" s="63">
        <f t="shared" si="3"/>
        <v>1.5</v>
      </c>
      <c r="X21" s="63">
        <f t="shared" si="3"/>
        <v>3.1</v>
      </c>
      <c r="Y21" s="63">
        <f t="shared" si="3"/>
        <v>0.5</v>
      </c>
      <c r="Z21" s="63">
        <f t="shared" si="3"/>
        <v>3.6</v>
      </c>
    </row>
    <row r="22" spans="2:26">
      <c r="D22" s="63">
        <f t="shared" ref="D22:H22" si="4">IFERROR(MROUND(D8,IF(D8&lt;20,1,IF(D8&lt;100,5,IF(D8&lt;500,10,50)))),"-")</f>
        <v>35</v>
      </c>
      <c r="E22" s="63">
        <f t="shared" si="4"/>
        <v>35</v>
      </c>
      <c r="F22" s="63">
        <f t="shared" si="4"/>
        <v>70</v>
      </c>
      <c r="G22" s="63">
        <f t="shared" si="4"/>
        <v>14</v>
      </c>
      <c r="H22" s="63">
        <f t="shared" si="4"/>
        <v>85</v>
      </c>
      <c r="I22" s="63">
        <f t="shared" ref="I22:M22" si="5">I8</f>
        <v>0.4</v>
      </c>
      <c r="J22" s="63">
        <f t="shared" si="5"/>
        <v>0.4</v>
      </c>
      <c r="K22" s="63">
        <f t="shared" si="5"/>
        <v>0.8</v>
      </c>
      <c r="L22" s="63">
        <f t="shared" si="5"/>
        <v>0.2</v>
      </c>
      <c r="M22" s="63">
        <f t="shared" si="5"/>
        <v>1</v>
      </c>
      <c r="N22" s="63"/>
      <c r="O22" s="63"/>
      <c r="P22" s="63"/>
      <c r="Q22" s="63">
        <f t="shared" ref="Q22:U22" si="6">IFERROR(MROUND(Q8,IF(Q8&lt;20,1,IF(Q8&lt;100,5,IF(Q8&lt;500,10,50)))),"-")</f>
        <v>16</v>
      </c>
      <c r="R22" s="63">
        <f t="shared" si="6"/>
        <v>15</v>
      </c>
      <c r="S22" s="63">
        <f t="shared" si="6"/>
        <v>30</v>
      </c>
      <c r="T22" s="63">
        <f t="shared" si="6"/>
        <v>5</v>
      </c>
      <c r="U22" s="63">
        <f t="shared" si="6"/>
        <v>35</v>
      </c>
      <c r="V22" s="63">
        <f t="shared" ref="V22:Z22" si="7">V8</f>
        <v>0.1</v>
      </c>
      <c r="W22" s="63">
        <f t="shared" si="7"/>
        <v>0.1</v>
      </c>
      <c r="X22" s="63">
        <f t="shared" si="7"/>
        <v>0.2</v>
      </c>
      <c r="Y22" s="63">
        <f t="shared" si="7"/>
        <v>0</v>
      </c>
      <c r="Z22" s="63">
        <f t="shared" si="7"/>
        <v>0.2</v>
      </c>
    </row>
    <row r="23" spans="2:26"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</row>
    <row r="24" spans="2:26"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</row>
    <row r="25" spans="2:26">
      <c r="D25" s="63">
        <f t="shared" ref="D25:H25" si="8">IFERROR(MROUND(D11,IF(D11&lt;20,1,IF(D11&lt;100,5,IF(D11&lt;500,10,50)))),"-")</f>
        <v>3850</v>
      </c>
      <c r="E25" s="63" t="str">
        <f t="shared" si="8"/>
        <v>-</v>
      </c>
      <c r="F25" s="63">
        <f t="shared" si="8"/>
        <v>3850</v>
      </c>
      <c r="G25" s="63" t="str">
        <f t="shared" si="8"/>
        <v>-</v>
      </c>
      <c r="H25" s="63">
        <f t="shared" si="8"/>
        <v>3850</v>
      </c>
      <c r="I25" s="63">
        <f t="shared" ref="I25:M25" si="9">I11</f>
        <v>85</v>
      </c>
      <c r="J25" s="63" t="str">
        <f t="shared" si="9"/>
        <v xml:space="preserve"> -   </v>
      </c>
      <c r="K25" s="63">
        <f t="shared" si="9"/>
        <v>85</v>
      </c>
      <c r="L25" s="63" t="str">
        <f t="shared" si="9"/>
        <v xml:space="preserve"> -   </v>
      </c>
      <c r="M25" s="63">
        <f t="shared" si="9"/>
        <v>85</v>
      </c>
      <c r="N25" s="63"/>
      <c r="O25" s="63"/>
      <c r="P25" s="63"/>
      <c r="Q25" s="63">
        <f t="shared" ref="Q25:U25" si="10">IFERROR(MROUND(Q11,IF(Q11&lt;20,1,IF(Q11&lt;100,5,IF(Q11&lt;500,10,50)))),"-")</f>
        <v>3850</v>
      </c>
      <c r="R25" s="63" t="str">
        <f t="shared" si="10"/>
        <v>-</v>
      </c>
      <c r="S25" s="63">
        <f t="shared" si="10"/>
        <v>3850</v>
      </c>
      <c r="T25" s="63" t="str">
        <f t="shared" si="10"/>
        <v>-</v>
      </c>
      <c r="U25" s="63">
        <f t="shared" si="10"/>
        <v>3850</v>
      </c>
      <c r="V25" s="63">
        <f t="shared" ref="V25:Z25" si="11">V11</f>
        <v>85</v>
      </c>
      <c r="W25" s="63" t="str">
        <f t="shared" si="11"/>
        <v xml:space="preserve"> -   </v>
      </c>
      <c r="X25" s="63">
        <f t="shared" si="11"/>
        <v>85</v>
      </c>
      <c r="Y25" s="63" t="str">
        <f t="shared" si="11"/>
        <v xml:space="preserve"> -   </v>
      </c>
      <c r="Z25" s="63">
        <f t="shared" si="11"/>
        <v>85</v>
      </c>
    </row>
    <row r="26" spans="2:26">
      <c r="D26" s="63">
        <f t="shared" ref="D26:H26" si="12">IFERROR(MROUND(D12,IF(D12&lt;20,1,IF(D12&lt;100,5,IF(D12&lt;500,10,50)))),"-")</f>
        <v>120</v>
      </c>
      <c r="E26" s="63">
        <f t="shared" si="12"/>
        <v>170</v>
      </c>
      <c r="F26" s="63">
        <f t="shared" si="12"/>
        <v>290</v>
      </c>
      <c r="G26" s="63">
        <f t="shared" si="12"/>
        <v>120</v>
      </c>
      <c r="H26" s="63">
        <f t="shared" si="12"/>
        <v>400</v>
      </c>
      <c r="I26" s="63">
        <f t="shared" ref="I26:M26" si="13">I12</f>
        <v>0.5</v>
      </c>
      <c r="J26" s="63">
        <f t="shared" si="13"/>
        <v>1.3</v>
      </c>
      <c r="K26" s="63">
        <f t="shared" si="13"/>
        <v>1.8</v>
      </c>
      <c r="L26" s="63">
        <f t="shared" si="13"/>
        <v>1.3</v>
      </c>
      <c r="M26" s="63">
        <f t="shared" si="13"/>
        <v>3.2</v>
      </c>
      <c r="N26" s="63"/>
      <c r="O26" s="63"/>
      <c r="P26" s="63"/>
      <c r="Q26" s="63">
        <f t="shared" ref="Q26:U26" si="14">IFERROR(MROUND(Q12,IF(Q12&lt;20,1,IF(Q12&lt;100,5,IF(Q12&lt;500,10,50)))),"-")</f>
        <v>30</v>
      </c>
      <c r="R26" s="63">
        <f t="shared" si="14"/>
        <v>60</v>
      </c>
      <c r="S26" s="63">
        <f t="shared" si="14"/>
        <v>85</v>
      </c>
      <c r="T26" s="63">
        <f t="shared" si="14"/>
        <v>30</v>
      </c>
      <c r="U26" s="63">
        <f t="shared" si="14"/>
        <v>120</v>
      </c>
      <c r="V26" s="63">
        <f t="shared" ref="V26:Z26" si="15">V12</f>
        <v>0.1</v>
      </c>
      <c r="W26" s="63">
        <f t="shared" si="15"/>
        <v>0.4</v>
      </c>
      <c r="X26" s="63">
        <f t="shared" si="15"/>
        <v>0.6</v>
      </c>
      <c r="Y26" s="63">
        <f t="shared" si="15"/>
        <v>0.2</v>
      </c>
      <c r="Z26" s="63">
        <f t="shared" si="15"/>
        <v>0.8</v>
      </c>
    </row>
    <row r="27" spans="2:26">
      <c r="D27" s="63">
        <f t="shared" ref="D27:H27" si="16">IFERROR(MROUND(D13,IF(D13&lt;20,1,IF(D13&lt;100,5,IF(D13&lt;500,10,50)))),"-")</f>
        <v>1450</v>
      </c>
      <c r="E27" s="63">
        <f t="shared" si="16"/>
        <v>700</v>
      </c>
      <c r="F27" s="63">
        <f t="shared" si="16"/>
        <v>2150</v>
      </c>
      <c r="G27" s="63">
        <f t="shared" si="16"/>
        <v>2850</v>
      </c>
      <c r="H27" s="63">
        <f t="shared" si="16"/>
        <v>5000</v>
      </c>
      <c r="I27" s="63">
        <f t="shared" ref="I27:M27" si="17">I13</f>
        <v>15.5</v>
      </c>
      <c r="J27" s="63">
        <f t="shared" si="17"/>
        <v>7.6</v>
      </c>
      <c r="K27" s="63">
        <f t="shared" si="17"/>
        <v>23.1</v>
      </c>
      <c r="L27" s="63">
        <f t="shared" si="17"/>
        <v>31.3</v>
      </c>
      <c r="M27" s="63">
        <f t="shared" si="17"/>
        <v>54.5</v>
      </c>
      <c r="N27" s="63"/>
      <c r="O27" s="63"/>
      <c r="P27" s="63"/>
      <c r="Q27" s="63">
        <f t="shared" ref="Q27:U27" si="18">IFERROR(MROUND(Q13,IF(Q13&lt;20,1,IF(Q13&lt;100,5,IF(Q13&lt;500,10,50)))),"-")</f>
        <v>550</v>
      </c>
      <c r="R27" s="63">
        <f t="shared" si="18"/>
        <v>230</v>
      </c>
      <c r="S27" s="63">
        <f t="shared" si="18"/>
        <v>750</v>
      </c>
      <c r="T27" s="63">
        <f t="shared" si="18"/>
        <v>900</v>
      </c>
      <c r="U27" s="63">
        <f t="shared" si="18"/>
        <v>1650</v>
      </c>
      <c r="V27" s="63">
        <f t="shared" ref="V27:Z27" si="19">V13</f>
        <v>4.7</v>
      </c>
      <c r="W27" s="63">
        <f t="shared" si="19"/>
        <v>2.2000000000000002</v>
      </c>
      <c r="X27" s="63">
        <f t="shared" si="19"/>
        <v>6.9</v>
      </c>
      <c r="Y27" s="63">
        <f t="shared" si="19"/>
        <v>7.9</v>
      </c>
      <c r="Z27" s="63">
        <f t="shared" si="19"/>
        <v>14.8</v>
      </c>
    </row>
    <row r="28" spans="2:26">
      <c r="D28" s="63">
        <f t="shared" ref="D28:H28" si="20">IFERROR(MROUND(D14,IF(D14&lt;20,1,IF(D14&lt;100,5,IF(D14&lt;500,10,50)))),"-")</f>
        <v>1600</v>
      </c>
      <c r="E28" s="63">
        <f t="shared" si="20"/>
        <v>750</v>
      </c>
      <c r="F28" s="63">
        <f t="shared" si="20"/>
        <v>2350</v>
      </c>
      <c r="G28" s="63">
        <f t="shared" si="20"/>
        <v>3100</v>
      </c>
      <c r="H28" s="63">
        <f t="shared" si="20"/>
        <v>5450</v>
      </c>
      <c r="I28" s="63">
        <f t="shared" ref="I28:M28" si="21">I14</f>
        <v>17</v>
      </c>
      <c r="J28" s="63">
        <f t="shared" si="21"/>
        <v>8.4</v>
      </c>
      <c r="K28" s="63">
        <f t="shared" si="21"/>
        <v>25.4</v>
      </c>
      <c r="L28" s="63">
        <f t="shared" si="21"/>
        <v>34.299999999999997</v>
      </c>
      <c r="M28" s="63">
        <f t="shared" si="21"/>
        <v>59.7</v>
      </c>
      <c r="N28" s="63"/>
      <c r="O28" s="63"/>
      <c r="P28" s="63"/>
      <c r="Q28" s="63">
        <f t="shared" ref="Q28:U28" si="22">IFERROR(MROUND(Q14,IF(Q14&lt;20,1,IF(Q14&lt;100,5,IF(Q14&lt;500,10,50)))),"-")</f>
        <v>600</v>
      </c>
      <c r="R28" s="63">
        <f t="shared" si="22"/>
        <v>250</v>
      </c>
      <c r="S28" s="63">
        <f t="shared" si="22"/>
        <v>850</v>
      </c>
      <c r="T28" s="63">
        <f t="shared" si="22"/>
        <v>1000</v>
      </c>
      <c r="U28" s="63">
        <f t="shared" si="22"/>
        <v>1850</v>
      </c>
      <c r="V28" s="63">
        <f t="shared" ref="V28:Z28" si="23">V14</f>
        <v>5.2</v>
      </c>
      <c r="W28" s="63">
        <f t="shared" si="23"/>
        <v>2.4</v>
      </c>
      <c r="X28" s="63">
        <f t="shared" si="23"/>
        <v>7.6</v>
      </c>
      <c r="Y28" s="63">
        <f t="shared" si="23"/>
        <v>8.6</v>
      </c>
      <c r="Z28" s="63">
        <f t="shared" si="23"/>
        <v>16.2</v>
      </c>
    </row>
    <row r="29" spans="2:26">
      <c r="D29" s="63">
        <f t="shared" ref="D29:H29" si="24">IFERROR(MROUND(D15,IF(D15&lt;20,1,IF(D15&lt;100,5,IF(D15&lt;500,10,50)))),"-")</f>
        <v>850</v>
      </c>
      <c r="E29" s="63">
        <f t="shared" si="24"/>
        <v>550</v>
      </c>
      <c r="F29" s="63">
        <f t="shared" si="24"/>
        <v>1400</v>
      </c>
      <c r="G29" s="63">
        <f t="shared" si="24"/>
        <v>900</v>
      </c>
      <c r="H29" s="63">
        <f t="shared" si="24"/>
        <v>2300</v>
      </c>
      <c r="I29" s="63">
        <f t="shared" ref="I29:M29" si="25">I15</f>
        <v>13.7</v>
      </c>
      <c r="J29" s="63">
        <f t="shared" si="25"/>
        <v>6.5</v>
      </c>
      <c r="K29" s="63">
        <f t="shared" si="25"/>
        <v>20.2</v>
      </c>
      <c r="L29" s="63">
        <f t="shared" si="25"/>
        <v>9.6</v>
      </c>
      <c r="M29" s="63">
        <f t="shared" si="25"/>
        <v>29.8</v>
      </c>
      <c r="N29" s="63"/>
      <c r="O29" s="63"/>
      <c r="P29" s="63"/>
      <c r="Q29" s="63">
        <f t="shared" ref="Q29:U29" si="26">IFERROR(MROUND(Q15,IF(Q15&lt;20,1,IF(Q15&lt;100,5,IF(Q15&lt;500,10,50)))),"-")</f>
        <v>650</v>
      </c>
      <c r="R29" s="63">
        <f t="shared" si="26"/>
        <v>700</v>
      </c>
      <c r="S29" s="63">
        <f t="shared" si="26"/>
        <v>1350</v>
      </c>
      <c r="T29" s="63">
        <f t="shared" si="26"/>
        <v>450</v>
      </c>
      <c r="U29" s="63">
        <f t="shared" si="26"/>
        <v>1800</v>
      </c>
      <c r="V29" s="63">
        <f t="shared" ref="V29:Z29" si="27">V15</f>
        <v>10.3</v>
      </c>
      <c r="W29" s="63">
        <f t="shared" si="27"/>
        <v>7.1</v>
      </c>
      <c r="X29" s="63">
        <f t="shared" si="27"/>
        <v>17.5</v>
      </c>
      <c r="Y29" s="63">
        <f t="shared" si="27"/>
        <v>2.5</v>
      </c>
      <c r="Z29" s="63">
        <f t="shared" si="27"/>
        <v>20</v>
      </c>
    </row>
    <row r="30" spans="2:26"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</row>
    <row r="31" spans="2:26">
      <c r="D31" s="63">
        <f t="shared" ref="D31:H31" si="28">IFERROR(MROUND(D17,IF(D17&lt;20,1,IF(D17&lt;100,5,IF(D17&lt;500,10,50)))),"-")</f>
        <v>8700</v>
      </c>
      <c r="E31" s="63">
        <f t="shared" si="28"/>
        <v>2900</v>
      </c>
      <c r="F31" s="63">
        <f t="shared" si="28"/>
        <v>11550</v>
      </c>
      <c r="G31" s="63">
        <f t="shared" si="28"/>
        <v>7300</v>
      </c>
      <c r="H31" s="63">
        <f t="shared" si="28"/>
        <v>18850</v>
      </c>
      <c r="I31" s="63">
        <f t="shared" ref="I31:M31" si="29">I17</f>
        <v>144.19999999999999</v>
      </c>
      <c r="J31" s="63">
        <f t="shared" si="29"/>
        <v>32.1</v>
      </c>
      <c r="K31" s="63">
        <f t="shared" si="29"/>
        <v>176.4</v>
      </c>
      <c r="L31" s="63">
        <f t="shared" si="29"/>
        <v>79.7</v>
      </c>
      <c r="M31" s="63">
        <f t="shared" si="29"/>
        <v>256</v>
      </c>
      <c r="N31" s="63"/>
      <c r="O31" s="63"/>
      <c r="P31" s="63"/>
      <c r="Q31" s="63">
        <f t="shared" ref="Q31:U31" si="30">IFERROR(MROUND(Q17,IF(Q17&lt;20,1,IF(Q17&lt;100,5,IF(Q17&lt;500,10,50)))),"-")</f>
        <v>5850</v>
      </c>
      <c r="R31" s="63">
        <f t="shared" si="30"/>
        <v>1450</v>
      </c>
      <c r="S31" s="63">
        <f t="shared" si="30"/>
        <v>7300</v>
      </c>
      <c r="T31" s="63">
        <f t="shared" si="30"/>
        <v>2450</v>
      </c>
      <c r="U31" s="63">
        <f t="shared" si="30"/>
        <v>9750</v>
      </c>
      <c r="V31" s="63">
        <f t="shared" ref="V31:Z31" si="31">V17</f>
        <v>107.1</v>
      </c>
      <c r="W31" s="63">
        <f t="shared" si="31"/>
        <v>13.8</v>
      </c>
      <c r="X31" s="63">
        <f t="shared" si="31"/>
        <v>120.9</v>
      </c>
      <c r="Y31" s="63">
        <f t="shared" si="31"/>
        <v>19.8</v>
      </c>
      <c r="Z31" s="63">
        <f t="shared" si="31"/>
        <v>140.6</v>
      </c>
    </row>
    <row r="37" spans="4:16">
      <c r="D37">
        <v>190</v>
      </c>
      <c r="E37">
        <v>190</v>
      </c>
      <c r="F37" s="63">
        <v>380</v>
      </c>
      <c r="G37">
        <v>70</v>
      </c>
      <c r="H37" s="63">
        <v>450</v>
      </c>
      <c r="I37">
        <v>1.6</v>
      </c>
      <c r="J37">
        <v>1.5</v>
      </c>
      <c r="L37">
        <v>3.1</v>
      </c>
      <c r="N37">
        <v>0.5</v>
      </c>
      <c r="P37">
        <v>3.6</v>
      </c>
    </row>
    <row r="38" spans="4:16">
      <c r="D38">
        <v>16</v>
      </c>
      <c r="E38">
        <v>15</v>
      </c>
      <c r="F38">
        <v>30</v>
      </c>
      <c r="G38">
        <v>5</v>
      </c>
      <c r="H38">
        <v>35</v>
      </c>
      <c r="I38">
        <v>0.1</v>
      </c>
      <c r="J38">
        <v>0.1</v>
      </c>
      <c r="L38">
        <v>0.2</v>
      </c>
      <c r="N38">
        <v>0</v>
      </c>
      <c r="P38">
        <v>0.2</v>
      </c>
    </row>
    <row r="40" spans="4:16">
      <c r="D40" t="s">
        <v>631</v>
      </c>
    </row>
    <row r="41" spans="4:16">
      <c r="D41" s="63">
        <v>3850</v>
      </c>
      <c r="E41" t="s">
        <v>21</v>
      </c>
      <c r="F41" s="63">
        <v>3850</v>
      </c>
      <c r="G41" t="s">
        <v>21</v>
      </c>
      <c r="H41" s="63">
        <v>3850</v>
      </c>
      <c r="I41">
        <v>85</v>
      </c>
      <c r="J41" t="s">
        <v>632</v>
      </c>
      <c r="L41">
        <v>85</v>
      </c>
      <c r="N41" t="s">
        <v>632</v>
      </c>
      <c r="P41">
        <v>85</v>
      </c>
    </row>
    <row r="42" spans="4:16">
      <c r="D42">
        <v>30</v>
      </c>
      <c r="E42">
        <v>60</v>
      </c>
      <c r="F42">
        <v>85</v>
      </c>
      <c r="G42">
        <v>30</v>
      </c>
      <c r="H42">
        <v>120</v>
      </c>
      <c r="I42">
        <v>0.1</v>
      </c>
      <c r="J42">
        <v>0.4</v>
      </c>
      <c r="L42">
        <v>0.6</v>
      </c>
      <c r="N42">
        <v>0.2</v>
      </c>
      <c r="P42">
        <v>0.8</v>
      </c>
    </row>
    <row r="43" spans="4:16">
      <c r="D43" s="63">
        <v>550</v>
      </c>
      <c r="E43">
        <v>230</v>
      </c>
      <c r="F43" s="63">
        <v>750</v>
      </c>
      <c r="G43" s="63">
        <v>900</v>
      </c>
      <c r="H43" s="63">
        <v>1650</v>
      </c>
      <c r="I43">
        <v>4.7</v>
      </c>
      <c r="J43">
        <v>2.2000000000000002</v>
      </c>
      <c r="L43">
        <v>6.9</v>
      </c>
      <c r="N43">
        <v>7.9</v>
      </c>
      <c r="P43">
        <v>14.8</v>
      </c>
    </row>
    <row r="44" spans="4:16">
      <c r="D44" s="63">
        <v>600</v>
      </c>
      <c r="E44">
        <v>250</v>
      </c>
      <c r="F44" s="63">
        <v>850</v>
      </c>
      <c r="G44" s="63">
        <v>1000</v>
      </c>
      <c r="H44" s="63">
        <v>1850</v>
      </c>
      <c r="I44">
        <v>5.2</v>
      </c>
      <c r="J44">
        <v>2.4</v>
      </c>
      <c r="L44">
        <v>7.6</v>
      </c>
      <c r="N44">
        <v>8.6</v>
      </c>
      <c r="P44">
        <v>16.2</v>
      </c>
    </row>
    <row r="45" spans="4:16">
      <c r="D45">
        <v>650</v>
      </c>
      <c r="E45">
        <v>700</v>
      </c>
      <c r="F45" s="63">
        <v>1350</v>
      </c>
      <c r="G45">
        <v>450</v>
      </c>
      <c r="H45" s="63">
        <v>1800</v>
      </c>
      <c r="I45">
        <v>10.3</v>
      </c>
      <c r="J45">
        <v>7.1</v>
      </c>
      <c r="L45">
        <v>17.5</v>
      </c>
      <c r="N45">
        <v>2.5</v>
      </c>
      <c r="P45">
        <v>20</v>
      </c>
    </row>
    <row r="47" spans="4:16">
      <c r="D47" s="63">
        <v>5850</v>
      </c>
      <c r="E47" s="63">
        <v>1450</v>
      </c>
      <c r="F47" s="63">
        <v>7300</v>
      </c>
      <c r="G47" s="63">
        <v>2450</v>
      </c>
      <c r="H47" s="63">
        <v>9750</v>
      </c>
      <c r="I47">
        <v>107.1</v>
      </c>
      <c r="J47">
        <v>13.8</v>
      </c>
      <c r="L47">
        <v>120.9</v>
      </c>
      <c r="N47">
        <v>19.8</v>
      </c>
      <c r="P47">
        <v>140.6</v>
      </c>
    </row>
    <row r="48" spans="4:16">
      <c r="D48" s="63">
        <f>SUM(D37:D45)-D47</f>
        <v>36</v>
      </c>
      <c r="E48" s="63">
        <f t="shared" ref="E48:P48" si="32">SUM(E37:E45)-E47</f>
        <v>-5</v>
      </c>
      <c r="F48" s="63">
        <f t="shared" si="32"/>
        <v>-5</v>
      </c>
      <c r="G48" s="63">
        <f t="shared" si="32"/>
        <v>5</v>
      </c>
      <c r="H48" s="63">
        <f t="shared" si="32"/>
        <v>5</v>
      </c>
      <c r="I48" s="63">
        <f t="shared" si="32"/>
        <v>-9.9999999999994316E-2</v>
      </c>
      <c r="J48" s="63">
        <f t="shared" si="32"/>
        <v>-0.10000000000000142</v>
      </c>
      <c r="K48" s="63">
        <f t="shared" si="32"/>
        <v>0</v>
      </c>
      <c r="L48" s="63">
        <f t="shared" si="32"/>
        <v>0</v>
      </c>
      <c r="M48" s="63">
        <f t="shared" si="32"/>
        <v>0</v>
      </c>
      <c r="N48" s="63">
        <f t="shared" si="32"/>
        <v>-0.10000000000000142</v>
      </c>
      <c r="O48" s="63">
        <f t="shared" si="32"/>
        <v>0</v>
      </c>
      <c r="P48" s="63">
        <f t="shared" si="32"/>
        <v>0</v>
      </c>
    </row>
    <row r="51" spans="4:18">
      <c r="D51">
        <v>2</v>
      </c>
      <c r="E51">
        <v>1</v>
      </c>
      <c r="F51">
        <v>3</v>
      </c>
      <c r="G51">
        <v>5</v>
      </c>
      <c r="H51">
        <v>0</v>
      </c>
      <c r="I51" s="114">
        <v>0</v>
      </c>
      <c r="J51">
        <v>0</v>
      </c>
      <c r="L51">
        <v>3</v>
      </c>
      <c r="M51">
        <v>19</v>
      </c>
      <c r="N51">
        <v>30</v>
      </c>
      <c r="O51">
        <v>0</v>
      </c>
      <c r="P51">
        <v>0</v>
      </c>
      <c r="Q51">
        <v>0</v>
      </c>
      <c r="R51">
        <v>3</v>
      </c>
    </row>
    <row r="52" spans="4:18">
      <c r="D52">
        <v>20</v>
      </c>
      <c r="E52">
        <v>8</v>
      </c>
      <c r="F52">
        <v>17</v>
      </c>
      <c r="G52">
        <v>20</v>
      </c>
      <c r="H52">
        <v>0</v>
      </c>
      <c r="I52" s="114">
        <v>0</v>
      </c>
      <c r="J52">
        <v>0</v>
      </c>
      <c r="L52">
        <v>95</v>
      </c>
      <c r="M52">
        <v>180</v>
      </c>
      <c r="N52">
        <v>220</v>
      </c>
      <c r="O52">
        <v>1</v>
      </c>
      <c r="P52">
        <v>2</v>
      </c>
      <c r="Q52">
        <v>2</v>
      </c>
      <c r="R52">
        <v>95</v>
      </c>
    </row>
    <row r="53" spans="4:18">
      <c r="D53">
        <v>28</v>
      </c>
      <c r="E53">
        <v>11</v>
      </c>
      <c r="F53">
        <v>25</v>
      </c>
      <c r="G53">
        <v>30</v>
      </c>
      <c r="H53">
        <v>0</v>
      </c>
      <c r="I53" s="114">
        <v>0</v>
      </c>
      <c r="J53">
        <v>0</v>
      </c>
      <c r="L53">
        <v>120</v>
      </c>
      <c r="M53">
        <v>260</v>
      </c>
      <c r="N53">
        <v>300</v>
      </c>
      <c r="O53">
        <v>2</v>
      </c>
      <c r="P53">
        <v>3</v>
      </c>
      <c r="Q53">
        <v>3</v>
      </c>
      <c r="R53">
        <v>120</v>
      </c>
    </row>
    <row r="54" spans="4:18">
      <c r="D54">
        <v>3</v>
      </c>
      <c r="E54">
        <v>1</v>
      </c>
      <c r="F54">
        <v>2</v>
      </c>
      <c r="G54">
        <v>2</v>
      </c>
      <c r="H54">
        <v>0</v>
      </c>
      <c r="I54" s="114">
        <v>0</v>
      </c>
      <c r="J54">
        <v>0</v>
      </c>
      <c r="L54">
        <v>10</v>
      </c>
      <c r="M54">
        <v>20</v>
      </c>
      <c r="N54">
        <v>25</v>
      </c>
      <c r="O54">
        <v>1</v>
      </c>
      <c r="P54">
        <v>2</v>
      </c>
      <c r="Q54">
        <v>2</v>
      </c>
      <c r="R54">
        <v>10</v>
      </c>
    </row>
    <row r="55" spans="4:18">
      <c r="D55">
        <v>1</v>
      </c>
      <c r="E55">
        <v>0</v>
      </c>
      <c r="F55">
        <v>3</v>
      </c>
      <c r="G55">
        <v>5</v>
      </c>
      <c r="H55">
        <v>0</v>
      </c>
      <c r="I55" s="114">
        <v>0</v>
      </c>
      <c r="J55">
        <v>0</v>
      </c>
      <c r="L55">
        <v>0</v>
      </c>
      <c r="M55">
        <v>25</v>
      </c>
      <c r="N55">
        <v>35</v>
      </c>
      <c r="O55">
        <v>0</v>
      </c>
      <c r="P55">
        <v>1</v>
      </c>
      <c r="Q55">
        <v>2</v>
      </c>
      <c r="R55">
        <v>0</v>
      </c>
    </row>
    <row r="56" spans="4:18">
      <c r="D56">
        <v>6</v>
      </c>
      <c r="E56">
        <v>3</v>
      </c>
      <c r="F56">
        <v>10</v>
      </c>
      <c r="G56">
        <v>13</v>
      </c>
      <c r="H56">
        <v>0</v>
      </c>
      <c r="I56" s="114">
        <v>0</v>
      </c>
      <c r="J56">
        <v>0</v>
      </c>
      <c r="L56">
        <v>17</v>
      </c>
      <c r="M56">
        <v>70</v>
      </c>
      <c r="N56">
        <v>90</v>
      </c>
      <c r="O56">
        <v>0</v>
      </c>
      <c r="P56">
        <v>1</v>
      </c>
      <c r="Q56">
        <v>1</v>
      </c>
      <c r="R56">
        <v>17</v>
      </c>
    </row>
    <row r="57" spans="4:18">
      <c r="D57">
        <v>44</v>
      </c>
      <c r="E57">
        <v>17</v>
      </c>
      <c r="F57">
        <v>35</v>
      </c>
      <c r="G57">
        <v>45</v>
      </c>
      <c r="H57">
        <v>0</v>
      </c>
      <c r="I57" s="114">
        <v>0</v>
      </c>
      <c r="J57">
        <v>0</v>
      </c>
      <c r="L57">
        <v>180</v>
      </c>
      <c r="M57">
        <v>350</v>
      </c>
      <c r="N57" s="63">
        <v>410</v>
      </c>
      <c r="O57" s="63">
        <v>2</v>
      </c>
      <c r="P57">
        <v>3</v>
      </c>
      <c r="Q57">
        <v>3</v>
      </c>
      <c r="R57">
        <v>180</v>
      </c>
    </row>
    <row r="58" spans="4:18">
      <c r="D58">
        <v>26</v>
      </c>
      <c r="E58">
        <v>4</v>
      </c>
      <c r="F58">
        <v>55</v>
      </c>
      <c r="G58">
        <v>110</v>
      </c>
      <c r="H58">
        <v>0</v>
      </c>
      <c r="I58" s="114">
        <v>2</v>
      </c>
      <c r="J58">
        <v>5</v>
      </c>
      <c r="L58">
        <v>12</v>
      </c>
      <c r="M58">
        <v>230</v>
      </c>
      <c r="N58">
        <v>500</v>
      </c>
      <c r="O58">
        <v>1</v>
      </c>
      <c r="P58">
        <v>10</v>
      </c>
      <c r="Q58">
        <v>24</v>
      </c>
      <c r="R58">
        <v>12</v>
      </c>
    </row>
    <row r="59" spans="4:18">
      <c r="D59" t="s">
        <v>632</v>
      </c>
      <c r="E59">
        <v>0</v>
      </c>
      <c r="F59">
        <v>0</v>
      </c>
      <c r="G59">
        <v>0</v>
      </c>
      <c r="H59">
        <v>0</v>
      </c>
      <c r="I59" s="114">
        <v>0</v>
      </c>
      <c r="J59">
        <v>0</v>
      </c>
      <c r="L59">
        <v>0</v>
      </c>
      <c r="M59">
        <v>0</v>
      </c>
      <c r="N59">
        <v>1</v>
      </c>
      <c r="O59">
        <v>0</v>
      </c>
      <c r="P59">
        <v>0</v>
      </c>
      <c r="Q59">
        <v>0</v>
      </c>
      <c r="R59">
        <v>0</v>
      </c>
    </row>
    <row r="60" spans="4:18">
      <c r="D60">
        <v>17</v>
      </c>
      <c r="E60">
        <v>5</v>
      </c>
      <c r="F60">
        <v>12</v>
      </c>
      <c r="G60">
        <v>16</v>
      </c>
      <c r="H60">
        <v>0</v>
      </c>
      <c r="I60" s="114">
        <v>0</v>
      </c>
      <c r="J60">
        <v>0</v>
      </c>
      <c r="L60">
        <v>35</v>
      </c>
      <c r="M60">
        <v>95</v>
      </c>
      <c r="N60">
        <v>120</v>
      </c>
      <c r="O60">
        <v>1</v>
      </c>
      <c r="P60">
        <v>3</v>
      </c>
      <c r="Q60">
        <v>3</v>
      </c>
      <c r="R60">
        <v>35</v>
      </c>
    </row>
    <row r="61" spans="4:18">
      <c r="D61">
        <v>15</v>
      </c>
      <c r="E61">
        <v>7</v>
      </c>
      <c r="F61">
        <v>13</v>
      </c>
      <c r="G61">
        <v>15</v>
      </c>
      <c r="H61">
        <v>0</v>
      </c>
      <c r="I61" s="114">
        <v>0</v>
      </c>
      <c r="J61">
        <v>0</v>
      </c>
      <c r="L61">
        <v>95</v>
      </c>
      <c r="M61">
        <v>170</v>
      </c>
      <c r="N61">
        <v>190</v>
      </c>
      <c r="O61">
        <v>1</v>
      </c>
      <c r="P61">
        <v>2</v>
      </c>
      <c r="Q61">
        <v>2</v>
      </c>
      <c r="R61">
        <v>95</v>
      </c>
    </row>
    <row r="62" spans="4:18">
      <c r="D62" s="63">
        <v>263</v>
      </c>
      <c r="E62" s="63">
        <v>120</v>
      </c>
      <c r="F62" s="63">
        <v>230</v>
      </c>
      <c r="G62" s="63">
        <v>280</v>
      </c>
      <c r="H62">
        <v>1</v>
      </c>
      <c r="I62" s="114">
        <v>3</v>
      </c>
      <c r="J62">
        <v>3</v>
      </c>
      <c r="L62" s="63">
        <v>900</v>
      </c>
      <c r="M62" s="63">
        <v>1900</v>
      </c>
      <c r="N62" s="63">
        <v>2250</v>
      </c>
      <c r="O62" s="63">
        <v>12</v>
      </c>
      <c r="P62">
        <v>24</v>
      </c>
      <c r="Q62">
        <v>28</v>
      </c>
      <c r="R62">
        <v>900</v>
      </c>
    </row>
    <row r="63" spans="4:18">
      <c r="D63">
        <v>70</v>
      </c>
      <c r="E63">
        <v>30</v>
      </c>
      <c r="F63">
        <v>60</v>
      </c>
      <c r="G63">
        <v>70</v>
      </c>
      <c r="H63">
        <v>0</v>
      </c>
      <c r="I63" s="114">
        <v>1</v>
      </c>
      <c r="J63">
        <v>1</v>
      </c>
      <c r="L63">
        <v>260</v>
      </c>
      <c r="M63">
        <v>550</v>
      </c>
      <c r="N63">
        <v>700</v>
      </c>
      <c r="O63">
        <v>4</v>
      </c>
      <c r="P63">
        <v>9</v>
      </c>
      <c r="Q63">
        <v>11</v>
      </c>
      <c r="R63">
        <v>260</v>
      </c>
    </row>
    <row r="64" spans="4:18">
      <c r="D64">
        <v>0</v>
      </c>
      <c r="E64">
        <v>0</v>
      </c>
      <c r="F64">
        <v>0</v>
      </c>
      <c r="G64">
        <v>0</v>
      </c>
      <c r="H64">
        <v>0</v>
      </c>
      <c r="I64" s="114">
        <v>0</v>
      </c>
      <c r="J64">
        <v>0</v>
      </c>
      <c r="L64">
        <v>1</v>
      </c>
      <c r="M64">
        <v>4</v>
      </c>
      <c r="N64">
        <v>5</v>
      </c>
      <c r="O64">
        <v>0</v>
      </c>
      <c r="P64">
        <v>0</v>
      </c>
      <c r="Q64">
        <v>0</v>
      </c>
      <c r="R64">
        <v>1</v>
      </c>
    </row>
    <row r="65" spans="4:18">
      <c r="D65">
        <v>17</v>
      </c>
      <c r="E65">
        <v>7</v>
      </c>
      <c r="F65">
        <v>13</v>
      </c>
      <c r="G65">
        <v>15</v>
      </c>
      <c r="H65">
        <v>0</v>
      </c>
      <c r="I65" s="114">
        <v>0</v>
      </c>
      <c r="J65">
        <v>0</v>
      </c>
      <c r="L65">
        <v>55</v>
      </c>
      <c r="M65">
        <v>100</v>
      </c>
      <c r="N65">
        <v>120</v>
      </c>
      <c r="O65">
        <v>1</v>
      </c>
      <c r="P65">
        <v>1</v>
      </c>
      <c r="Q65">
        <v>1</v>
      </c>
      <c r="R65">
        <v>55</v>
      </c>
    </row>
    <row r="66" spans="4:18">
      <c r="D66" s="63">
        <v>127</v>
      </c>
      <c r="E66">
        <v>55</v>
      </c>
      <c r="F66" s="63">
        <v>110</v>
      </c>
      <c r="G66" s="63">
        <v>140</v>
      </c>
      <c r="H66">
        <v>1</v>
      </c>
      <c r="I66" s="114">
        <v>1</v>
      </c>
      <c r="J66">
        <v>1</v>
      </c>
      <c r="L66" s="63">
        <v>800</v>
      </c>
      <c r="M66" s="63">
        <v>1400</v>
      </c>
      <c r="N66" s="63">
        <v>1650</v>
      </c>
      <c r="O66" s="63">
        <v>12</v>
      </c>
      <c r="P66">
        <v>19</v>
      </c>
      <c r="Q66">
        <v>21</v>
      </c>
      <c r="R66">
        <v>800</v>
      </c>
    </row>
    <row r="67" spans="4:18">
      <c r="D67" s="63">
        <v>264</v>
      </c>
      <c r="E67">
        <v>130</v>
      </c>
      <c r="F67" s="63">
        <v>220</v>
      </c>
      <c r="G67" s="63">
        <v>250</v>
      </c>
      <c r="H67">
        <v>1</v>
      </c>
      <c r="I67" s="114">
        <v>2</v>
      </c>
      <c r="J67">
        <v>3</v>
      </c>
      <c r="L67" s="63">
        <v>750</v>
      </c>
      <c r="M67" s="63">
        <v>1350</v>
      </c>
      <c r="N67" s="63">
        <v>1550</v>
      </c>
      <c r="O67" s="63">
        <v>9</v>
      </c>
      <c r="P67">
        <v>17</v>
      </c>
      <c r="Q67">
        <v>19</v>
      </c>
      <c r="R67">
        <v>750</v>
      </c>
    </row>
    <row r="68" spans="4:18">
      <c r="D68">
        <v>18</v>
      </c>
      <c r="E68">
        <v>8</v>
      </c>
      <c r="F68">
        <v>13</v>
      </c>
      <c r="G68">
        <v>14</v>
      </c>
      <c r="H68">
        <v>0</v>
      </c>
      <c r="I68" s="114">
        <v>0</v>
      </c>
      <c r="J68">
        <v>0</v>
      </c>
      <c r="L68">
        <v>45</v>
      </c>
      <c r="M68">
        <v>80</v>
      </c>
      <c r="N68">
        <v>85</v>
      </c>
      <c r="O68">
        <v>1</v>
      </c>
      <c r="P68">
        <v>2</v>
      </c>
      <c r="Q68">
        <v>2</v>
      </c>
      <c r="R68">
        <v>45</v>
      </c>
    </row>
    <row r="69" spans="4:18">
      <c r="D69">
        <v>0</v>
      </c>
      <c r="E69">
        <v>0</v>
      </c>
      <c r="F69">
        <v>0</v>
      </c>
      <c r="G69">
        <v>0</v>
      </c>
      <c r="H69">
        <v>0</v>
      </c>
      <c r="I69" s="114">
        <v>0</v>
      </c>
      <c r="J69">
        <v>0</v>
      </c>
      <c r="L69">
        <v>0</v>
      </c>
      <c r="M69">
        <v>2</v>
      </c>
      <c r="N69">
        <v>3</v>
      </c>
      <c r="O69">
        <v>0</v>
      </c>
      <c r="P69">
        <v>0</v>
      </c>
      <c r="Q69">
        <v>0</v>
      </c>
      <c r="R69">
        <v>0</v>
      </c>
    </row>
    <row r="70" spans="4:18">
      <c r="D70">
        <v>10</v>
      </c>
      <c r="E70">
        <v>3</v>
      </c>
      <c r="F70">
        <v>6</v>
      </c>
      <c r="G70">
        <v>7</v>
      </c>
      <c r="H70">
        <v>0</v>
      </c>
      <c r="I70" s="114">
        <v>0</v>
      </c>
      <c r="J70">
        <v>0</v>
      </c>
      <c r="L70">
        <v>25</v>
      </c>
      <c r="M70">
        <v>50</v>
      </c>
      <c r="N70">
        <v>65</v>
      </c>
      <c r="O70">
        <v>1</v>
      </c>
      <c r="P70">
        <v>2</v>
      </c>
      <c r="Q70">
        <v>2</v>
      </c>
      <c r="R70">
        <v>25</v>
      </c>
    </row>
    <row r="71" spans="4:18">
      <c r="D71" t="s">
        <v>632</v>
      </c>
      <c r="E71">
        <v>0</v>
      </c>
      <c r="F71">
        <v>2</v>
      </c>
      <c r="G71">
        <v>3</v>
      </c>
      <c r="H71">
        <v>0</v>
      </c>
      <c r="I71" s="114">
        <v>0</v>
      </c>
      <c r="J71">
        <v>0</v>
      </c>
      <c r="L71">
        <v>0</v>
      </c>
      <c r="M71">
        <v>12</v>
      </c>
      <c r="N71">
        <v>20</v>
      </c>
      <c r="O71">
        <v>0</v>
      </c>
      <c r="P71">
        <v>1</v>
      </c>
      <c r="Q71">
        <v>2</v>
      </c>
      <c r="R71">
        <v>0</v>
      </c>
    </row>
    <row r="72" spans="4:18">
      <c r="D72">
        <v>5</v>
      </c>
      <c r="E72">
        <v>0</v>
      </c>
      <c r="F72">
        <v>3</v>
      </c>
      <c r="G72">
        <v>5</v>
      </c>
      <c r="H72">
        <v>0</v>
      </c>
      <c r="I72" s="114">
        <v>0</v>
      </c>
      <c r="J72">
        <v>1</v>
      </c>
      <c r="L72">
        <v>0</v>
      </c>
      <c r="M72">
        <v>30</v>
      </c>
      <c r="N72">
        <v>45</v>
      </c>
      <c r="O72">
        <v>0</v>
      </c>
      <c r="P72">
        <v>4</v>
      </c>
      <c r="Q72">
        <v>7</v>
      </c>
      <c r="R72">
        <v>0</v>
      </c>
    </row>
    <row r="73" spans="4:18">
      <c r="D73">
        <v>1</v>
      </c>
      <c r="E73">
        <v>0</v>
      </c>
      <c r="F73">
        <v>3</v>
      </c>
      <c r="G73">
        <v>4</v>
      </c>
      <c r="H73">
        <v>0</v>
      </c>
      <c r="I73" s="114">
        <v>0</v>
      </c>
      <c r="J73">
        <v>0</v>
      </c>
      <c r="L73">
        <v>0</v>
      </c>
      <c r="M73">
        <v>16</v>
      </c>
      <c r="N73">
        <v>25</v>
      </c>
      <c r="O73">
        <v>0</v>
      </c>
      <c r="P73">
        <v>0</v>
      </c>
      <c r="Q73">
        <v>0</v>
      </c>
      <c r="R73">
        <v>0</v>
      </c>
    </row>
    <row r="74" spans="4:18">
      <c r="D74" s="63">
        <v>124</v>
      </c>
      <c r="E74">
        <v>45</v>
      </c>
      <c r="F74">
        <v>100</v>
      </c>
      <c r="G74" s="63">
        <v>130</v>
      </c>
      <c r="H74">
        <v>1</v>
      </c>
      <c r="I74" s="114">
        <v>1</v>
      </c>
      <c r="J74">
        <v>2</v>
      </c>
      <c r="L74" s="63">
        <v>350</v>
      </c>
      <c r="M74">
        <v>850</v>
      </c>
      <c r="N74" s="63">
        <v>1000</v>
      </c>
      <c r="O74" s="63">
        <v>4</v>
      </c>
      <c r="P74">
        <v>11</v>
      </c>
      <c r="Q74">
        <v>13</v>
      </c>
      <c r="R74">
        <v>350</v>
      </c>
    </row>
    <row r="75" spans="4:18">
      <c r="D75">
        <v>32</v>
      </c>
      <c r="E75">
        <v>11</v>
      </c>
      <c r="F75">
        <v>30</v>
      </c>
      <c r="G75">
        <v>45</v>
      </c>
      <c r="H75">
        <v>0</v>
      </c>
      <c r="I75" s="114">
        <v>0</v>
      </c>
      <c r="J75">
        <v>1</v>
      </c>
      <c r="L75">
        <v>55</v>
      </c>
      <c r="M75">
        <v>160</v>
      </c>
      <c r="N75">
        <v>230</v>
      </c>
      <c r="O75">
        <v>1</v>
      </c>
      <c r="P75">
        <v>2</v>
      </c>
      <c r="Q75">
        <v>3</v>
      </c>
      <c r="R75">
        <v>55</v>
      </c>
    </row>
    <row r="76" spans="4:18">
      <c r="D76">
        <v>2</v>
      </c>
      <c r="E76">
        <v>1</v>
      </c>
      <c r="F76">
        <v>7</v>
      </c>
      <c r="G76">
        <v>12</v>
      </c>
      <c r="H76">
        <v>0</v>
      </c>
      <c r="I76" s="114">
        <v>0</v>
      </c>
      <c r="J76">
        <v>0</v>
      </c>
      <c r="L76">
        <v>2</v>
      </c>
      <c r="M76">
        <v>30</v>
      </c>
      <c r="N76">
        <v>60</v>
      </c>
      <c r="O76">
        <v>0</v>
      </c>
      <c r="P76">
        <v>0</v>
      </c>
      <c r="Q76">
        <v>1</v>
      </c>
      <c r="R76">
        <v>2</v>
      </c>
    </row>
    <row r="77" spans="4:18">
      <c r="D77">
        <v>1</v>
      </c>
      <c r="E77">
        <v>1</v>
      </c>
      <c r="F77">
        <v>1</v>
      </c>
      <c r="G77">
        <v>1</v>
      </c>
      <c r="H77">
        <v>0</v>
      </c>
      <c r="I77" s="114">
        <v>0</v>
      </c>
      <c r="J77">
        <v>0</v>
      </c>
      <c r="L77">
        <v>4</v>
      </c>
      <c r="M77">
        <v>9</v>
      </c>
      <c r="N77">
        <v>10</v>
      </c>
      <c r="O77">
        <v>0</v>
      </c>
      <c r="P77">
        <v>0</v>
      </c>
      <c r="Q77">
        <v>0</v>
      </c>
      <c r="R77">
        <v>4</v>
      </c>
    </row>
    <row r="78" spans="4:18">
      <c r="D78" t="s">
        <v>632</v>
      </c>
      <c r="E78">
        <v>0</v>
      </c>
      <c r="F78">
        <v>2</v>
      </c>
      <c r="G78">
        <v>2</v>
      </c>
      <c r="H78">
        <v>0</v>
      </c>
      <c r="I78" s="114">
        <v>0</v>
      </c>
      <c r="J78">
        <v>0</v>
      </c>
      <c r="L78">
        <v>0</v>
      </c>
      <c r="M78">
        <v>10</v>
      </c>
      <c r="N78">
        <v>13</v>
      </c>
      <c r="O78">
        <v>0</v>
      </c>
      <c r="P78">
        <v>0</v>
      </c>
      <c r="Q78">
        <v>0</v>
      </c>
      <c r="R78">
        <v>0</v>
      </c>
    </row>
    <row r="79" spans="4:18">
      <c r="D79" t="s">
        <v>632</v>
      </c>
      <c r="E79">
        <v>0</v>
      </c>
      <c r="F79">
        <v>0</v>
      </c>
      <c r="G79">
        <v>0</v>
      </c>
      <c r="H79">
        <v>0</v>
      </c>
      <c r="I79" s="114">
        <v>0</v>
      </c>
      <c r="J79">
        <v>0</v>
      </c>
      <c r="L79">
        <v>0</v>
      </c>
      <c r="M79">
        <v>2</v>
      </c>
      <c r="N79">
        <v>3</v>
      </c>
      <c r="O79">
        <v>0</v>
      </c>
      <c r="P79">
        <v>0</v>
      </c>
      <c r="Q79">
        <v>0</v>
      </c>
      <c r="R79">
        <v>0</v>
      </c>
    </row>
    <row r="80" spans="4:18">
      <c r="D80" t="s">
        <v>632</v>
      </c>
      <c r="E80">
        <v>0</v>
      </c>
      <c r="F80">
        <v>3</v>
      </c>
      <c r="G80">
        <v>5</v>
      </c>
      <c r="H80">
        <v>0</v>
      </c>
      <c r="I80" s="114">
        <v>0</v>
      </c>
      <c r="J80">
        <v>0</v>
      </c>
      <c r="L80">
        <v>0</v>
      </c>
      <c r="M80">
        <v>20</v>
      </c>
      <c r="N80">
        <v>35</v>
      </c>
      <c r="O80">
        <v>0</v>
      </c>
      <c r="P80">
        <v>1</v>
      </c>
      <c r="Q80">
        <v>1</v>
      </c>
      <c r="R80">
        <v>0</v>
      </c>
    </row>
    <row r="81" spans="4:18">
      <c r="D81">
        <v>70</v>
      </c>
      <c r="E81">
        <v>17</v>
      </c>
      <c r="F81">
        <v>40</v>
      </c>
      <c r="G81">
        <v>50</v>
      </c>
      <c r="H81">
        <v>0</v>
      </c>
      <c r="I81" s="114">
        <v>0</v>
      </c>
      <c r="J81">
        <v>1</v>
      </c>
      <c r="L81">
        <v>210</v>
      </c>
      <c r="M81">
        <v>440</v>
      </c>
      <c r="N81">
        <v>500</v>
      </c>
      <c r="O81">
        <v>3</v>
      </c>
      <c r="P81">
        <v>5</v>
      </c>
      <c r="Q81">
        <v>6</v>
      </c>
      <c r="R81">
        <v>210</v>
      </c>
    </row>
    <row r="82" spans="4:18">
      <c r="D82">
        <v>21</v>
      </c>
      <c r="E82">
        <v>9</v>
      </c>
      <c r="F82">
        <v>19</v>
      </c>
      <c r="G82">
        <v>25</v>
      </c>
      <c r="H82">
        <v>0</v>
      </c>
      <c r="I82" s="114">
        <v>0</v>
      </c>
      <c r="J82">
        <v>0</v>
      </c>
      <c r="L82">
        <v>130</v>
      </c>
      <c r="M82">
        <v>250</v>
      </c>
      <c r="N82">
        <v>290</v>
      </c>
      <c r="O82">
        <v>1</v>
      </c>
      <c r="P82">
        <v>2</v>
      </c>
      <c r="Q82">
        <v>2</v>
      </c>
      <c r="R82">
        <v>130</v>
      </c>
    </row>
    <row r="83" spans="4:18">
      <c r="D83">
        <v>28</v>
      </c>
      <c r="E83">
        <v>9</v>
      </c>
      <c r="F83">
        <v>25</v>
      </c>
      <c r="G83">
        <v>30</v>
      </c>
      <c r="H83">
        <v>0</v>
      </c>
      <c r="I83" s="114">
        <v>1</v>
      </c>
      <c r="J83">
        <v>1</v>
      </c>
      <c r="L83">
        <v>140</v>
      </c>
      <c r="M83">
        <v>290</v>
      </c>
      <c r="N83">
        <v>330</v>
      </c>
      <c r="O83">
        <v>4</v>
      </c>
      <c r="P83">
        <v>8</v>
      </c>
      <c r="Q83">
        <v>9</v>
      </c>
      <c r="R83">
        <v>140</v>
      </c>
    </row>
    <row r="84" spans="4:18">
      <c r="D84">
        <v>11</v>
      </c>
      <c r="E84">
        <v>3</v>
      </c>
      <c r="F84">
        <v>7</v>
      </c>
      <c r="G84">
        <v>8</v>
      </c>
      <c r="H84">
        <v>0</v>
      </c>
      <c r="I84" s="114">
        <v>0</v>
      </c>
      <c r="J84">
        <v>0</v>
      </c>
      <c r="L84">
        <v>45</v>
      </c>
      <c r="M84">
        <v>85</v>
      </c>
      <c r="N84">
        <v>100</v>
      </c>
      <c r="O84">
        <v>2</v>
      </c>
      <c r="P84">
        <v>3</v>
      </c>
      <c r="Q84">
        <v>3</v>
      </c>
      <c r="R84">
        <v>45</v>
      </c>
    </row>
    <row r="85" spans="4:18">
      <c r="D85">
        <v>10</v>
      </c>
      <c r="E85">
        <v>4</v>
      </c>
      <c r="F85">
        <v>9</v>
      </c>
      <c r="G85">
        <v>11</v>
      </c>
      <c r="H85">
        <v>0</v>
      </c>
      <c r="I85" s="114">
        <v>0</v>
      </c>
      <c r="J85">
        <v>0</v>
      </c>
      <c r="L85">
        <v>40</v>
      </c>
      <c r="M85">
        <v>95</v>
      </c>
      <c r="N85">
        <v>110</v>
      </c>
      <c r="O85">
        <v>2</v>
      </c>
      <c r="P85">
        <v>3</v>
      </c>
      <c r="Q85">
        <v>4</v>
      </c>
      <c r="R85">
        <v>40</v>
      </c>
    </row>
    <row r="86" spans="4:18">
      <c r="D86" t="s">
        <v>632</v>
      </c>
      <c r="E86">
        <v>0</v>
      </c>
      <c r="F86">
        <v>14</v>
      </c>
      <c r="G86">
        <v>19</v>
      </c>
      <c r="H86">
        <v>0</v>
      </c>
      <c r="I86" s="114">
        <v>0</v>
      </c>
      <c r="J86">
        <v>1</v>
      </c>
      <c r="L86">
        <v>0</v>
      </c>
      <c r="M86">
        <v>130</v>
      </c>
      <c r="N86">
        <v>170</v>
      </c>
      <c r="O86">
        <v>0</v>
      </c>
      <c r="P86">
        <v>5</v>
      </c>
      <c r="Q86">
        <v>6</v>
      </c>
      <c r="R86">
        <v>0</v>
      </c>
    </row>
    <row r="87" spans="4:18">
      <c r="D87">
        <v>12</v>
      </c>
      <c r="E87">
        <v>2</v>
      </c>
      <c r="F87">
        <v>5</v>
      </c>
      <c r="G87">
        <v>6</v>
      </c>
      <c r="H87">
        <v>0</v>
      </c>
      <c r="I87" s="114">
        <v>0</v>
      </c>
      <c r="J87">
        <v>0</v>
      </c>
      <c r="L87">
        <v>11</v>
      </c>
      <c r="M87">
        <v>30</v>
      </c>
      <c r="N87">
        <v>40</v>
      </c>
      <c r="O87">
        <v>0</v>
      </c>
      <c r="P87">
        <v>1</v>
      </c>
      <c r="Q87">
        <v>1</v>
      </c>
      <c r="R87">
        <v>11</v>
      </c>
    </row>
    <row r="88" spans="4:18">
      <c r="D88">
        <v>1</v>
      </c>
      <c r="E88">
        <v>0</v>
      </c>
      <c r="F88">
        <v>1</v>
      </c>
      <c r="G88">
        <v>1</v>
      </c>
      <c r="H88">
        <v>0</v>
      </c>
      <c r="I88" s="114">
        <v>0</v>
      </c>
      <c r="J88">
        <v>0</v>
      </c>
      <c r="L88">
        <v>4</v>
      </c>
      <c r="M88">
        <v>12</v>
      </c>
      <c r="N88">
        <v>14</v>
      </c>
      <c r="O88">
        <v>0</v>
      </c>
      <c r="P88">
        <v>0</v>
      </c>
      <c r="Q88">
        <v>0</v>
      </c>
      <c r="R88">
        <v>4</v>
      </c>
    </row>
    <row r="89" spans="4:18">
      <c r="D89">
        <v>29</v>
      </c>
      <c r="E89">
        <v>14</v>
      </c>
      <c r="F89">
        <v>25</v>
      </c>
      <c r="G89">
        <v>35</v>
      </c>
      <c r="H89">
        <v>0</v>
      </c>
      <c r="I89" s="114">
        <v>0</v>
      </c>
      <c r="J89">
        <v>0</v>
      </c>
      <c r="L89">
        <v>130</v>
      </c>
      <c r="M89">
        <v>250</v>
      </c>
      <c r="N89">
        <v>310</v>
      </c>
      <c r="O89">
        <v>1</v>
      </c>
      <c r="P89">
        <v>2</v>
      </c>
      <c r="Q89">
        <v>3</v>
      </c>
      <c r="R89">
        <v>130</v>
      </c>
    </row>
    <row r="90" spans="4:18">
      <c r="D90">
        <v>4</v>
      </c>
      <c r="E90">
        <v>1</v>
      </c>
      <c r="F90">
        <v>8</v>
      </c>
      <c r="G90">
        <v>11</v>
      </c>
      <c r="H90">
        <v>0</v>
      </c>
      <c r="I90" s="114">
        <v>0</v>
      </c>
      <c r="J90">
        <v>0</v>
      </c>
      <c r="L90">
        <v>13</v>
      </c>
      <c r="M90">
        <v>75</v>
      </c>
      <c r="N90">
        <v>100</v>
      </c>
      <c r="O90">
        <v>1</v>
      </c>
      <c r="P90">
        <v>3</v>
      </c>
      <c r="Q90">
        <v>4</v>
      </c>
      <c r="R90">
        <v>13</v>
      </c>
    </row>
    <row r="91" spans="4:18">
      <c r="D91" t="s">
        <v>632</v>
      </c>
      <c r="E91">
        <v>0</v>
      </c>
      <c r="F91">
        <v>4</v>
      </c>
      <c r="G91">
        <v>6</v>
      </c>
      <c r="H91">
        <v>0</v>
      </c>
      <c r="I91" s="114">
        <v>0</v>
      </c>
      <c r="J91">
        <v>0</v>
      </c>
      <c r="L91">
        <v>0</v>
      </c>
      <c r="M91">
        <v>17</v>
      </c>
      <c r="N91">
        <v>25</v>
      </c>
      <c r="O91">
        <v>0</v>
      </c>
      <c r="P91">
        <v>0</v>
      </c>
      <c r="Q91">
        <v>1</v>
      </c>
      <c r="R91">
        <v>0</v>
      </c>
    </row>
    <row r="92" spans="4:18">
      <c r="D92">
        <v>99</v>
      </c>
      <c r="E92">
        <v>60</v>
      </c>
      <c r="F92">
        <v>110</v>
      </c>
      <c r="G92">
        <v>130</v>
      </c>
      <c r="H92">
        <v>0</v>
      </c>
      <c r="I92" s="114">
        <v>0</v>
      </c>
      <c r="J92">
        <v>1</v>
      </c>
      <c r="L92">
        <v>210</v>
      </c>
      <c r="M92">
        <v>550</v>
      </c>
      <c r="N92">
        <v>700</v>
      </c>
      <c r="O92">
        <v>2</v>
      </c>
      <c r="P92">
        <v>4</v>
      </c>
      <c r="Q92">
        <v>5</v>
      </c>
      <c r="R92">
        <v>210</v>
      </c>
    </row>
    <row r="93" spans="4:18">
      <c r="D93">
        <v>1</v>
      </c>
      <c r="E93">
        <v>0</v>
      </c>
      <c r="F93">
        <v>1</v>
      </c>
      <c r="G93">
        <v>1</v>
      </c>
      <c r="H93">
        <v>0</v>
      </c>
      <c r="I93" s="114">
        <v>0</v>
      </c>
      <c r="J93">
        <v>0</v>
      </c>
      <c r="L93">
        <v>11</v>
      </c>
      <c r="M93">
        <v>18</v>
      </c>
      <c r="N93">
        <v>20</v>
      </c>
      <c r="O93">
        <v>3</v>
      </c>
      <c r="P93">
        <v>4</v>
      </c>
      <c r="Q93">
        <v>5</v>
      </c>
      <c r="R93">
        <v>11</v>
      </c>
    </row>
    <row r="94" spans="4:18">
      <c r="D94">
        <v>5</v>
      </c>
      <c r="E94">
        <v>2</v>
      </c>
      <c r="F94">
        <v>2</v>
      </c>
      <c r="G94">
        <v>2</v>
      </c>
      <c r="H94">
        <v>0</v>
      </c>
      <c r="I94" s="114">
        <v>0</v>
      </c>
      <c r="J94">
        <v>0</v>
      </c>
      <c r="L94">
        <v>12</v>
      </c>
      <c r="M94">
        <v>16</v>
      </c>
      <c r="N94">
        <v>18</v>
      </c>
      <c r="O94">
        <v>0</v>
      </c>
      <c r="P94">
        <v>0</v>
      </c>
      <c r="Q94">
        <v>0</v>
      </c>
      <c r="R94">
        <v>12</v>
      </c>
    </row>
    <row r="95" spans="4:18">
      <c r="D95">
        <v>1</v>
      </c>
      <c r="E95">
        <v>0</v>
      </c>
      <c r="F95">
        <v>0</v>
      </c>
      <c r="G95">
        <v>0</v>
      </c>
      <c r="H95">
        <v>0</v>
      </c>
      <c r="I95" s="114">
        <v>0</v>
      </c>
      <c r="J95">
        <v>0</v>
      </c>
      <c r="L95">
        <v>3</v>
      </c>
      <c r="M95">
        <v>5</v>
      </c>
      <c r="N95">
        <v>6</v>
      </c>
      <c r="O95">
        <v>0</v>
      </c>
      <c r="P95">
        <v>0</v>
      </c>
      <c r="Q95">
        <v>0</v>
      </c>
      <c r="R95">
        <v>3</v>
      </c>
    </row>
    <row r="96" spans="4:18">
      <c r="D96">
        <v>1</v>
      </c>
      <c r="E96">
        <v>0</v>
      </c>
      <c r="F96">
        <v>0</v>
      </c>
      <c r="G96">
        <v>1</v>
      </c>
      <c r="H96">
        <v>0</v>
      </c>
      <c r="I96" s="114">
        <v>0</v>
      </c>
      <c r="J96">
        <v>0</v>
      </c>
      <c r="L96">
        <v>4</v>
      </c>
      <c r="M96">
        <v>6</v>
      </c>
      <c r="N96">
        <v>8</v>
      </c>
      <c r="O96">
        <v>0</v>
      </c>
      <c r="P96">
        <v>0</v>
      </c>
      <c r="Q96">
        <v>0</v>
      </c>
      <c r="R96">
        <v>4</v>
      </c>
    </row>
    <row r="97" spans="4:18">
      <c r="D97" s="63">
        <v>1388</v>
      </c>
      <c r="E97" s="63">
        <v>600</v>
      </c>
      <c r="F97" s="63">
        <v>1250</v>
      </c>
      <c r="G97" s="63">
        <v>1600</v>
      </c>
      <c r="H97">
        <v>7</v>
      </c>
      <c r="I97">
        <v>18</v>
      </c>
      <c r="J97">
        <v>25</v>
      </c>
      <c r="L97" s="63">
        <v>4800</v>
      </c>
      <c r="M97" s="63">
        <v>10300</v>
      </c>
      <c r="N97" s="63">
        <v>12550</v>
      </c>
      <c r="O97" s="63">
        <v>73</v>
      </c>
      <c r="P97">
        <v>162</v>
      </c>
      <c r="Q97">
        <v>207</v>
      </c>
      <c r="R97" s="63">
        <v>4800</v>
      </c>
    </row>
    <row r="99" spans="4:18">
      <c r="D99" s="63">
        <f t="shared" ref="D99:R99" si="33">SUM(D51:D96)-D97</f>
        <v>1</v>
      </c>
      <c r="E99" s="63">
        <f t="shared" si="33"/>
        <v>-11</v>
      </c>
      <c r="F99" s="63">
        <f t="shared" si="33"/>
        <v>-2</v>
      </c>
      <c r="G99" s="63">
        <f t="shared" si="33"/>
        <v>-20</v>
      </c>
      <c r="H99" s="63">
        <f t="shared" si="33"/>
        <v>-3</v>
      </c>
      <c r="I99" s="63">
        <f t="shared" si="33"/>
        <v>-7</v>
      </c>
      <c r="J99" s="63">
        <f t="shared" si="33"/>
        <v>-4</v>
      </c>
      <c r="K99" s="63">
        <f t="shared" si="33"/>
        <v>0</v>
      </c>
      <c r="L99" s="63">
        <f t="shared" si="33"/>
        <v>-23</v>
      </c>
      <c r="M99" s="63">
        <f t="shared" si="33"/>
        <v>-37</v>
      </c>
      <c r="N99" s="63">
        <f t="shared" si="33"/>
        <v>-19</v>
      </c>
      <c r="O99" s="63">
        <f t="shared" si="33"/>
        <v>0</v>
      </c>
      <c r="P99" s="63">
        <f t="shared" si="33"/>
        <v>-2</v>
      </c>
      <c r="Q99" s="63">
        <f t="shared" si="33"/>
        <v>-5</v>
      </c>
      <c r="R99" s="63">
        <f t="shared" si="33"/>
        <v>-23</v>
      </c>
    </row>
  </sheetData>
  <mergeCells count="20">
    <mergeCell ref="V2:Z2"/>
    <mergeCell ref="V3:Z3"/>
    <mergeCell ref="Q4:S4"/>
    <mergeCell ref="V4:X4"/>
    <mergeCell ref="P2:P3"/>
    <mergeCell ref="O6:R6"/>
    <mergeCell ref="O10:R10"/>
    <mergeCell ref="B2:B3"/>
    <mergeCell ref="C2:C3"/>
    <mergeCell ref="D2:H2"/>
    <mergeCell ref="D3:H3"/>
    <mergeCell ref="I2:M2"/>
    <mergeCell ref="I3:M3"/>
    <mergeCell ref="D4:F4"/>
    <mergeCell ref="I4:K4"/>
    <mergeCell ref="B6:E6"/>
    <mergeCell ref="B10:E10"/>
    <mergeCell ref="O2:O3"/>
    <mergeCell ref="Q2:U2"/>
    <mergeCell ref="Q3:U3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32</vt:i4>
      </vt:variant>
    </vt:vector>
  </HeadingPairs>
  <TitlesOfParts>
    <vt:vector size="32" baseType="lpstr">
      <vt:lpstr>Tab1</vt:lpstr>
      <vt:lpstr>Tab2</vt:lpstr>
      <vt:lpstr>Tab3</vt:lpstr>
      <vt:lpstr>Tab4</vt:lpstr>
      <vt:lpstr>Tab5&amp;Tab6</vt:lpstr>
      <vt:lpstr>Tab7</vt:lpstr>
      <vt:lpstr>Tab8&amp;Tab9</vt:lpstr>
      <vt:lpstr>Tab10&amp;Tab11</vt:lpstr>
      <vt:lpstr>Tab12</vt:lpstr>
      <vt:lpstr>Tab13</vt:lpstr>
      <vt:lpstr>Tab14&amp;15</vt:lpstr>
      <vt:lpstr>Tab16</vt:lpstr>
      <vt:lpstr>Tab17&amp;18</vt:lpstr>
      <vt:lpstr>- (chronologie)</vt:lpstr>
      <vt:lpstr>- (Chronologie_CHE&amp;FRA)</vt:lpstr>
      <vt:lpstr>Fig2</vt:lpstr>
      <vt:lpstr>Fig3</vt:lpstr>
      <vt:lpstr>Fig4</vt:lpstr>
      <vt:lpstr>Fig5</vt:lpstr>
      <vt:lpstr>Fig6</vt:lpstr>
      <vt:lpstr>Fig7</vt:lpstr>
      <vt:lpstr>Fig8</vt:lpstr>
      <vt:lpstr>Fig9</vt:lpstr>
      <vt:lpstr>Fig10</vt:lpstr>
      <vt:lpstr>Fig11</vt:lpstr>
      <vt:lpstr>Fig12</vt:lpstr>
      <vt:lpstr>TabA1</vt:lpstr>
      <vt:lpstr>TabA2_Classifications</vt:lpstr>
      <vt:lpstr>TabA3&amp;A4</vt:lpstr>
      <vt:lpstr>TabA5bisA8</vt:lpstr>
      <vt:lpstr>TabA9Gewerke</vt:lpstr>
      <vt:lpstr>ANNEX B_CH_FR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Gerhard Streicher</dc:creator>
  <cp:lastModifiedBy>Elisabeth Arnold</cp:lastModifiedBy>
  <dcterms:created xsi:type="dcterms:W3CDTF">2022-11-07T15:51:17Z</dcterms:created>
  <dcterms:modified xsi:type="dcterms:W3CDTF">2022-12-23T09:08:27Z</dcterms:modified>
</cp:coreProperties>
</file>