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antwerpen-my.sharepoint.com/personal/avienne_ad_ua_ac_be/Documents/labexp 1 (start nov 2020)/earthworm paper/zenodo/"/>
    </mc:Choice>
  </mc:AlternateContent>
  <xr:revisionPtr revIDLastSave="0" documentId="8_{32BC90A5-9999-46FF-AEFF-3D91C9D5B5EB}" xr6:coauthVersionLast="47" xr6:coauthVersionMax="47" xr10:uidLastSave="{00000000-0000-0000-0000-000000000000}"/>
  <bookViews>
    <workbookView xWindow="-108" yWindow="-108" windowWidth="23256" windowHeight="12576" activeTab="4" xr2:uid="{44ABA3F4-F9D4-4515-9D1B-B6ED6AF7777D}"/>
  </bookViews>
  <sheets>
    <sheet name="leachates" sheetId="1" r:id="rId1"/>
    <sheet name="leachatesendpoints" sheetId="4" r:id="rId2"/>
    <sheet name="CEC" sheetId="2" r:id="rId3"/>
    <sheet name="total" sheetId="5" r:id="rId4"/>
    <sheet name="info " sheetId="3" r:id="rId5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X3" i="5" l="1"/>
  <c r="BB3" i="5"/>
  <c r="AW3" i="5"/>
  <c r="BA3" i="5" s="1"/>
  <c r="BE3" i="5" s="1"/>
  <c r="AV3" i="5"/>
  <c r="AT3" i="5"/>
  <c r="AU3" i="5"/>
  <c r="AN2" i="5"/>
  <c r="W2" i="5"/>
  <c r="T2" i="5"/>
  <c r="Z5" i="5"/>
  <c r="X2" i="5"/>
  <c r="P2" i="5"/>
  <c r="AZ3" i="5"/>
  <c r="AR3" i="5"/>
  <c r="AP2" i="5"/>
  <c r="BB2" i="5"/>
  <c r="BD2" i="5"/>
  <c r="BE2" i="5"/>
  <c r="BD3" i="5"/>
  <c r="BC4" i="5"/>
  <c r="BD4" i="5"/>
  <c r="BE4" i="5"/>
  <c r="BC5" i="5"/>
  <c r="BD5" i="5"/>
  <c r="BE5" i="5"/>
  <c r="BC6" i="5"/>
  <c r="BD6" i="5"/>
  <c r="BE6" i="5"/>
  <c r="BB4" i="5"/>
  <c r="BB5" i="5"/>
  <c r="BB6" i="5"/>
  <c r="AY3" i="5"/>
  <c r="BC3" i="5" s="1"/>
  <c r="AX4" i="5"/>
  <c r="AY4" i="5"/>
  <c r="AZ4" i="5"/>
  <c r="BA4" i="5"/>
  <c r="AX5" i="5"/>
  <c r="AY5" i="5"/>
  <c r="AZ5" i="5"/>
  <c r="BA5" i="5"/>
  <c r="AX6" i="5"/>
  <c r="AY6" i="5"/>
  <c r="AZ6" i="5"/>
  <c r="BA6" i="5"/>
  <c r="AZ2" i="5"/>
  <c r="BA2" i="5"/>
  <c r="AX2" i="5"/>
  <c r="AW6" i="5"/>
  <c r="AW4" i="5"/>
  <c r="AW5" i="5"/>
  <c r="AW2" i="5"/>
  <c r="AU2" i="5"/>
  <c r="AY2" i="5" s="1"/>
  <c r="BC2" i="5" s="1"/>
  <c r="AU6" i="5"/>
  <c r="AU4" i="5"/>
  <c r="AU5" i="5"/>
  <c r="AV6" i="5"/>
  <c r="AV4" i="5"/>
  <c r="AV5" i="5"/>
  <c r="AV2" i="5"/>
  <c r="AT2" i="5"/>
  <c r="AT6" i="5"/>
  <c r="AT4" i="5"/>
  <c r="AT5" i="5"/>
  <c r="AS3" i="5"/>
  <c r="AS4" i="5"/>
  <c r="AS5" i="5"/>
  <c r="AS6" i="5"/>
  <c r="AR4" i="5"/>
  <c r="AR5" i="5"/>
  <c r="AR6" i="5"/>
  <c r="AP3" i="5"/>
  <c r="AQ3" i="5"/>
  <c r="AP4" i="5"/>
  <c r="AQ4" i="5"/>
  <c r="AP5" i="5"/>
  <c r="AQ5" i="5"/>
  <c r="AP6" i="5"/>
  <c r="AQ6" i="5"/>
  <c r="AO3" i="5"/>
  <c r="AO4" i="5"/>
  <c r="AO5" i="5"/>
  <c r="AO6" i="5"/>
  <c r="AN3" i="5"/>
  <c r="AN4" i="5"/>
  <c r="AN5" i="5"/>
  <c r="AN6" i="5"/>
  <c r="AF3" i="5"/>
  <c r="AF2" i="5"/>
  <c r="X3" i="5"/>
  <c r="Y3" i="5"/>
  <c r="AG3" i="5" s="1"/>
  <c r="Z3" i="5"/>
  <c r="AA3" i="5"/>
  <c r="AI3" i="5" s="1"/>
  <c r="AB3" i="5"/>
  <c r="AJ3" i="5" s="1"/>
  <c r="AC3" i="5"/>
  <c r="AD3" i="5"/>
  <c r="AE3" i="5"/>
  <c r="X4" i="5"/>
  <c r="AF4" i="5" s="1"/>
  <c r="Y4" i="5"/>
  <c r="AG4" i="5" s="1"/>
  <c r="Z4" i="5"/>
  <c r="AA4" i="5"/>
  <c r="AI4" i="5" s="1"/>
  <c r="AB4" i="5"/>
  <c r="AJ4" i="5" s="1"/>
  <c r="AC4" i="5"/>
  <c r="AD4" i="5"/>
  <c r="AE4" i="5"/>
  <c r="X5" i="5"/>
  <c r="AF5" i="5" s="1"/>
  <c r="Y5" i="5"/>
  <c r="AG5" i="5" s="1"/>
  <c r="AA5" i="5"/>
  <c r="AI5" i="5" s="1"/>
  <c r="AB5" i="5"/>
  <c r="AJ5" i="5" s="1"/>
  <c r="AC5" i="5"/>
  <c r="AD5" i="5"/>
  <c r="AE5" i="5"/>
  <c r="X6" i="5"/>
  <c r="AF6" i="5" s="1"/>
  <c r="Y6" i="5"/>
  <c r="AG6" i="5" s="1"/>
  <c r="Z6" i="5"/>
  <c r="AA6" i="5"/>
  <c r="AI6" i="5" s="1"/>
  <c r="AB6" i="5"/>
  <c r="AJ6" i="5" s="1"/>
  <c r="AC6" i="5"/>
  <c r="AD6" i="5"/>
  <c r="AE6" i="5"/>
  <c r="Y2" i="5"/>
  <c r="AG2" i="5" s="1"/>
  <c r="Z2" i="5"/>
  <c r="AH2" i="5" s="1"/>
  <c r="AA2" i="5"/>
  <c r="AB2" i="5"/>
  <c r="AJ2" i="5" s="1"/>
  <c r="AO2" i="5" s="1"/>
  <c r="AQ2" i="5" s="1"/>
  <c r="AC2" i="5"/>
  <c r="AK2" i="5" s="1"/>
  <c r="AD2" i="5"/>
  <c r="AL2" i="5" s="1"/>
  <c r="AE2" i="5"/>
  <c r="AH3" i="5"/>
  <c r="AK3" i="5"/>
  <c r="AL3" i="5"/>
  <c r="AM3" i="5"/>
  <c r="AH4" i="5"/>
  <c r="AK4" i="5"/>
  <c r="AL4" i="5"/>
  <c r="AM4" i="5"/>
  <c r="AH5" i="5"/>
  <c r="AK5" i="5"/>
  <c r="AL5" i="5"/>
  <c r="AM5" i="5"/>
  <c r="AH6" i="5"/>
  <c r="AK6" i="5"/>
  <c r="AL6" i="5"/>
  <c r="AM6" i="5"/>
  <c r="AI2" i="5"/>
  <c r="AM2" i="5"/>
  <c r="AB19" i="5"/>
  <c r="AB18" i="5"/>
  <c r="AB17" i="5"/>
  <c r="AB16" i="5"/>
  <c r="AB15" i="5"/>
  <c r="AB10" i="5"/>
  <c r="U4" i="5"/>
  <c r="T3" i="5"/>
  <c r="U3" i="5"/>
  <c r="V3" i="5"/>
  <c r="T4" i="5"/>
  <c r="V4" i="5"/>
  <c r="T5" i="5"/>
  <c r="U5" i="5"/>
  <c r="V5" i="5"/>
  <c r="T6" i="5"/>
  <c r="U6" i="5"/>
  <c r="V6" i="5"/>
  <c r="V2" i="5"/>
  <c r="U2" i="5"/>
  <c r="S2" i="5"/>
  <c r="S3" i="5"/>
  <c r="S4" i="5"/>
  <c r="S5" i="5"/>
  <c r="S6" i="5"/>
  <c r="W3" i="5"/>
  <c r="W4" i="5"/>
  <c r="W5" i="5"/>
  <c r="W6" i="5"/>
  <c r="R6" i="5"/>
  <c r="P3" i="5"/>
  <c r="Q3" i="5"/>
  <c r="R3" i="5"/>
  <c r="P4" i="5"/>
  <c r="Q4" i="5"/>
  <c r="R4" i="5"/>
  <c r="P5" i="5"/>
  <c r="Q5" i="5"/>
  <c r="R5" i="5"/>
  <c r="P6" i="5"/>
  <c r="Q6" i="5"/>
  <c r="Q2" i="5"/>
  <c r="R2" i="5"/>
  <c r="AL6" i="2"/>
  <c r="AK6" i="2"/>
  <c r="AI6" i="2"/>
  <c r="AG15" i="2"/>
  <c r="AG10" i="2"/>
  <c r="AH6" i="2"/>
  <c r="AE6" i="2"/>
  <c r="AA2" i="2"/>
  <c r="W2" i="2"/>
  <c r="U2" i="2"/>
  <c r="AC2" i="2" s="1"/>
  <c r="S2" i="2"/>
  <c r="O2" i="2"/>
  <c r="AJ25" i="2"/>
  <c r="AL25" i="2"/>
  <c r="AJ10" i="2"/>
  <c r="AL10" i="2"/>
  <c r="AJ15" i="2"/>
  <c r="AL15" i="2"/>
  <c r="AJ20" i="2"/>
  <c r="AL20" i="2"/>
  <c r="AJ6" i="2"/>
  <c r="AH25" i="2"/>
  <c r="AH20" i="2"/>
  <c r="AH15" i="2"/>
  <c r="AH10" i="2"/>
  <c r="AG6" i="2"/>
  <c r="AG25" i="2"/>
  <c r="AG20" i="2"/>
  <c r="AF25" i="2"/>
  <c r="AF20" i="2"/>
  <c r="AE20" i="2"/>
  <c r="AF15" i="2"/>
  <c r="AF10" i="2"/>
  <c r="AF6" i="2"/>
  <c r="AB15" i="2"/>
  <c r="AC15" i="2"/>
  <c r="AD15" i="2"/>
  <c r="AB20" i="2"/>
  <c r="AC20" i="2"/>
  <c r="AD20" i="2"/>
  <c r="AB25" i="2"/>
  <c r="AC25" i="2"/>
  <c r="AD25" i="2"/>
  <c r="AA15" i="2"/>
  <c r="AA20" i="2"/>
  <c r="AA25" i="2"/>
  <c r="AA10" i="2"/>
  <c r="AD10" i="2"/>
  <c r="AB10" i="2"/>
  <c r="AC10" i="2"/>
  <c r="AC6" i="2"/>
  <c r="AB6" i="2"/>
  <c r="AD6" i="2"/>
  <c r="AA6" i="2"/>
  <c r="Z6" i="2"/>
  <c r="AD2" i="2"/>
  <c r="AB2" i="2"/>
  <c r="Z25" i="2"/>
  <c r="Y20" i="2"/>
  <c r="X15" i="2"/>
  <c r="Y15" i="2"/>
  <c r="Z15" i="2"/>
  <c r="X20" i="2"/>
  <c r="Z20" i="2"/>
  <c r="X25" i="2"/>
  <c r="Y25" i="2"/>
  <c r="W25" i="2"/>
  <c r="W20" i="2"/>
  <c r="W15" i="2"/>
  <c r="X10" i="2"/>
  <c r="Y10" i="2"/>
  <c r="Z10" i="2"/>
  <c r="W10" i="2"/>
  <c r="X6" i="2"/>
  <c r="Y6" i="2"/>
  <c r="W6" i="2"/>
  <c r="Z2" i="2"/>
  <c r="X2" i="2"/>
  <c r="Y2" i="2"/>
  <c r="V25" i="2"/>
  <c r="T25" i="2"/>
  <c r="U25" i="2"/>
  <c r="S25" i="2"/>
  <c r="P25" i="2"/>
  <c r="Q25" i="2"/>
  <c r="R25" i="2"/>
  <c r="O25" i="2"/>
  <c r="O15" i="2"/>
  <c r="P15" i="2"/>
  <c r="Q15" i="2"/>
  <c r="R15" i="2"/>
  <c r="S15" i="2"/>
  <c r="T15" i="2"/>
  <c r="U15" i="2"/>
  <c r="V15" i="2"/>
  <c r="O20" i="2"/>
  <c r="P20" i="2"/>
  <c r="Q20" i="2"/>
  <c r="R20" i="2"/>
  <c r="S20" i="2"/>
  <c r="T20" i="2"/>
  <c r="U20" i="2"/>
  <c r="V20" i="2"/>
  <c r="T10" i="2"/>
  <c r="U10" i="2"/>
  <c r="V10" i="2"/>
  <c r="S10" i="2"/>
  <c r="P10" i="2"/>
  <c r="Q10" i="2"/>
  <c r="R10" i="2"/>
  <c r="O10" i="2"/>
  <c r="O6" i="2"/>
  <c r="P6" i="2"/>
  <c r="Q6" i="2"/>
  <c r="R6" i="2"/>
  <c r="S6" i="2"/>
  <c r="T6" i="2"/>
  <c r="U6" i="2"/>
  <c r="V6" i="2"/>
  <c r="T2" i="2"/>
  <c r="V2" i="2"/>
  <c r="R2" i="2"/>
  <c r="Q2" i="2"/>
  <c r="P2" i="2"/>
  <c r="F2" i="2"/>
  <c r="F3" i="2"/>
  <c r="G3" i="2"/>
  <c r="H3" i="2"/>
  <c r="I3" i="2"/>
  <c r="F4" i="2"/>
  <c r="G4" i="2"/>
  <c r="H4" i="2"/>
  <c r="I4" i="2"/>
  <c r="F5" i="2"/>
  <c r="G5" i="2"/>
  <c r="H5" i="2"/>
  <c r="I5" i="2"/>
  <c r="F6" i="2"/>
  <c r="G6" i="2"/>
  <c r="H6" i="2"/>
  <c r="I6" i="2"/>
  <c r="F7" i="2"/>
  <c r="G7" i="2"/>
  <c r="H7" i="2"/>
  <c r="I7" i="2"/>
  <c r="F8" i="2"/>
  <c r="G8" i="2"/>
  <c r="H8" i="2"/>
  <c r="I8" i="2"/>
  <c r="F9" i="2"/>
  <c r="G9" i="2"/>
  <c r="H9" i="2"/>
  <c r="I9" i="2"/>
  <c r="F10" i="2"/>
  <c r="G10" i="2"/>
  <c r="H10" i="2"/>
  <c r="I10" i="2"/>
  <c r="F11" i="2"/>
  <c r="G11" i="2"/>
  <c r="H11" i="2"/>
  <c r="I11" i="2"/>
  <c r="F12" i="2"/>
  <c r="G12" i="2"/>
  <c r="H12" i="2"/>
  <c r="I12" i="2"/>
  <c r="F13" i="2"/>
  <c r="G13" i="2"/>
  <c r="H13" i="2"/>
  <c r="I13" i="2"/>
  <c r="F14" i="2"/>
  <c r="G14" i="2"/>
  <c r="H14" i="2"/>
  <c r="I14" i="2"/>
  <c r="F15" i="2"/>
  <c r="G15" i="2"/>
  <c r="H15" i="2"/>
  <c r="I15" i="2"/>
  <c r="F16" i="2"/>
  <c r="G16" i="2"/>
  <c r="H16" i="2"/>
  <c r="I16" i="2"/>
  <c r="F17" i="2"/>
  <c r="G17" i="2"/>
  <c r="H17" i="2"/>
  <c r="I17" i="2"/>
  <c r="F18" i="2"/>
  <c r="G18" i="2"/>
  <c r="H18" i="2"/>
  <c r="I18" i="2"/>
  <c r="F19" i="2"/>
  <c r="G19" i="2"/>
  <c r="H19" i="2"/>
  <c r="I19" i="2"/>
  <c r="F20" i="2"/>
  <c r="G20" i="2"/>
  <c r="H20" i="2"/>
  <c r="I20" i="2"/>
  <c r="F21" i="2"/>
  <c r="G21" i="2"/>
  <c r="H21" i="2"/>
  <c r="I21" i="2"/>
  <c r="F22" i="2"/>
  <c r="G22" i="2"/>
  <c r="H22" i="2"/>
  <c r="I22" i="2"/>
  <c r="F23" i="2"/>
  <c r="G23" i="2"/>
  <c r="H23" i="2"/>
  <c r="I23" i="2"/>
  <c r="F24" i="2"/>
  <c r="G24" i="2"/>
  <c r="H24" i="2"/>
  <c r="I24" i="2"/>
  <c r="F25" i="2"/>
  <c r="G25" i="2"/>
  <c r="H25" i="2"/>
  <c r="I25" i="2"/>
  <c r="F26" i="2"/>
  <c r="G26" i="2"/>
  <c r="H26" i="2"/>
  <c r="I26" i="2"/>
  <c r="F27" i="2"/>
  <c r="G27" i="2"/>
  <c r="H27" i="2"/>
  <c r="I27" i="2"/>
  <c r="F28" i="2"/>
  <c r="G28" i="2"/>
  <c r="H28" i="2"/>
  <c r="I28" i="2"/>
  <c r="I2" i="2"/>
  <c r="H2" i="2"/>
  <c r="G2" i="2"/>
  <c r="AI10" i="2" l="1"/>
  <c r="AK15" i="2"/>
  <c r="AK25" i="2"/>
  <c r="AK20" i="2"/>
  <c r="AK10" i="2"/>
  <c r="AI25" i="2"/>
  <c r="AE10" i="2"/>
  <c r="AI15" i="2"/>
  <c r="AE25" i="2"/>
  <c r="AI20" i="2"/>
  <c r="AE15" i="2"/>
  <c r="L25" i="4" l="1"/>
  <c r="L15" i="4"/>
  <c r="M15" i="4"/>
  <c r="N15" i="4"/>
  <c r="L20" i="4"/>
  <c r="M20" i="4"/>
  <c r="N20" i="4"/>
  <c r="M25" i="4"/>
  <c r="N25" i="4"/>
  <c r="M10" i="4"/>
  <c r="N10" i="4"/>
  <c r="L10" i="4"/>
  <c r="L6" i="4"/>
  <c r="M6" i="4"/>
  <c r="N6" i="4"/>
  <c r="M2" i="4"/>
  <c r="N2" i="4"/>
  <c r="L2" i="4"/>
  <c r="I25" i="4"/>
  <c r="I15" i="4"/>
  <c r="J15" i="4"/>
  <c r="K15" i="4"/>
  <c r="I20" i="4"/>
  <c r="J20" i="4"/>
  <c r="K20" i="4"/>
  <c r="J25" i="4"/>
  <c r="K25" i="4"/>
  <c r="J10" i="4"/>
  <c r="K10" i="4"/>
  <c r="I10" i="4"/>
  <c r="I6" i="4"/>
  <c r="K6" i="4"/>
  <c r="P6" i="4" s="1"/>
  <c r="J6" i="4"/>
  <c r="J2" i="4"/>
  <c r="K2" i="4"/>
  <c r="P20" i="4" s="1"/>
  <c r="I2" i="4"/>
  <c r="J3" i="1"/>
  <c r="K3" i="1"/>
  <c r="L3" i="1"/>
  <c r="J4" i="1"/>
  <c r="K4" i="1"/>
  <c r="L4" i="1"/>
  <c r="J5" i="1"/>
  <c r="K5" i="1"/>
  <c r="L5" i="1"/>
  <c r="J6" i="1"/>
  <c r="K6" i="1"/>
  <c r="L6" i="1"/>
  <c r="J7" i="1"/>
  <c r="K7" i="1"/>
  <c r="L7" i="1"/>
  <c r="J8" i="1"/>
  <c r="K8" i="1"/>
  <c r="L8" i="1"/>
  <c r="J9" i="1"/>
  <c r="K9" i="1"/>
  <c r="L9" i="1"/>
  <c r="J10" i="1"/>
  <c r="K10" i="1"/>
  <c r="L10" i="1"/>
  <c r="J11" i="1"/>
  <c r="K11" i="1"/>
  <c r="L11" i="1"/>
  <c r="J12" i="1"/>
  <c r="K12" i="1"/>
  <c r="L12" i="1"/>
  <c r="J13" i="1"/>
  <c r="K13" i="1"/>
  <c r="L13" i="1"/>
  <c r="J14" i="1"/>
  <c r="K14" i="1"/>
  <c r="L14" i="1"/>
  <c r="J15" i="1"/>
  <c r="K15" i="1"/>
  <c r="L15" i="1"/>
  <c r="J16" i="1"/>
  <c r="K16" i="1"/>
  <c r="L16" i="1"/>
  <c r="J17" i="1"/>
  <c r="K17" i="1"/>
  <c r="L17" i="1"/>
  <c r="J18" i="1"/>
  <c r="K18" i="1"/>
  <c r="L18" i="1"/>
  <c r="J19" i="1"/>
  <c r="K19" i="1"/>
  <c r="L19" i="1"/>
  <c r="J20" i="1"/>
  <c r="K20" i="1"/>
  <c r="L20" i="1"/>
  <c r="J21" i="1"/>
  <c r="K21" i="1"/>
  <c r="L21" i="1"/>
  <c r="J22" i="1"/>
  <c r="K22" i="1"/>
  <c r="L22" i="1"/>
  <c r="J23" i="1"/>
  <c r="K23" i="1"/>
  <c r="L23" i="1"/>
  <c r="J24" i="1"/>
  <c r="K24" i="1"/>
  <c r="L24" i="1"/>
  <c r="J25" i="1"/>
  <c r="K25" i="1"/>
  <c r="L25" i="1"/>
  <c r="J26" i="1"/>
  <c r="K26" i="1"/>
  <c r="L26" i="1"/>
  <c r="J27" i="1"/>
  <c r="K27" i="1"/>
  <c r="L27" i="1"/>
  <c r="J28" i="1"/>
  <c r="K28" i="1"/>
  <c r="L28" i="1"/>
  <c r="J29" i="1"/>
  <c r="K29" i="1"/>
  <c r="L29" i="1"/>
  <c r="J30" i="1"/>
  <c r="K30" i="1"/>
  <c r="L30" i="1"/>
  <c r="J31" i="1"/>
  <c r="K31" i="1"/>
  <c r="L31" i="1"/>
  <c r="J32" i="1"/>
  <c r="K32" i="1"/>
  <c r="L32" i="1"/>
  <c r="J33" i="1"/>
  <c r="K33" i="1"/>
  <c r="L33" i="1"/>
  <c r="J34" i="1"/>
  <c r="K34" i="1"/>
  <c r="L34" i="1"/>
  <c r="J35" i="1"/>
  <c r="K35" i="1"/>
  <c r="L35" i="1"/>
  <c r="J36" i="1"/>
  <c r="K36" i="1"/>
  <c r="L36" i="1"/>
  <c r="J37" i="1"/>
  <c r="K37" i="1"/>
  <c r="L37" i="1"/>
  <c r="J38" i="1"/>
  <c r="K38" i="1"/>
  <c r="L38" i="1"/>
  <c r="J39" i="1"/>
  <c r="K39" i="1"/>
  <c r="L39" i="1"/>
  <c r="J40" i="1"/>
  <c r="K40" i="1"/>
  <c r="L40" i="1"/>
  <c r="J41" i="1"/>
  <c r="K41" i="1"/>
  <c r="L41" i="1"/>
  <c r="J42" i="1"/>
  <c r="K42" i="1"/>
  <c r="L42" i="1"/>
  <c r="J43" i="1"/>
  <c r="K43" i="1"/>
  <c r="L43" i="1"/>
  <c r="J44" i="1"/>
  <c r="K44" i="1"/>
  <c r="L44" i="1"/>
  <c r="J45" i="1"/>
  <c r="K45" i="1"/>
  <c r="L45" i="1"/>
  <c r="J46" i="1"/>
  <c r="K46" i="1"/>
  <c r="L46" i="1"/>
  <c r="J47" i="1"/>
  <c r="K47" i="1"/>
  <c r="L47" i="1"/>
  <c r="J48" i="1"/>
  <c r="K48" i="1"/>
  <c r="L48" i="1"/>
  <c r="J49" i="1"/>
  <c r="K49" i="1"/>
  <c r="L49" i="1"/>
  <c r="J50" i="1"/>
  <c r="K50" i="1"/>
  <c r="L50" i="1"/>
  <c r="J51" i="1"/>
  <c r="K51" i="1"/>
  <c r="L51" i="1"/>
  <c r="J52" i="1"/>
  <c r="K52" i="1"/>
  <c r="L52" i="1"/>
  <c r="J53" i="1"/>
  <c r="K53" i="1"/>
  <c r="L53" i="1"/>
  <c r="J54" i="1"/>
  <c r="K54" i="1"/>
  <c r="L54" i="1"/>
  <c r="J55" i="1"/>
  <c r="K55" i="1"/>
  <c r="L55" i="1"/>
  <c r="J56" i="1"/>
  <c r="K56" i="1"/>
  <c r="L56" i="1"/>
  <c r="J57" i="1"/>
  <c r="K57" i="1"/>
  <c r="L57" i="1"/>
  <c r="J58" i="1"/>
  <c r="K58" i="1"/>
  <c r="L58" i="1"/>
  <c r="J59" i="1"/>
  <c r="K59" i="1"/>
  <c r="L59" i="1"/>
  <c r="J60" i="1"/>
  <c r="K60" i="1"/>
  <c r="L60" i="1"/>
  <c r="J61" i="1"/>
  <c r="K61" i="1"/>
  <c r="L61" i="1"/>
  <c r="J62" i="1"/>
  <c r="K62" i="1"/>
  <c r="L62" i="1"/>
  <c r="J63" i="1"/>
  <c r="K63" i="1"/>
  <c r="L63" i="1"/>
  <c r="J64" i="1"/>
  <c r="K64" i="1"/>
  <c r="L64" i="1"/>
  <c r="J65" i="1"/>
  <c r="K65" i="1"/>
  <c r="L65" i="1"/>
  <c r="J66" i="1"/>
  <c r="K66" i="1"/>
  <c r="L66" i="1"/>
  <c r="J67" i="1"/>
  <c r="K67" i="1"/>
  <c r="L67" i="1"/>
  <c r="J68" i="1"/>
  <c r="K68" i="1"/>
  <c r="L68" i="1"/>
  <c r="J69" i="1"/>
  <c r="K69" i="1"/>
  <c r="L69" i="1"/>
  <c r="J70" i="1"/>
  <c r="K70" i="1"/>
  <c r="L70" i="1"/>
  <c r="J71" i="1"/>
  <c r="K71" i="1"/>
  <c r="L71" i="1"/>
  <c r="J72" i="1"/>
  <c r="K72" i="1"/>
  <c r="L72" i="1"/>
  <c r="J73" i="1"/>
  <c r="K73" i="1"/>
  <c r="L73" i="1"/>
  <c r="J74" i="1"/>
  <c r="K74" i="1"/>
  <c r="L74" i="1"/>
  <c r="J75" i="1"/>
  <c r="K75" i="1"/>
  <c r="L75" i="1"/>
  <c r="J76" i="1"/>
  <c r="K76" i="1"/>
  <c r="L76" i="1"/>
  <c r="J77" i="1"/>
  <c r="K77" i="1"/>
  <c r="L77" i="1"/>
  <c r="J78" i="1"/>
  <c r="K78" i="1"/>
  <c r="L78" i="1"/>
  <c r="J79" i="1"/>
  <c r="K79" i="1"/>
  <c r="L79" i="1"/>
  <c r="J80" i="1"/>
  <c r="K80" i="1"/>
  <c r="L80" i="1"/>
  <c r="J81" i="1"/>
  <c r="K81" i="1"/>
  <c r="L81" i="1"/>
  <c r="J82" i="1"/>
  <c r="K82" i="1"/>
  <c r="L82" i="1"/>
  <c r="J83" i="1"/>
  <c r="K83" i="1"/>
  <c r="L83" i="1"/>
  <c r="J84" i="1"/>
  <c r="K84" i="1"/>
  <c r="L84" i="1"/>
  <c r="J85" i="1"/>
  <c r="K85" i="1"/>
  <c r="L85" i="1"/>
  <c r="J86" i="1"/>
  <c r="K86" i="1"/>
  <c r="L86" i="1"/>
  <c r="J87" i="1"/>
  <c r="K87" i="1"/>
  <c r="L87" i="1"/>
  <c r="J88" i="1"/>
  <c r="K88" i="1"/>
  <c r="L88" i="1"/>
  <c r="J89" i="1"/>
  <c r="K89" i="1"/>
  <c r="L89" i="1"/>
  <c r="J90" i="1"/>
  <c r="K90" i="1"/>
  <c r="L90" i="1"/>
  <c r="J91" i="1"/>
  <c r="K91" i="1"/>
  <c r="L91" i="1"/>
  <c r="J92" i="1"/>
  <c r="K92" i="1"/>
  <c r="L92" i="1"/>
  <c r="J93" i="1"/>
  <c r="K93" i="1"/>
  <c r="L93" i="1"/>
  <c r="J94" i="1"/>
  <c r="K94" i="1"/>
  <c r="L94" i="1"/>
  <c r="J95" i="1"/>
  <c r="K95" i="1"/>
  <c r="L95" i="1"/>
  <c r="J96" i="1"/>
  <c r="K96" i="1"/>
  <c r="L96" i="1"/>
  <c r="J97" i="1"/>
  <c r="K97" i="1"/>
  <c r="L97" i="1"/>
  <c r="J98" i="1"/>
  <c r="K98" i="1"/>
  <c r="L98" i="1"/>
  <c r="J99" i="1"/>
  <c r="K99" i="1"/>
  <c r="L99" i="1"/>
  <c r="J100" i="1"/>
  <c r="K100" i="1"/>
  <c r="L100" i="1"/>
  <c r="J101" i="1"/>
  <c r="K101" i="1"/>
  <c r="L101" i="1"/>
  <c r="J102" i="1"/>
  <c r="K102" i="1"/>
  <c r="L102" i="1"/>
  <c r="J103" i="1"/>
  <c r="K103" i="1"/>
  <c r="L103" i="1"/>
  <c r="J104" i="1"/>
  <c r="K104" i="1"/>
  <c r="L104" i="1"/>
  <c r="J105" i="1"/>
  <c r="K105" i="1"/>
  <c r="L105" i="1"/>
  <c r="J106" i="1"/>
  <c r="K106" i="1"/>
  <c r="L106" i="1"/>
  <c r="J107" i="1"/>
  <c r="K107" i="1"/>
  <c r="L107" i="1"/>
  <c r="J108" i="1"/>
  <c r="K108" i="1"/>
  <c r="L108" i="1"/>
  <c r="J109" i="1"/>
  <c r="K109" i="1"/>
  <c r="L109" i="1"/>
  <c r="J110" i="1"/>
  <c r="K110" i="1"/>
  <c r="L110" i="1"/>
  <c r="J111" i="1"/>
  <c r="K111" i="1"/>
  <c r="L111" i="1"/>
  <c r="J112" i="1"/>
  <c r="K112" i="1"/>
  <c r="L112" i="1"/>
  <c r="J113" i="1"/>
  <c r="K113" i="1"/>
  <c r="L113" i="1"/>
  <c r="J114" i="1"/>
  <c r="K114" i="1"/>
  <c r="L114" i="1"/>
  <c r="J115" i="1"/>
  <c r="K115" i="1"/>
  <c r="L115" i="1"/>
  <c r="J116" i="1"/>
  <c r="K116" i="1"/>
  <c r="L116" i="1"/>
  <c r="J117" i="1"/>
  <c r="K117" i="1"/>
  <c r="L117" i="1"/>
  <c r="J118" i="1"/>
  <c r="K118" i="1"/>
  <c r="L118" i="1"/>
  <c r="J119" i="1"/>
  <c r="K119" i="1"/>
  <c r="L119" i="1"/>
  <c r="J120" i="1"/>
  <c r="K120" i="1"/>
  <c r="L120" i="1"/>
  <c r="J121" i="1"/>
  <c r="K121" i="1"/>
  <c r="L121" i="1"/>
  <c r="J122" i="1"/>
  <c r="K122" i="1"/>
  <c r="L122" i="1"/>
  <c r="J123" i="1"/>
  <c r="K123" i="1"/>
  <c r="L123" i="1"/>
  <c r="J124" i="1"/>
  <c r="K124" i="1"/>
  <c r="L124" i="1"/>
  <c r="J125" i="1"/>
  <c r="K125" i="1"/>
  <c r="L125" i="1"/>
  <c r="J126" i="1"/>
  <c r="K126" i="1"/>
  <c r="L126" i="1"/>
  <c r="J127" i="1"/>
  <c r="K127" i="1"/>
  <c r="L127" i="1"/>
  <c r="J128" i="1"/>
  <c r="K128" i="1"/>
  <c r="L128" i="1"/>
  <c r="J129" i="1"/>
  <c r="K129" i="1"/>
  <c r="L129" i="1"/>
  <c r="J130" i="1"/>
  <c r="K130" i="1"/>
  <c r="L130" i="1"/>
  <c r="J131" i="1"/>
  <c r="K131" i="1"/>
  <c r="L131" i="1"/>
  <c r="J132" i="1"/>
  <c r="K132" i="1"/>
  <c r="L132" i="1"/>
  <c r="J133" i="1"/>
  <c r="K133" i="1"/>
  <c r="L133" i="1"/>
  <c r="J134" i="1"/>
  <c r="K134" i="1"/>
  <c r="L134" i="1"/>
  <c r="J135" i="1"/>
  <c r="K135" i="1"/>
  <c r="L135" i="1"/>
  <c r="J136" i="1"/>
  <c r="K136" i="1"/>
  <c r="L136" i="1"/>
  <c r="J137" i="1"/>
  <c r="K137" i="1"/>
  <c r="L137" i="1"/>
  <c r="J138" i="1"/>
  <c r="K138" i="1"/>
  <c r="L138" i="1"/>
  <c r="J139" i="1"/>
  <c r="K139" i="1"/>
  <c r="L139" i="1"/>
  <c r="J140" i="1"/>
  <c r="K140" i="1"/>
  <c r="L140" i="1"/>
  <c r="J141" i="1"/>
  <c r="K141" i="1"/>
  <c r="L141" i="1"/>
  <c r="J142" i="1"/>
  <c r="K142" i="1"/>
  <c r="L142" i="1"/>
  <c r="J143" i="1"/>
  <c r="K143" i="1"/>
  <c r="L143" i="1"/>
  <c r="J144" i="1"/>
  <c r="K144" i="1"/>
  <c r="L144" i="1"/>
  <c r="J145" i="1"/>
  <c r="K145" i="1"/>
  <c r="L145" i="1"/>
  <c r="J146" i="1"/>
  <c r="K146" i="1"/>
  <c r="L146" i="1"/>
  <c r="J147" i="1"/>
  <c r="K147" i="1"/>
  <c r="L147" i="1"/>
  <c r="J148" i="1"/>
  <c r="K148" i="1"/>
  <c r="L148" i="1"/>
  <c r="J149" i="1"/>
  <c r="K149" i="1"/>
  <c r="L149" i="1"/>
  <c r="J150" i="1"/>
  <c r="K150" i="1"/>
  <c r="L150" i="1"/>
  <c r="J151" i="1"/>
  <c r="K151" i="1"/>
  <c r="L151" i="1"/>
  <c r="J152" i="1"/>
  <c r="K152" i="1"/>
  <c r="L152" i="1"/>
  <c r="J153" i="1"/>
  <c r="K153" i="1"/>
  <c r="L153" i="1"/>
  <c r="J154" i="1"/>
  <c r="K154" i="1"/>
  <c r="L154" i="1"/>
  <c r="J155" i="1"/>
  <c r="K155" i="1"/>
  <c r="L155" i="1"/>
  <c r="J156" i="1"/>
  <c r="K156" i="1"/>
  <c r="L156" i="1"/>
  <c r="J157" i="1"/>
  <c r="K157" i="1"/>
  <c r="L157" i="1"/>
  <c r="J158" i="1"/>
  <c r="K158" i="1"/>
  <c r="L158" i="1"/>
  <c r="J159" i="1"/>
  <c r="K159" i="1"/>
  <c r="L159" i="1"/>
  <c r="J160" i="1"/>
  <c r="K160" i="1"/>
  <c r="L160" i="1"/>
  <c r="J161" i="1"/>
  <c r="K161" i="1"/>
  <c r="L161" i="1"/>
  <c r="J162" i="1"/>
  <c r="K162" i="1"/>
  <c r="L162" i="1"/>
  <c r="J163" i="1"/>
  <c r="K163" i="1"/>
  <c r="L163" i="1"/>
  <c r="J164" i="1"/>
  <c r="K164" i="1"/>
  <c r="L164" i="1"/>
  <c r="J165" i="1"/>
  <c r="K165" i="1"/>
  <c r="L165" i="1"/>
  <c r="J166" i="1"/>
  <c r="K166" i="1"/>
  <c r="L166" i="1"/>
  <c r="J167" i="1"/>
  <c r="K167" i="1"/>
  <c r="L167" i="1"/>
  <c r="J168" i="1"/>
  <c r="K168" i="1"/>
  <c r="L168" i="1"/>
  <c r="J169" i="1"/>
  <c r="K169" i="1"/>
  <c r="L169" i="1"/>
  <c r="J170" i="1"/>
  <c r="K170" i="1"/>
  <c r="L170" i="1"/>
  <c r="J171" i="1"/>
  <c r="K171" i="1"/>
  <c r="L171" i="1"/>
  <c r="J172" i="1"/>
  <c r="K172" i="1"/>
  <c r="L172" i="1"/>
  <c r="J173" i="1"/>
  <c r="K173" i="1"/>
  <c r="L173" i="1"/>
  <c r="J174" i="1"/>
  <c r="K174" i="1"/>
  <c r="L174" i="1"/>
  <c r="J175" i="1"/>
  <c r="K175" i="1"/>
  <c r="L175" i="1"/>
  <c r="J176" i="1"/>
  <c r="K176" i="1"/>
  <c r="L176" i="1"/>
  <c r="J177" i="1"/>
  <c r="K177" i="1"/>
  <c r="L177" i="1"/>
  <c r="J178" i="1"/>
  <c r="K178" i="1"/>
  <c r="L178" i="1"/>
  <c r="J179" i="1"/>
  <c r="K179" i="1"/>
  <c r="L179" i="1"/>
  <c r="J180" i="1"/>
  <c r="K180" i="1"/>
  <c r="L180" i="1"/>
  <c r="J181" i="1"/>
  <c r="K181" i="1"/>
  <c r="L181" i="1"/>
  <c r="J182" i="1"/>
  <c r="K182" i="1"/>
  <c r="L182" i="1"/>
  <c r="J183" i="1"/>
  <c r="K183" i="1"/>
  <c r="L183" i="1"/>
  <c r="J184" i="1"/>
  <c r="K184" i="1"/>
  <c r="L184" i="1"/>
  <c r="J185" i="1"/>
  <c r="K185" i="1"/>
  <c r="L185" i="1"/>
  <c r="J186" i="1"/>
  <c r="K186" i="1"/>
  <c r="L186" i="1"/>
  <c r="J187" i="1"/>
  <c r="K187" i="1"/>
  <c r="L187" i="1"/>
  <c r="J188" i="1"/>
  <c r="K188" i="1"/>
  <c r="L188" i="1"/>
  <c r="J189" i="1"/>
  <c r="K189" i="1"/>
  <c r="L189" i="1"/>
  <c r="J190" i="1"/>
  <c r="K190" i="1"/>
  <c r="L190" i="1"/>
  <c r="J191" i="1"/>
  <c r="K191" i="1"/>
  <c r="L191" i="1"/>
  <c r="J192" i="1"/>
  <c r="K192" i="1"/>
  <c r="L192" i="1"/>
  <c r="J193" i="1"/>
  <c r="K193" i="1"/>
  <c r="L193" i="1"/>
  <c r="J194" i="1"/>
  <c r="K194" i="1"/>
  <c r="L194" i="1"/>
  <c r="J195" i="1"/>
  <c r="K195" i="1"/>
  <c r="L195" i="1"/>
  <c r="J196" i="1"/>
  <c r="K196" i="1"/>
  <c r="L196" i="1"/>
  <c r="J197" i="1"/>
  <c r="K197" i="1"/>
  <c r="L197" i="1"/>
  <c r="J198" i="1"/>
  <c r="K198" i="1"/>
  <c r="L198" i="1"/>
  <c r="J199" i="1"/>
  <c r="K199" i="1"/>
  <c r="L199" i="1"/>
  <c r="J200" i="1"/>
  <c r="K200" i="1"/>
  <c r="L200" i="1"/>
  <c r="J201" i="1"/>
  <c r="K201" i="1"/>
  <c r="L201" i="1"/>
  <c r="J202" i="1"/>
  <c r="K202" i="1"/>
  <c r="L202" i="1"/>
  <c r="J203" i="1"/>
  <c r="K203" i="1"/>
  <c r="L203" i="1"/>
  <c r="J204" i="1"/>
  <c r="K204" i="1"/>
  <c r="L204" i="1"/>
  <c r="J205" i="1"/>
  <c r="K205" i="1"/>
  <c r="L205" i="1"/>
  <c r="J206" i="1"/>
  <c r="K206" i="1"/>
  <c r="L206" i="1"/>
  <c r="J207" i="1"/>
  <c r="K207" i="1"/>
  <c r="L207" i="1"/>
  <c r="J208" i="1"/>
  <c r="K208" i="1"/>
  <c r="L208" i="1"/>
  <c r="J209" i="1"/>
  <c r="K209" i="1"/>
  <c r="L209" i="1"/>
  <c r="J210" i="1"/>
  <c r="K210" i="1"/>
  <c r="L210" i="1"/>
  <c r="J211" i="1"/>
  <c r="K211" i="1"/>
  <c r="L211" i="1"/>
  <c r="J212" i="1"/>
  <c r="K212" i="1"/>
  <c r="L212" i="1"/>
  <c r="J213" i="1"/>
  <c r="K213" i="1"/>
  <c r="L213" i="1"/>
  <c r="J214" i="1"/>
  <c r="K214" i="1"/>
  <c r="L214" i="1"/>
  <c r="J215" i="1"/>
  <c r="K215" i="1"/>
  <c r="L215" i="1"/>
  <c r="J216" i="1"/>
  <c r="K216" i="1"/>
  <c r="L216" i="1"/>
  <c r="J217" i="1"/>
  <c r="K217" i="1"/>
  <c r="L217" i="1"/>
  <c r="J218" i="1"/>
  <c r="K218" i="1"/>
  <c r="L218" i="1"/>
  <c r="J219" i="1"/>
  <c r="K219" i="1"/>
  <c r="L219" i="1"/>
  <c r="J220" i="1"/>
  <c r="K220" i="1"/>
  <c r="L220" i="1"/>
  <c r="J221" i="1"/>
  <c r="K221" i="1"/>
  <c r="L221" i="1"/>
  <c r="J222" i="1"/>
  <c r="K222" i="1"/>
  <c r="L222" i="1"/>
  <c r="J223" i="1"/>
  <c r="K223" i="1"/>
  <c r="L223" i="1"/>
  <c r="J224" i="1"/>
  <c r="K224" i="1"/>
  <c r="L224" i="1"/>
  <c r="J225" i="1"/>
  <c r="K225" i="1"/>
  <c r="L225" i="1"/>
  <c r="J226" i="1"/>
  <c r="K226" i="1"/>
  <c r="L226" i="1"/>
  <c r="J227" i="1"/>
  <c r="K227" i="1"/>
  <c r="L227" i="1"/>
  <c r="J228" i="1"/>
  <c r="K228" i="1"/>
  <c r="L228" i="1"/>
  <c r="J229" i="1"/>
  <c r="K229" i="1"/>
  <c r="L229" i="1"/>
  <c r="J230" i="1"/>
  <c r="K230" i="1"/>
  <c r="L230" i="1"/>
  <c r="J231" i="1"/>
  <c r="K231" i="1"/>
  <c r="L231" i="1"/>
  <c r="J232" i="1"/>
  <c r="K232" i="1"/>
  <c r="L232" i="1"/>
  <c r="J233" i="1"/>
  <c r="K233" i="1"/>
  <c r="L233" i="1"/>
  <c r="J234" i="1"/>
  <c r="K234" i="1"/>
  <c r="L234" i="1"/>
  <c r="J235" i="1"/>
  <c r="K235" i="1"/>
  <c r="L235" i="1"/>
  <c r="J236" i="1"/>
  <c r="K236" i="1"/>
  <c r="L236" i="1"/>
  <c r="J237" i="1"/>
  <c r="K237" i="1"/>
  <c r="L237" i="1"/>
  <c r="J238" i="1"/>
  <c r="K238" i="1"/>
  <c r="L238" i="1"/>
  <c r="J239" i="1"/>
  <c r="K239" i="1"/>
  <c r="L239" i="1"/>
  <c r="J240" i="1"/>
  <c r="K240" i="1"/>
  <c r="L240" i="1"/>
  <c r="J241" i="1"/>
  <c r="K241" i="1"/>
  <c r="L241" i="1"/>
  <c r="J242" i="1"/>
  <c r="K242" i="1"/>
  <c r="L242" i="1"/>
  <c r="J243" i="1"/>
  <c r="K243" i="1"/>
  <c r="L243" i="1"/>
  <c r="J244" i="1"/>
  <c r="K244" i="1"/>
  <c r="L244" i="1"/>
  <c r="J245" i="1"/>
  <c r="K245" i="1"/>
  <c r="L245" i="1"/>
  <c r="J246" i="1"/>
  <c r="K246" i="1"/>
  <c r="L246" i="1"/>
  <c r="J247" i="1"/>
  <c r="K247" i="1"/>
  <c r="L247" i="1"/>
  <c r="J248" i="1"/>
  <c r="K248" i="1"/>
  <c r="L248" i="1"/>
  <c r="J249" i="1"/>
  <c r="K249" i="1"/>
  <c r="L249" i="1"/>
  <c r="J250" i="1"/>
  <c r="K250" i="1"/>
  <c r="L250" i="1"/>
  <c r="J251" i="1"/>
  <c r="K251" i="1"/>
  <c r="L251" i="1"/>
  <c r="J252" i="1"/>
  <c r="K252" i="1"/>
  <c r="L252" i="1"/>
  <c r="J253" i="1"/>
  <c r="K253" i="1"/>
  <c r="L253" i="1"/>
  <c r="J2" i="1"/>
  <c r="K2" i="1"/>
  <c r="L2" i="1"/>
  <c r="G58" i="1"/>
  <c r="H58" i="1"/>
  <c r="I58" i="1"/>
  <c r="G59" i="1"/>
  <c r="H59" i="1"/>
  <c r="I59" i="1"/>
  <c r="G60" i="1"/>
  <c r="H60" i="1"/>
  <c r="H88" i="1" s="1"/>
  <c r="H116" i="1" s="1"/>
  <c r="H144" i="1" s="1"/>
  <c r="H172" i="1" s="1"/>
  <c r="H200" i="1" s="1"/>
  <c r="H228" i="1" s="1"/>
  <c r="I60" i="1"/>
  <c r="G61" i="1"/>
  <c r="H61" i="1"/>
  <c r="I61" i="1"/>
  <c r="G62" i="1"/>
  <c r="H62" i="1"/>
  <c r="I62" i="1"/>
  <c r="G63" i="1"/>
  <c r="G91" i="1" s="1"/>
  <c r="G119" i="1" s="1"/>
  <c r="G147" i="1" s="1"/>
  <c r="G175" i="1" s="1"/>
  <c r="G203" i="1" s="1"/>
  <c r="G231" i="1" s="1"/>
  <c r="H63" i="1"/>
  <c r="I63" i="1"/>
  <c r="G64" i="1"/>
  <c r="H64" i="1"/>
  <c r="I64" i="1"/>
  <c r="G65" i="1"/>
  <c r="H65" i="1"/>
  <c r="I65" i="1"/>
  <c r="G66" i="1"/>
  <c r="H66" i="1"/>
  <c r="I66" i="1"/>
  <c r="G67" i="1"/>
  <c r="H67" i="1"/>
  <c r="I67" i="1"/>
  <c r="G68" i="1"/>
  <c r="H68" i="1"/>
  <c r="I68" i="1"/>
  <c r="G69" i="1"/>
  <c r="H69" i="1"/>
  <c r="I69" i="1"/>
  <c r="G70" i="1"/>
  <c r="H70" i="1"/>
  <c r="I70" i="1"/>
  <c r="G71" i="1"/>
  <c r="H71" i="1"/>
  <c r="I71" i="1"/>
  <c r="G72" i="1"/>
  <c r="H72" i="1"/>
  <c r="I72" i="1"/>
  <c r="G73" i="1"/>
  <c r="H73" i="1"/>
  <c r="I73" i="1"/>
  <c r="G74" i="1"/>
  <c r="H74" i="1"/>
  <c r="I74" i="1"/>
  <c r="G75" i="1"/>
  <c r="H75" i="1"/>
  <c r="I75" i="1"/>
  <c r="G76" i="1"/>
  <c r="H76" i="1"/>
  <c r="I76" i="1"/>
  <c r="G77" i="1"/>
  <c r="H77" i="1"/>
  <c r="I77" i="1"/>
  <c r="G78" i="1"/>
  <c r="H78" i="1"/>
  <c r="I78" i="1"/>
  <c r="G79" i="1"/>
  <c r="H79" i="1"/>
  <c r="I79" i="1"/>
  <c r="G80" i="1"/>
  <c r="H80" i="1"/>
  <c r="I80" i="1"/>
  <c r="G81" i="1"/>
  <c r="H81" i="1"/>
  <c r="I81" i="1"/>
  <c r="G82" i="1"/>
  <c r="H82" i="1"/>
  <c r="I82" i="1"/>
  <c r="G83" i="1"/>
  <c r="H83" i="1"/>
  <c r="I83" i="1"/>
  <c r="G84" i="1"/>
  <c r="H84" i="1"/>
  <c r="I84" i="1"/>
  <c r="G85" i="1"/>
  <c r="H85" i="1"/>
  <c r="I85" i="1"/>
  <c r="G86" i="1"/>
  <c r="G114" i="1" s="1"/>
  <c r="G142" i="1" s="1"/>
  <c r="G170" i="1" s="1"/>
  <c r="G198" i="1" s="1"/>
  <c r="G226" i="1" s="1"/>
  <c r="H86" i="1"/>
  <c r="I86" i="1"/>
  <c r="G87" i="1"/>
  <c r="H87" i="1"/>
  <c r="I87" i="1"/>
  <c r="G88" i="1"/>
  <c r="I88" i="1"/>
  <c r="G89" i="1"/>
  <c r="H89" i="1"/>
  <c r="I89" i="1"/>
  <c r="G90" i="1"/>
  <c r="H90" i="1"/>
  <c r="I90" i="1"/>
  <c r="H91" i="1"/>
  <c r="I91" i="1"/>
  <c r="G92" i="1"/>
  <c r="H92" i="1"/>
  <c r="I92" i="1"/>
  <c r="G93" i="1"/>
  <c r="H93" i="1"/>
  <c r="I93" i="1"/>
  <c r="G94" i="1"/>
  <c r="H94" i="1"/>
  <c r="I94" i="1"/>
  <c r="G95" i="1"/>
  <c r="H95" i="1"/>
  <c r="I95" i="1"/>
  <c r="G96" i="1"/>
  <c r="H96" i="1"/>
  <c r="I96" i="1"/>
  <c r="G97" i="1"/>
  <c r="H97" i="1"/>
  <c r="I97" i="1"/>
  <c r="G98" i="1"/>
  <c r="H98" i="1"/>
  <c r="I98" i="1"/>
  <c r="G99" i="1"/>
  <c r="H99" i="1"/>
  <c r="I99" i="1"/>
  <c r="G100" i="1"/>
  <c r="H100" i="1"/>
  <c r="I100" i="1"/>
  <c r="G101" i="1"/>
  <c r="H101" i="1"/>
  <c r="I101" i="1"/>
  <c r="G102" i="1"/>
  <c r="H102" i="1"/>
  <c r="I102" i="1"/>
  <c r="G103" i="1"/>
  <c r="H103" i="1"/>
  <c r="I103" i="1"/>
  <c r="G104" i="1"/>
  <c r="H104" i="1"/>
  <c r="I104" i="1"/>
  <c r="G105" i="1"/>
  <c r="H105" i="1"/>
  <c r="I105" i="1"/>
  <c r="G106" i="1"/>
  <c r="H106" i="1"/>
  <c r="I106" i="1"/>
  <c r="G107" i="1"/>
  <c r="H107" i="1"/>
  <c r="I107" i="1"/>
  <c r="G108" i="1"/>
  <c r="H108" i="1"/>
  <c r="I108" i="1"/>
  <c r="G109" i="1"/>
  <c r="H109" i="1"/>
  <c r="I109" i="1"/>
  <c r="G110" i="1"/>
  <c r="H110" i="1"/>
  <c r="I110" i="1"/>
  <c r="G111" i="1"/>
  <c r="H111" i="1"/>
  <c r="I111" i="1"/>
  <c r="G112" i="1"/>
  <c r="H112" i="1"/>
  <c r="I112" i="1"/>
  <c r="G113" i="1"/>
  <c r="H113" i="1"/>
  <c r="I113" i="1"/>
  <c r="H114" i="1"/>
  <c r="I114" i="1"/>
  <c r="G115" i="1"/>
  <c r="H115" i="1"/>
  <c r="I115" i="1"/>
  <c r="G116" i="1"/>
  <c r="I116" i="1"/>
  <c r="G117" i="1"/>
  <c r="H117" i="1"/>
  <c r="I117" i="1"/>
  <c r="G118" i="1"/>
  <c r="H118" i="1"/>
  <c r="I118" i="1"/>
  <c r="H119" i="1"/>
  <c r="I119" i="1"/>
  <c r="G120" i="1"/>
  <c r="H120" i="1"/>
  <c r="I120" i="1"/>
  <c r="G121" i="1"/>
  <c r="H121" i="1"/>
  <c r="I121" i="1"/>
  <c r="G122" i="1"/>
  <c r="H122" i="1"/>
  <c r="I122" i="1"/>
  <c r="G123" i="1"/>
  <c r="H123" i="1"/>
  <c r="I123" i="1"/>
  <c r="G124" i="1"/>
  <c r="H124" i="1"/>
  <c r="I124" i="1"/>
  <c r="G125" i="1"/>
  <c r="H125" i="1"/>
  <c r="I125" i="1"/>
  <c r="G126" i="1"/>
  <c r="H126" i="1"/>
  <c r="I126" i="1"/>
  <c r="G127" i="1"/>
  <c r="H127" i="1"/>
  <c r="I127" i="1"/>
  <c r="G128" i="1"/>
  <c r="H128" i="1"/>
  <c r="I128" i="1"/>
  <c r="G129" i="1"/>
  <c r="H129" i="1"/>
  <c r="I129" i="1"/>
  <c r="G130" i="1"/>
  <c r="H130" i="1"/>
  <c r="I130" i="1"/>
  <c r="G131" i="1"/>
  <c r="H131" i="1"/>
  <c r="I131" i="1"/>
  <c r="G132" i="1"/>
  <c r="H132" i="1"/>
  <c r="I132" i="1"/>
  <c r="G133" i="1"/>
  <c r="H133" i="1"/>
  <c r="I133" i="1"/>
  <c r="G134" i="1"/>
  <c r="H134" i="1"/>
  <c r="I134" i="1"/>
  <c r="G135" i="1"/>
  <c r="H135" i="1"/>
  <c r="I135" i="1"/>
  <c r="G136" i="1"/>
  <c r="H136" i="1"/>
  <c r="I136" i="1"/>
  <c r="G137" i="1"/>
  <c r="H137" i="1"/>
  <c r="I137" i="1"/>
  <c r="G138" i="1"/>
  <c r="H138" i="1"/>
  <c r="I138" i="1"/>
  <c r="G139" i="1"/>
  <c r="H139" i="1"/>
  <c r="I139" i="1"/>
  <c r="G140" i="1"/>
  <c r="H140" i="1"/>
  <c r="I140" i="1"/>
  <c r="G141" i="1"/>
  <c r="H141" i="1"/>
  <c r="I141" i="1"/>
  <c r="H142" i="1"/>
  <c r="I142" i="1"/>
  <c r="G143" i="1"/>
  <c r="H143" i="1"/>
  <c r="I143" i="1"/>
  <c r="G144" i="1"/>
  <c r="I144" i="1"/>
  <c r="G145" i="1"/>
  <c r="H145" i="1"/>
  <c r="I145" i="1"/>
  <c r="G146" i="1"/>
  <c r="H146" i="1"/>
  <c r="I146" i="1"/>
  <c r="H147" i="1"/>
  <c r="I147" i="1"/>
  <c r="G148" i="1"/>
  <c r="H148" i="1"/>
  <c r="I148" i="1"/>
  <c r="G149" i="1"/>
  <c r="H149" i="1"/>
  <c r="I149" i="1"/>
  <c r="G150" i="1"/>
  <c r="H150" i="1"/>
  <c r="I150" i="1"/>
  <c r="G151" i="1"/>
  <c r="H151" i="1"/>
  <c r="I151" i="1"/>
  <c r="G152" i="1"/>
  <c r="H152" i="1"/>
  <c r="H180" i="1" s="1"/>
  <c r="H208" i="1" s="1"/>
  <c r="H236" i="1" s="1"/>
  <c r="I152" i="1"/>
  <c r="G153" i="1"/>
  <c r="H153" i="1"/>
  <c r="I153" i="1"/>
  <c r="G154" i="1"/>
  <c r="H154" i="1"/>
  <c r="I154" i="1"/>
  <c r="G155" i="1"/>
  <c r="G183" i="1" s="1"/>
  <c r="G211" i="1" s="1"/>
  <c r="G239" i="1" s="1"/>
  <c r="H155" i="1"/>
  <c r="I155" i="1"/>
  <c r="G156" i="1"/>
  <c r="H156" i="1"/>
  <c r="I156" i="1"/>
  <c r="G157" i="1"/>
  <c r="H157" i="1"/>
  <c r="I157" i="1"/>
  <c r="G158" i="1"/>
  <c r="H158" i="1"/>
  <c r="I158" i="1"/>
  <c r="G159" i="1"/>
  <c r="H159" i="1"/>
  <c r="I159" i="1"/>
  <c r="G160" i="1"/>
  <c r="H160" i="1"/>
  <c r="I160" i="1"/>
  <c r="G161" i="1"/>
  <c r="H161" i="1"/>
  <c r="I161" i="1"/>
  <c r="G162" i="1"/>
  <c r="H162" i="1"/>
  <c r="I162" i="1"/>
  <c r="G163" i="1"/>
  <c r="H163" i="1"/>
  <c r="I163" i="1"/>
  <c r="G164" i="1"/>
  <c r="H164" i="1"/>
  <c r="I164" i="1"/>
  <c r="G165" i="1"/>
  <c r="H165" i="1"/>
  <c r="I165" i="1"/>
  <c r="G166" i="1"/>
  <c r="H166" i="1"/>
  <c r="I166" i="1"/>
  <c r="G167" i="1"/>
  <c r="H167" i="1"/>
  <c r="I167" i="1"/>
  <c r="G168" i="1"/>
  <c r="H168" i="1"/>
  <c r="I168" i="1"/>
  <c r="G169" i="1"/>
  <c r="H169" i="1"/>
  <c r="I169" i="1"/>
  <c r="H170" i="1"/>
  <c r="I170" i="1"/>
  <c r="G171" i="1"/>
  <c r="H171" i="1"/>
  <c r="I171" i="1"/>
  <c r="G172" i="1"/>
  <c r="I172" i="1"/>
  <c r="G173" i="1"/>
  <c r="H173" i="1"/>
  <c r="I173" i="1"/>
  <c r="G174" i="1"/>
  <c r="H174" i="1"/>
  <c r="I174" i="1"/>
  <c r="H175" i="1"/>
  <c r="I175" i="1"/>
  <c r="G176" i="1"/>
  <c r="H176" i="1"/>
  <c r="I176" i="1"/>
  <c r="G177" i="1"/>
  <c r="H177" i="1"/>
  <c r="I177" i="1"/>
  <c r="G178" i="1"/>
  <c r="H178" i="1"/>
  <c r="I178" i="1"/>
  <c r="G179" i="1"/>
  <c r="H179" i="1"/>
  <c r="I179" i="1"/>
  <c r="G180" i="1"/>
  <c r="I180" i="1"/>
  <c r="G181" i="1"/>
  <c r="H181" i="1"/>
  <c r="I181" i="1"/>
  <c r="G182" i="1"/>
  <c r="H182" i="1"/>
  <c r="I182" i="1"/>
  <c r="H183" i="1"/>
  <c r="I183" i="1"/>
  <c r="G184" i="1"/>
  <c r="H184" i="1"/>
  <c r="I184" i="1"/>
  <c r="G185" i="1"/>
  <c r="H185" i="1"/>
  <c r="I185" i="1"/>
  <c r="G186" i="1"/>
  <c r="H186" i="1"/>
  <c r="I186" i="1"/>
  <c r="G187" i="1"/>
  <c r="H187" i="1"/>
  <c r="I187" i="1"/>
  <c r="G188" i="1"/>
  <c r="H188" i="1"/>
  <c r="I188" i="1"/>
  <c r="G189" i="1"/>
  <c r="H189" i="1"/>
  <c r="I189" i="1"/>
  <c r="G190" i="1"/>
  <c r="G218" i="1" s="1"/>
  <c r="G246" i="1" s="1"/>
  <c r="H190" i="1"/>
  <c r="I190" i="1"/>
  <c r="G191" i="1"/>
  <c r="H191" i="1"/>
  <c r="I191" i="1"/>
  <c r="G192" i="1"/>
  <c r="H192" i="1"/>
  <c r="I192" i="1"/>
  <c r="G193" i="1"/>
  <c r="H193" i="1"/>
  <c r="I193" i="1"/>
  <c r="G194" i="1"/>
  <c r="H194" i="1"/>
  <c r="I194" i="1"/>
  <c r="G195" i="1"/>
  <c r="H195" i="1"/>
  <c r="I195" i="1"/>
  <c r="G196" i="1"/>
  <c r="H196" i="1"/>
  <c r="I196" i="1"/>
  <c r="G197" i="1"/>
  <c r="H197" i="1"/>
  <c r="I197" i="1"/>
  <c r="H198" i="1"/>
  <c r="I198" i="1"/>
  <c r="G199" i="1"/>
  <c r="H199" i="1"/>
  <c r="I199" i="1"/>
  <c r="G200" i="1"/>
  <c r="I200" i="1"/>
  <c r="G201" i="1"/>
  <c r="H201" i="1"/>
  <c r="I201" i="1"/>
  <c r="G202" i="1"/>
  <c r="H202" i="1"/>
  <c r="I202" i="1"/>
  <c r="H203" i="1"/>
  <c r="I203" i="1"/>
  <c r="G204" i="1"/>
  <c r="H204" i="1"/>
  <c r="I204" i="1"/>
  <c r="G205" i="1"/>
  <c r="H205" i="1"/>
  <c r="I205" i="1"/>
  <c r="G206" i="1"/>
  <c r="H206" i="1"/>
  <c r="I206" i="1"/>
  <c r="G207" i="1"/>
  <c r="H207" i="1"/>
  <c r="I207" i="1"/>
  <c r="G208" i="1"/>
  <c r="I208" i="1"/>
  <c r="G209" i="1"/>
  <c r="H209" i="1"/>
  <c r="I209" i="1"/>
  <c r="G210" i="1"/>
  <c r="H210" i="1"/>
  <c r="I210" i="1"/>
  <c r="H211" i="1"/>
  <c r="I211" i="1"/>
  <c r="G212" i="1"/>
  <c r="H212" i="1"/>
  <c r="I212" i="1"/>
  <c r="G213" i="1"/>
  <c r="H213" i="1"/>
  <c r="I213" i="1"/>
  <c r="G214" i="1"/>
  <c r="H214" i="1"/>
  <c r="I214" i="1"/>
  <c r="G215" i="1"/>
  <c r="H215" i="1"/>
  <c r="I215" i="1"/>
  <c r="G216" i="1"/>
  <c r="H216" i="1"/>
  <c r="I216" i="1"/>
  <c r="G217" i="1"/>
  <c r="H217" i="1"/>
  <c r="I217" i="1"/>
  <c r="H218" i="1"/>
  <c r="I218" i="1"/>
  <c r="G219" i="1"/>
  <c r="H219" i="1"/>
  <c r="I219" i="1"/>
  <c r="G220" i="1"/>
  <c r="H220" i="1"/>
  <c r="I220" i="1"/>
  <c r="G221" i="1"/>
  <c r="H221" i="1"/>
  <c r="I221" i="1"/>
  <c r="G222" i="1"/>
  <c r="H222" i="1"/>
  <c r="I222" i="1"/>
  <c r="G223" i="1"/>
  <c r="H223" i="1"/>
  <c r="I223" i="1"/>
  <c r="G224" i="1"/>
  <c r="H224" i="1"/>
  <c r="I224" i="1"/>
  <c r="G225" i="1"/>
  <c r="H225" i="1"/>
  <c r="I225" i="1"/>
  <c r="H226" i="1"/>
  <c r="I226" i="1"/>
  <c r="G227" i="1"/>
  <c r="H227" i="1"/>
  <c r="I227" i="1"/>
  <c r="G228" i="1"/>
  <c r="I228" i="1"/>
  <c r="G229" i="1"/>
  <c r="H229" i="1"/>
  <c r="I229" i="1"/>
  <c r="G230" i="1"/>
  <c r="H230" i="1"/>
  <c r="I230" i="1"/>
  <c r="H231" i="1"/>
  <c r="I231" i="1"/>
  <c r="G232" i="1"/>
  <c r="H232" i="1"/>
  <c r="I232" i="1"/>
  <c r="G233" i="1"/>
  <c r="H233" i="1"/>
  <c r="I233" i="1"/>
  <c r="G234" i="1"/>
  <c r="H234" i="1"/>
  <c r="I234" i="1"/>
  <c r="G235" i="1"/>
  <c r="H235" i="1"/>
  <c r="I235" i="1"/>
  <c r="G236" i="1"/>
  <c r="I236" i="1"/>
  <c r="G237" i="1"/>
  <c r="H237" i="1"/>
  <c r="I237" i="1"/>
  <c r="G238" i="1"/>
  <c r="H238" i="1"/>
  <c r="I238" i="1"/>
  <c r="H239" i="1"/>
  <c r="I239" i="1"/>
  <c r="G240" i="1"/>
  <c r="H240" i="1"/>
  <c r="I240" i="1"/>
  <c r="G241" i="1"/>
  <c r="H241" i="1"/>
  <c r="I241" i="1"/>
  <c r="G242" i="1"/>
  <c r="H242" i="1"/>
  <c r="I242" i="1"/>
  <c r="G243" i="1"/>
  <c r="H243" i="1"/>
  <c r="I243" i="1"/>
  <c r="G244" i="1"/>
  <c r="H244" i="1"/>
  <c r="I244" i="1"/>
  <c r="G245" i="1"/>
  <c r="H245" i="1"/>
  <c r="I245" i="1"/>
  <c r="H246" i="1"/>
  <c r="I246" i="1"/>
  <c r="G247" i="1"/>
  <c r="H247" i="1"/>
  <c r="I247" i="1"/>
  <c r="G248" i="1"/>
  <c r="H248" i="1"/>
  <c r="I248" i="1"/>
  <c r="G249" i="1"/>
  <c r="H249" i="1"/>
  <c r="I249" i="1"/>
  <c r="G250" i="1"/>
  <c r="H250" i="1"/>
  <c r="I250" i="1"/>
  <c r="G251" i="1"/>
  <c r="H251" i="1"/>
  <c r="I251" i="1"/>
  <c r="G252" i="1"/>
  <c r="H252" i="1"/>
  <c r="I252" i="1"/>
  <c r="G253" i="1"/>
  <c r="H253" i="1"/>
  <c r="I253" i="1"/>
  <c r="G31" i="1"/>
  <c r="H31" i="1"/>
  <c r="I31" i="1"/>
  <c r="G32" i="1"/>
  <c r="H32" i="1"/>
  <c r="I32" i="1"/>
  <c r="G33" i="1"/>
  <c r="H33" i="1"/>
  <c r="I33" i="1"/>
  <c r="G34" i="1"/>
  <c r="H34" i="1"/>
  <c r="I34" i="1"/>
  <c r="G35" i="1"/>
  <c r="H35" i="1"/>
  <c r="I35" i="1"/>
  <c r="G36" i="1"/>
  <c r="H36" i="1"/>
  <c r="I36" i="1"/>
  <c r="G37" i="1"/>
  <c r="H37" i="1"/>
  <c r="I37" i="1"/>
  <c r="G38" i="1"/>
  <c r="H38" i="1"/>
  <c r="I38" i="1"/>
  <c r="G39" i="1"/>
  <c r="H39" i="1"/>
  <c r="I39" i="1"/>
  <c r="G40" i="1"/>
  <c r="H40" i="1"/>
  <c r="I40" i="1"/>
  <c r="G41" i="1"/>
  <c r="H41" i="1"/>
  <c r="I41" i="1"/>
  <c r="G42" i="1"/>
  <c r="H42" i="1"/>
  <c r="I42" i="1"/>
  <c r="G43" i="1"/>
  <c r="H43" i="1"/>
  <c r="I43" i="1"/>
  <c r="G44" i="1"/>
  <c r="H44" i="1"/>
  <c r="I44" i="1"/>
  <c r="G45" i="1"/>
  <c r="H45" i="1"/>
  <c r="I45" i="1"/>
  <c r="G46" i="1"/>
  <c r="H46" i="1"/>
  <c r="I46" i="1"/>
  <c r="G47" i="1"/>
  <c r="H47" i="1"/>
  <c r="I47" i="1"/>
  <c r="G48" i="1"/>
  <c r="H48" i="1"/>
  <c r="I48" i="1"/>
  <c r="G49" i="1"/>
  <c r="H49" i="1"/>
  <c r="I49" i="1"/>
  <c r="G50" i="1"/>
  <c r="H50" i="1"/>
  <c r="I50" i="1"/>
  <c r="G51" i="1"/>
  <c r="H51" i="1"/>
  <c r="I51" i="1"/>
  <c r="G52" i="1"/>
  <c r="H52" i="1"/>
  <c r="I52" i="1"/>
  <c r="G53" i="1"/>
  <c r="H53" i="1"/>
  <c r="I53" i="1"/>
  <c r="G54" i="1"/>
  <c r="H54" i="1"/>
  <c r="I54" i="1"/>
  <c r="G55" i="1"/>
  <c r="H55" i="1"/>
  <c r="I55" i="1"/>
  <c r="G56" i="1"/>
  <c r="H56" i="1"/>
  <c r="I56" i="1"/>
  <c r="G57" i="1"/>
  <c r="H57" i="1"/>
  <c r="I57" i="1"/>
  <c r="I30" i="1"/>
  <c r="H30" i="1"/>
  <c r="G30" i="1"/>
  <c r="G3" i="1"/>
  <c r="H3" i="1"/>
  <c r="I3" i="1"/>
  <c r="G4" i="1"/>
  <c r="H4" i="1"/>
  <c r="I4" i="1"/>
  <c r="G5" i="1"/>
  <c r="H5" i="1"/>
  <c r="I5" i="1"/>
  <c r="G6" i="1"/>
  <c r="H6" i="1"/>
  <c r="I6" i="1"/>
  <c r="G7" i="1"/>
  <c r="H7" i="1"/>
  <c r="I7" i="1"/>
  <c r="G8" i="1"/>
  <c r="H8" i="1"/>
  <c r="I8" i="1"/>
  <c r="G9" i="1"/>
  <c r="H9" i="1"/>
  <c r="I9" i="1"/>
  <c r="G10" i="1"/>
  <c r="H10" i="1"/>
  <c r="I10" i="1"/>
  <c r="G11" i="1"/>
  <c r="H11" i="1"/>
  <c r="I11" i="1"/>
  <c r="G12" i="1"/>
  <c r="H12" i="1"/>
  <c r="I12" i="1"/>
  <c r="G13" i="1"/>
  <c r="H13" i="1"/>
  <c r="I13" i="1"/>
  <c r="G14" i="1"/>
  <c r="H14" i="1"/>
  <c r="I14" i="1"/>
  <c r="G15" i="1"/>
  <c r="H15" i="1"/>
  <c r="I15" i="1"/>
  <c r="G16" i="1"/>
  <c r="H16" i="1"/>
  <c r="I16" i="1"/>
  <c r="G17" i="1"/>
  <c r="H17" i="1"/>
  <c r="I17" i="1"/>
  <c r="G18" i="1"/>
  <c r="H18" i="1"/>
  <c r="I18" i="1"/>
  <c r="G19" i="1"/>
  <c r="H19" i="1"/>
  <c r="I19" i="1"/>
  <c r="G20" i="1"/>
  <c r="H20" i="1"/>
  <c r="I20" i="1"/>
  <c r="G21" i="1"/>
  <c r="H21" i="1"/>
  <c r="I21" i="1"/>
  <c r="G22" i="1"/>
  <c r="H22" i="1"/>
  <c r="I22" i="1"/>
  <c r="G23" i="1"/>
  <c r="H23" i="1"/>
  <c r="I23" i="1"/>
  <c r="G24" i="1"/>
  <c r="H24" i="1"/>
  <c r="I24" i="1"/>
  <c r="G25" i="1"/>
  <c r="H25" i="1"/>
  <c r="I25" i="1"/>
  <c r="G26" i="1"/>
  <c r="H26" i="1"/>
  <c r="I26" i="1"/>
  <c r="G27" i="1"/>
  <c r="H27" i="1"/>
  <c r="I27" i="1"/>
  <c r="G28" i="1"/>
  <c r="H28" i="1"/>
  <c r="I28" i="1"/>
  <c r="G29" i="1"/>
  <c r="H29" i="1"/>
  <c r="I29" i="1"/>
  <c r="H2" i="1"/>
  <c r="I2" i="1"/>
  <c r="G2" i="1"/>
  <c r="T6" i="4" l="1"/>
  <c r="S10" i="4"/>
  <c r="T10" i="4"/>
  <c r="O10" i="4"/>
  <c r="Q25" i="4"/>
  <c r="R15" i="4"/>
  <c r="Q6" i="4"/>
  <c r="Q10" i="4"/>
  <c r="O15" i="4"/>
  <c r="R10" i="4"/>
  <c r="S15" i="4"/>
  <c r="P25" i="4"/>
  <c r="O25" i="4"/>
  <c r="T15" i="4"/>
  <c r="S25" i="4"/>
  <c r="R25" i="4"/>
  <c r="Q20" i="4"/>
  <c r="T25" i="4"/>
  <c r="O6" i="4"/>
  <c r="O20" i="4"/>
  <c r="S6" i="4"/>
  <c r="S20" i="4"/>
  <c r="P15" i="4"/>
  <c r="T20" i="4"/>
  <c r="P10" i="4"/>
  <c r="Q15" i="4"/>
  <c r="R6" i="4"/>
  <c r="R20" i="4"/>
</calcChain>
</file>

<file path=xl/sharedStrings.xml><?xml version="1.0" encoding="utf-8"?>
<sst xmlns="http://schemas.openxmlformats.org/spreadsheetml/2006/main" count="765" uniqueCount="133">
  <si>
    <t>Pot_ID</t>
  </si>
  <si>
    <t>S1</t>
  </si>
  <si>
    <t>S2</t>
  </si>
  <si>
    <t>S3</t>
  </si>
  <si>
    <t>S4</t>
  </si>
  <si>
    <t>B1</t>
  </si>
  <si>
    <t>B2</t>
  </si>
  <si>
    <t>B3</t>
  </si>
  <si>
    <t>B4</t>
  </si>
  <si>
    <t>B5</t>
  </si>
  <si>
    <t>BA1</t>
  </si>
  <si>
    <t>BA2</t>
  </si>
  <si>
    <t>BA3</t>
  </si>
  <si>
    <t>BA4</t>
  </si>
  <si>
    <t>BA5</t>
  </si>
  <si>
    <t>BE1</t>
  </si>
  <si>
    <t>BE2</t>
  </si>
  <si>
    <t>BE3</t>
  </si>
  <si>
    <t>BE4</t>
  </si>
  <si>
    <t>BE5</t>
  </si>
  <si>
    <t>BAE1</t>
  </si>
  <si>
    <t>BAE2</t>
  </si>
  <si>
    <t>BAE3</t>
  </si>
  <si>
    <t>BAE4</t>
  </si>
  <si>
    <t>BAE5</t>
  </si>
  <si>
    <t>SAE1</t>
  </si>
  <si>
    <t>SAE2</t>
  </si>
  <si>
    <t>SAE3</t>
  </si>
  <si>
    <t>SAE4</t>
  </si>
  <si>
    <t xml:space="preserve">group </t>
  </si>
  <si>
    <t>S</t>
  </si>
  <si>
    <t>B</t>
  </si>
  <si>
    <t>BA</t>
  </si>
  <si>
    <t>BE</t>
  </si>
  <si>
    <t>BAE</t>
  </si>
  <si>
    <t>SAE</t>
  </si>
  <si>
    <t>Ca_mass</t>
  </si>
  <si>
    <t>K_mass</t>
  </si>
  <si>
    <t>Mg_mass</t>
  </si>
  <si>
    <t xml:space="preserve">Date </t>
  </si>
  <si>
    <t>code</t>
  </si>
  <si>
    <t>CEC</t>
  </si>
  <si>
    <t>in meq/100 g dry soil</t>
  </si>
  <si>
    <t>leachates:</t>
  </si>
  <si>
    <t xml:space="preserve">masses: obtained by multiplications of volumes (L) x conc (mg/L) --&gt; Cumul = in mg </t>
  </si>
  <si>
    <t>Ca_masscumulmg</t>
  </si>
  <si>
    <t>K_masscumulmg</t>
  </si>
  <si>
    <t>Mg_masscumulmg</t>
  </si>
  <si>
    <t>Ca_masscumulmmol</t>
  </si>
  <si>
    <t>K_masscumulmmol</t>
  </si>
  <si>
    <t>Mg_masscumulmmol</t>
  </si>
  <si>
    <t>basalt</t>
  </si>
  <si>
    <t>endogeic</t>
  </si>
  <si>
    <t>anecic</t>
  </si>
  <si>
    <t>Avgeragemmol_Ca</t>
  </si>
  <si>
    <t>Avgeragemmol_K</t>
  </si>
  <si>
    <t>AvgeragemmolMg</t>
  </si>
  <si>
    <t>semmol_Ca</t>
  </si>
  <si>
    <t>semmol_K</t>
  </si>
  <si>
    <t>semmolMg</t>
  </si>
  <si>
    <t>Avgeragemmol_deltaCa</t>
  </si>
  <si>
    <t>Avgeragemmol_deltaK</t>
  </si>
  <si>
    <t>AvgeragemmoldeltaMg</t>
  </si>
  <si>
    <t>semmol_deltaCa</t>
  </si>
  <si>
    <t>semmol_deltaK</t>
  </si>
  <si>
    <t>semmoldeltaMg</t>
  </si>
  <si>
    <t>avgMg</t>
  </si>
  <si>
    <t>avgK</t>
  </si>
  <si>
    <t>avgNa</t>
  </si>
  <si>
    <t>SEA</t>
  </si>
  <si>
    <t>soilmass_100g_col_avg</t>
  </si>
  <si>
    <t>soilmass_100g_col_se</t>
  </si>
  <si>
    <t>seCa</t>
  </si>
  <si>
    <t>seMg</t>
  </si>
  <si>
    <t>seK</t>
  </si>
  <si>
    <t>seNa</t>
  </si>
  <si>
    <t>CALCIUMmeq100g</t>
  </si>
  <si>
    <t>MAGNESIUM100g</t>
  </si>
  <si>
    <t>KALIUM100g</t>
  </si>
  <si>
    <t>NATRIUM100g</t>
  </si>
  <si>
    <t>CALCIUMmmol100g</t>
  </si>
  <si>
    <t>MAGNESIUMmmol100g</t>
  </si>
  <si>
    <t>KALIUMmmol100g</t>
  </si>
  <si>
    <t>NATRIUMmmol100g</t>
  </si>
  <si>
    <t xml:space="preserve">seMg_meq_100gsoil </t>
  </si>
  <si>
    <t xml:space="preserve">seK_meq_100gsoil </t>
  </si>
  <si>
    <t xml:space="preserve">seNa_meq_100gsoil </t>
  </si>
  <si>
    <t>AvgCa_meq_col</t>
  </si>
  <si>
    <t>AvgMg_meq_col</t>
  </si>
  <si>
    <t>AvgK_meq_col</t>
  </si>
  <si>
    <t>AvgNa_meq_col</t>
  </si>
  <si>
    <t>seCa_meq_col</t>
  </si>
  <si>
    <t>delta with treatment S</t>
  </si>
  <si>
    <t>avgCammol_100g</t>
  </si>
  <si>
    <t>AvgCa</t>
  </si>
  <si>
    <t>AvgMg</t>
  </si>
  <si>
    <t>AvgK</t>
  </si>
  <si>
    <t>AvgNa</t>
  </si>
  <si>
    <t>treatment</t>
  </si>
  <si>
    <t>delta Exchangeable pool with treatment S</t>
  </si>
  <si>
    <t>delta leachates with treatment S</t>
  </si>
  <si>
    <t>total</t>
  </si>
  <si>
    <t>AvgCa_mmol_col</t>
  </si>
  <si>
    <t>unit = mmol/col</t>
  </si>
  <si>
    <t>unit = mol/m2 basalt/s</t>
  </si>
  <si>
    <t xml:space="preserve">time </t>
  </si>
  <si>
    <t>s</t>
  </si>
  <si>
    <t xml:space="preserve">(time experiment = delta time experiment start &amp; </t>
  </si>
  <si>
    <t xml:space="preserve">time of soil sampling) </t>
  </si>
  <si>
    <t xml:space="preserve">last leachates were after 125 days, </t>
  </si>
  <si>
    <t>soil sampling after 137 days</t>
  </si>
  <si>
    <t xml:space="preserve">ton/ha </t>
  </si>
  <si>
    <t xml:space="preserve">basalt </t>
  </si>
  <si>
    <t>kg/m²</t>
  </si>
  <si>
    <t>kg/mesocosm</t>
  </si>
  <si>
    <t>g Basalt/mesocosm</t>
  </si>
  <si>
    <t>m² basalt/mesocosm</t>
  </si>
  <si>
    <t>unit = 10^-14 mol/m2 basalt/s</t>
  </si>
  <si>
    <t>unit = 10^-14 mol TA /m2 basalt/s</t>
  </si>
  <si>
    <t>se TA</t>
  </si>
  <si>
    <t>avgTA</t>
  </si>
  <si>
    <t>unit = log mol TA/m2/s</t>
  </si>
  <si>
    <t>unit =  mol TA/m2/s</t>
  </si>
  <si>
    <t>N=1 voor divalente</t>
  </si>
  <si>
    <t>N= 2 voor divalente cations</t>
  </si>
  <si>
    <t>avg</t>
  </si>
  <si>
    <t>se</t>
  </si>
  <si>
    <t>mmol CO2/col</t>
  </si>
  <si>
    <t>tonCO2/ha</t>
  </si>
  <si>
    <t>tonCO2/ton Basalt/yr</t>
  </si>
  <si>
    <t>N=1 voor divalente, N=1 voor monovalent</t>
  </si>
  <si>
    <t>N= 2 voor divalente cations, N =1 voor monovalent</t>
  </si>
  <si>
    <t>voor 137 dagen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</si>
</sst>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1" xfId="0" applyBorder="1"/>
    <xf numFmtId="0" fontId="0" fillId="0" borderId="2" xfId="0" applyBorder="1"/>
    <xf numFmtId="164" fontId="0" fillId="0" borderId="3" xfId="0" applyNumberFormat="1" applyBorder="1" applyAlignment="1">
      <alignment horizontal="center" vertical="center" textRotation="90"/>
    </xf>
    <xf numFmtId="0" fontId="0" fillId="0" borderId="4" xfId="0" applyBorder="1" applyAlignment="1">
      <alignment horizontal="center"/>
    </xf>
    <xf numFmtId="164" fontId="0" fillId="0" borderId="0" xfId="0" applyNumberFormat="1" applyAlignment="1">
      <alignment horizontal="center" vertical="center" textRotation="90"/>
    </xf>
    <xf numFmtId="14" fontId="0" fillId="0" borderId="1" xfId="0" applyNumberFormat="1" applyBorder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1" fontId="0" fillId="0" borderId="0" xfId="0" applyNumberFormat="1" applyAlignment="1">
      <alignment horizontal="center" vertical="top"/>
    </xf>
    <xf numFmtId="0" fontId="0" fillId="2" borderId="0" xfId="0" applyFill="1"/>
    <xf numFmtId="1" fontId="0" fillId="3" borderId="0" xfId="0" applyNumberFormat="1" applyFill="1" applyAlignment="1">
      <alignment horizontal="center" vertical="top"/>
    </xf>
    <xf numFmtId="0" fontId="0" fillId="3" borderId="0" xfId="0" applyFill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0" borderId="12" xfId="0" applyBorder="1"/>
    <xf numFmtId="1" fontId="0" fillId="0" borderId="8" xfId="0" applyNumberFormat="1" applyBorder="1" applyAlignment="1">
      <alignment horizontal="center" vertical="top"/>
    </xf>
    <xf numFmtId="1" fontId="0" fillId="0" borderId="9" xfId="0" applyNumberFormat="1" applyBorder="1" applyAlignment="1">
      <alignment horizontal="center" vertical="top"/>
    </xf>
    <xf numFmtId="1" fontId="0" fillId="0" borderId="10" xfId="0" applyNumberFormat="1" applyBorder="1" applyAlignment="1">
      <alignment horizontal="center" vertical="top"/>
    </xf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2" fillId="0" borderId="0" xfId="0" applyFont="1"/>
    <xf numFmtId="165" fontId="0" fillId="0" borderId="11" xfId="0" applyNumberFormat="1" applyBorder="1"/>
    <xf numFmtId="2" fontId="0" fillId="0" borderId="11" xfId="0" applyNumberFormat="1" applyBorder="1"/>
    <xf numFmtId="1" fontId="0" fillId="0" borderId="11" xfId="0" applyNumberFormat="1" applyBorder="1"/>
    <xf numFmtId="1" fontId="0" fillId="0" borderId="11" xfId="0" applyNumberFormat="1" applyFill="1" applyBorder="1"/>
    <xf numFmtId="1" fontId="0" fillId="0" borderId="8" xfId="0" applyNumberFormat="1" applyFill="1" applyBorder="1" applyAlignment="1">
      <alignment horizontal="center" vertical="top"/>
    </xf>
    <xf numFmtId="1" fontId="0" fillId="0" borderId="10" xfId="0" applyNumberFormat="1" applyFill="1" applyBorder="1" applyAlignment="1">
      <alignment horizontal="center" vertical="top"/>
    </xf>
    <xf numFmtId="1" fontId="0" fillId="0" borderId="16" xfId="0" applyNumberFormat="1" applyFill="1" applyBorder="1"/>
    <xf numFmtId="1" fontId="0" fillId="2" borderId="8" xfId="0" applyNumberFormat="1" applyFill="1" applyBorder="1" applyAlignment="1">
      <alignment horizontal="center" vertical="top"/>
    </xf>
    <xf numFmtId="1" fontId="0" fillId="2" borderId="10" xfId="0" applyNumberFormat="1" applyFill="1" applyBorder="1" applyAlignment="1">
      <alignment horizontal="center" vertical="top"/>
    </xf>
    <xf numFmtId="0" fontId="0" fillId="2" borderId="11" xfId="0" applyFill="1" applyBorder="1"/>
    <xf numFmtId="0" fontId="0" fillId="2" borderId="12" xfId="0" applyFill="1" applyBorder="1"/>
    <xf numFmtId="0" fontId="0" fillId="2" borderId="13" xfId="0" applyFill="1" applyBorder="1"/>
    <xf numFmtId="0" fontId="0" fillId="2" borderId="15" xfId="0" applyFill="1" applyBorder="1"/>
    <xf numFmtId="1" fontId="0" fillId="0" borderId="9" xfId="0" applyNumberFormat="1" applyFill="1" applyBorder="1" applyAlignment="1">
      <alignment horizontal="center" vertical="top"/>
    </xf>
    <xf numFmtId="0" fontId="1" fillId="0" borderId="9" xfId="0" applyFont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95E6C0-E67F-4F84-A26D-8831016F5128}">
  <dimension ref="A1:P255"/>
  <sheetViews>
    <sheetView workbookViewId="0">
      <selection activeCell="P244" sqref="P244"/>
    </sheetView>
  </sheetViews>
  <sheetFormatPr defaultRowHeight="14.4" x14ac:dyDescent="0.3"/>
  <cols>
    <col min="1" max="1" width="25.5546875" bestFit="1" customWidth="1"/>
    <col min="3" max="3" width="14" customWidth="1"/>
    <col min="4" max="4" width="13.77734375" customWidth="1"/>
  </cols>
  <sheetData>
    <row r="1" spans="1:12" ht="100.2" thickBot="1" x14ac:dyDescent="0.35">
      <c r="A1" s="1" t="s">
        <v>39</v>
      </c>
      <c r="B1" s="1" t="s">
        <v>0</v>
      </c>
      <c r="C1" s="1" t="s">
        <v>29</v>
      </c>
      <c r="D1" s="6" t="s">
        <v>36</v>
      </c>
      <c r="E1" s="8" t="s">
        <v>37</v>
      </c>
      <c r="F1" s="8" t="s">
        <v>38</v>
      </c>
      <c r="G1" s="6" t="s">
        <v>45</v>
      </c>
      <c r="H1" s="8" t="s">
        <v>46</v>
      </c>
      <c r="I1" s="8" t="s">
        <v>47</v>
      </c>
      <c r="J1" s="6" t="s">
        <v>48</v>
      </c>
      <c r="K1" s="8" t="s">
        <v>49</v>
      </c>
      <c r="L1" s="8" t="s">
        <v>50</v>
      </c>
    </row>
    <row r="2" spans="1:12" ht="15" thickBot="1" x14ac:dyDescent="0.35">
      <c r="A2" s="9">
        <v>44175</v>
      </c>
      <c r="B2" s="1" t="s">
        <v>1</v>
      </c>
      <c r="C2" s="1" t="s">
        <v>30</v>
      </c>
      <c r="D2" s="7">
        <v>172.95227237048664</v>
      </c>
      <c r="E2" s="7">
        <v>25.461840941915231</v>
      </c>
      <c r="F2" s="7">
        <v>26.46496935635793</v>
      </c>
      <c r="G2">
        <f>D2</f>
        <v>172.95227237048664</v>
      </c>
      <c r="H2">
        <f t="shared" ref="H2:I2" si="0">E2</f>
        <v>25.461840941915231</v>
      </c>
      <c r="I2">
        <f t="shared" si="0"/>
        <v>26.46496935635793</v>
      </c>
      <c r="J2">
        <f>G2/40.078</f>
        <v>4.315391795261406</v>
      </c>
      <c r="K2">
        <f>H2/39.0983</f>
        <v>0.65122629224071715</v>
      </c>
      <c r="L2">
        <f>I2/24.305</f>
        <v>1.0888693419608282</v>
      </c>
    </row>
    <row r="3" spans="1:12" ht="15" thickBot="1" x14ac:dyDescent="0.35">
      <c r="A3" s="9">
        <v>44175</v>
      </c>
      <c r="B3" s="1" t="s">
        <v>2</v>
      </c>
      <c r="C3" s="1" t="s">
        <v>30</v>
      </c>
      <c r="D3" s="7">
        <v>198.64795212765955</v>
      </c>
      <c r="E3" s="7">
        <v>23.263533191489365</v>
      </c>
      <c r="F3" s="7">
        <v>29.732886382978727</v>
      </c>
      <c r="G3">
        <f t="shared" ref="G3:G29" si="1">D3</f>
        <v>198.64795212765955</v>
      </c>
      <c r="H3">
        <f t="shared" ref="H3:H29" si="2">E3</f>
        <v>23.263533191489365</v>
      </c>
      <c r="I3">
        <f t="shared" ref="I3:I29" si="3">F3</f>
        <v>29.732886382978727</v>
      </c>
      <c r="J3">
        <f t="shared" ref="J3:J66" si="4">G3/40.078</f>
        <v>4.9565335627441369</v>
      </c>
      <c r="K3">
        <f t="shared" ref="K3:K66" si="5">H3/39.0983</f>
        <v>0.5950011430545411</v>
      </c>
      <c r="L3">
        <f t="shared" ref="L3:L66" si="6">I3/24.305</f>
        <v>1.2233238585878925</v>
      </c>
    </row>
    <row r="4" spans="1:12" ht="15" thickBot="1" x14ac:dyDescent="0.35">
      <c r="A4" s="9">
        <v>44175</v>
      </c>
      <c r="B4" s="1" t="s">
        <v>3</v>
      </c>
      <c r="C4" s="1" t="s">
        <v>30</v>
      </c>
      <c r="D4" s="7">
        <v>220.5582281783681</v>
      </c>
      <c r="E4" s="7">
        <v>24.138301593927896</v>
      </c>
      <c r="F4" s="7">
        <v>32.242290967741937</v>
      </c>
      <c r="G4">
        <f t="shared" si="1"/>
        <v>220.5582281783681</v>
      </c>
      <c r="H4">
        <f t="shared" si="2"/>
        <v>24.138301593927896</v>
      </c>
      <c r="I4">
        <f t="shared" si="3"/>
        <v>32.242290967741937</v>
      </c>
      <c r="J4">
        <f t="shared" si="4"/>
        <v>5.5032244168463516</v>
      </c>
      <c r="K4">
        <f t="shared" si="5"/>
        <v>0.61737470923103799</v>
      </c>
      <c r="L4">
        <f t="shared" si="6"/>
        <v>1.3265702928509335</v>
      </c>
    </row>
    <row r="5" spans="1:12" ht="15" thickBot="1" x14ac:dyDescent="0.35">
      <c r="A5" s="9">
        <v>44175</v>
      </c>
      <c r="B5" s="1" t="s">
        <v>4</v>
      </c>
      <c r="C5" s="1" t="s">
        <v>30</v>
      </c>
      <c r="D5" s="7">
        <v>298.22169642857142</v>
      </c>
      <c r="E5" s="7">
        <v>38.251529999999995</v>
      </c>
      <c r="F5" s="7">
        <v>47.516258571428573</v>
      </c>
      <c r="G5">
        <f t="shared" si="1"/>
        <v>298.22169642857142</v>
      </c>
      <c r="H5">
        <f t="shared" si="2"/>
        <v>38.251529999999995</v>
      </c>
      <c r="I5">
        <f t="shared" si="3"/>
        <v>47.516258571428573</v>
      </c>
      <c r="J5">
        <f t="shared" si="4"/>
        <v>7.4410323975390833</v>
      </c>
      <c r="K5">
        <f t="shared" si="5"/>
        <v>0.9783425366320273</v>
      </c>
      <c r="L5">
        <f t="shared" si="6"/>
        <v>1.9549993240661827</v>
      </c>
    </row>
    <row r="6" spans="1:12" ht="15" thickBot="1" x14ac:dyDescent="0.35">
      <c r="A6" s="9">
        <v>44175</v>
      </c>
      <c r="B6" s="1" t="s">
        <v>5</v>
      </c>
      <c r="C6" s="1" t="s">
        <v>31</v>
      </c>
      <c r="D6" s="7">
        <v>294.90615957446812</v>
      </c>
      <c r="E6" s="7">
        <v>36.495519829787241</v>
      </c>
      <c r="F6" s="7">
        <v>54.633713872340437</v>
      </c>
      <c r="G6">
        <f t="shared" si="1"/>
        <v>294.90615957446812</v>
      </c>
      <c r="H6">
        <f t="shared" si="2"/>
        <v>36.495519829787241</v>
      </c>
      <c r="I6">
        <f t="shared" si="3"/>
        <v>54.633713872340437</v>
      </c>
      <c r="J6">
        <f t="shared" si="4"/>
        <v>7.3583052940383276</v>
      </c>
      <c r="K6">
        <f t="shared" si="5"/>
        <v>0.93342983786474709</v>
      </c>
      <c r="L6">
        <f t="shared" si="6"/>
        <v>2.2478384641983311</v>
      </c>
    </row>
    <row r="7" spans="1:12" ht="15" thickBot="1" x14ac:dyDescent="0.35">
      <c r="A7" s="9">
        <v>44175</v>
      </c>
      <c r="B7" s="1" t="s">
        <v>6</v>
      </c>
      <c r="C7" s="1" t="s">
        <v>31</v>
      </c>
      <c r="D7" s="7">
        <v>238.59232142857144</v>
      </c>
      <c r="E7" s="7">
        <v>29.839757142857145</v>
      </c>
      <c r="F7" s="7">
        <v>44.679471428571432</v>
      </c>
      <c r="G7">
        <f t="shared" si="1"/>
        <v>238.59232142857144</v>
      </c>
      <c r="H7">
        <f t="shared" si="2"/>
        <v>29.839757142857145</v>
      </c>
      <c r="I7">
        <f t="shared" si="3"/>
        <v>44.679471428571432</v>
      </c>
      <c r="J7">
        <f t="shared" si="4"/>
        <v>5.9531992970849696</v>
      </c>
      <c r="K7">
        <f t="shared" si="5"/>
        <v>0.76319832685454725</v>
      </c>
      <c r="L7">
        <f t="shared" si="6"/>
        <v>1.8382831281041527</v>
      </c>
    </row>
    <row r="8" spans="1:12" ht="15" thickBot="1" x14ac:dyDescent="0.35">
      <c r="A8" s="9">
        <v>44175</v>
      </c>
      <c r="B8" s="1" t="s">
        <v>7</v>
      </c>
      <c r="C8" s="1" t="s">
        <v>31</v>
      </c>
      <c r="D8" s="7">
        <v>195.14679979777554</v>
      </c>
      <c r="E8" s="7">
        <v>29.203660829120324</v>
      </c>
      <c r="F8" s="7">
        <v>39.130728169868554</v>
      </c>
      <c r="G8">
        <f t="shared" si="1"/>
        <v>195.14679979777554</v>
      </c>
      <c r="H8">
        <f t="shared" si="2"/>
        <v>29.203660829120324</v>
      </c>
      <c r="I8">
        <f t="shared" si="3"/>
        <v>39.130728169868554</v>
      </c>
      <c r="J8">
        <f t="shared" si="4"/>
        <v>4.8691751034925774</v>
      </c>
      <c r="K8">
        <f t="shared" si="5"/>
        <v>0.74692917157831218</v>
      </c>
      <c r="L8">
        <f t="shared" si="6"/>
        <v>1.6099867586862191</v>
      </c>
    </row>
    <row r="9" spans="1:12" ht="15" thickBot="1" x14ac:dyDescent="0.35">
      <c r="A9" s="9">
        <v>44175</v>
      </c>
      <c r="B9" s="1" t="s">
        <v>8</v>
      </c>
      <c r="C9" s="1" t="s">
        <v>31</v>
      </c>
      <c r="D9" s="7">
        <v>156.72325862068968</v>
      </c>
      <c r="E9" s="7">
        <v>19.77555724137931</v>
      </c>
      <c r="F9" s="7">
        <v>29.333267586206897</v>
      </c>
      <c r="G9">
        <f t="shared" si="1"/>
        <v>156.72325862068968</v>
      </c>
      <c r="H9">
        <f t="shared" si="2"/>
        <v>19.77555724137931</v>
      </c>
      <c r="I9">
        <f t="shared" si="3"/>
        <v>29.333267586206897</v>
      </c>
      <c r="J9">
        <f t="shared" si="4"/>
        <v>3.9104560761687126</v>
      </c>
      <c r="K9">
        <f t="shared" si="5"/>
        <v>0.50579071830180111</v>
      </c>
      <c r="L9">
        <f t="shared" si="6"/>
        <v>1.2068820237073399</v>
      </c>
    </row>
    <row r="10" spans="1:12" ht="15" thickBot="1" x14ac:dyDescent="0.35">
      <c r="A10" s="9">
        <v>44175</v>
      </c>
      <c r="B10" s="1" t="s">
        <v>9</v>
      </c>
      <c r="C10" s="1" t="s">
        <v>31</v>
      </c>
      <c r="D10" s="7">
        <v>160.09219642857141</v>
      </c>
      <c r="E10" s="7">
        <v>20.29513</v>
      </c>
      <c r="F10" s="7">
        <v>31.912372857142856</v>
      </c>
      <c r="G10">
        <f t="shared" si="1"/>
        <v>160.09219642857141</v>
      </c>
      <c r="H10">
        <f t="shared" si="2"/>
        <v>20.29513</v>
      </c>
      <c r="I10">
        <f t="shared" si="3"/>
        <v>31.912372857142856</v>
      </c>
      <c r="J10">
        <f t="shared" si="4"/>
        <v>3.9945156052839814</v>
      </c>
      <c r="K10">
        <f t="shared" si="5"/>
        <v>0.51907960192642644</v>
      </c>
      <c r="L10">
        <f t="shared" si="6"/>
        <v>1.3129962088929379</v>
      </c>
    </row>
    <row r="11" spans="1:12" ht="15" thickBot="1" x14ac:dyDescent="0.35">
      <c r="A11" s="9">
        <v>44175</v>
      </c>
      <c r="B11" s="1" t="s">
        <v>10</v>
      </c>
      <c r="C11" s="1" t="s">
        <v>32</v>
      </c>
      <c r="D11" s="7">
        <v>290.76235434782603</v>
      </c>
      <c r="E11" s="7">
        <v>40.32010017391304</v>
      </c>
      <c r="F11" s="7">
        <v>60.431132347826086</v>
      </c>
      <c r="G11">
        <f t="shared" si="1"/>
        <v>290.76235434782603</v>
      </c>
      <c r="H11">
        <f t="shared" si="2"/>
        <v>40.32010017391304</v>
      </c>
      <c r="I11">
        <f t="shared" si="3"/>
        <v>60.431132347826086</v>
      </c>
      <c r="J11">
        <f t="shared" si="4"/>
        <v>7.2549117807232397</v>
      </c>
      <c r="K11">
        <f t="shared" si="5"/>
        <v>1.031249444960856</v>
      </c>
      <c r="L11">
        <f t="shared" si="6"/>
        <v>2.4863662763968768</v>
      </c>
    </row>
    <row r="12" spans="1:12" ht="15" thickBot="1" x14ac:dyDescent="0.35">
      <c r="A12" s="9">
        <v>44175</v>
      </c>
      <c r="B12" s="1" t="s">
        <v>11</v>
      </c>
      <c r="C12" s="1" t="s">
        <v>32</v>
      </c>
      <c r="D12" s="7">
        <v>628.80903448275853</v>
      </c>
      <c r="E12" s="7">
        <v>68.846703448275846</v>
      </c>
      <c r="F12" s="7">
        <v>130.83616551724134</v>
      </c>
      <c r="G12">
        <f t="shared" si="1"/>
        <v>628.80903448275853</v>
      </c>
      <c r="H12">
        <f t="shared" si="2"/>
        <v>68.846703448275846</v>
      </c>
      <c r="I12">
        <f t="shared" si="3"/>
        <v>130.83616551724134</v>
      </c>
      <c r="J12">
        <f t="shared" si="4"/>
        <v>15.689631081460115</v>
      </c>
      <c r="K12">
        <f t="shared" si="5"/>
        <v>1.760861813640896</v>
      </c>
      <c r="L12">
        <f t="shared" si="6"/>
        <v>5.3830967092055682</v>
      </c>
    </row>
    <row r="13" spans="1:12" ht="15" thickBot="1" x14ac:dyDescent="0.35">
      <c r="A13" s="9">
        <v>44175</v>
      </c>
      <c r="B13" s="1" t="s">
        <v>12</v>
      </c>
      <c r="C13" s="1" t="s">
        <v>32</v>
      </c>
      <c r="D13" s="7">
        <v>325.42988095238104</v>
      </c>
      <c r="E13" s="7">
        <v>38.245297142857147</v>
      </c>
      <c r="F13" s="7">
        <v>60.90484</v>
      </c>
      <c r="G13">
        <f t="shared" si="1"/>
        <v>325.42988095238104</v>
      </c>
      <c r="H13">
        <f t="shared" si="2"/>
        <v>38.245297142857147</v>
      </c>
      <c r="I13">
        <f t="shared" si="3"/>
        <v>60.90484</v>
      </c>
      <c r="J13">
        <f t="shared" si="4"/>
        <v>8.1199131930830131</v>
      </c>
      <c r="K13">
        <f t="shared" si="5"/>
        <v>0.9781831215898682</v>
      </c>
      <c r="L13">
        <f t="shared" si="6"/>
        <v>2.5058564081464718</v>
      </c>
    </row>
    <row r="14" spans="1:12" ht="15" thickBot="1" x14ac:dyDescent="0.35">
      <c r="A14" s="9">
        <v>44175</v>
      </c>
      <c r="B14" s="1" t="s">
        <v>13</v>
      </c>
      <c r="C14" s="1" t="s">
        <v>32</v>
      </c>
      <c r="D14" s="7">
        <v>346.13294097222229</v>
      </c>
      <c r="E14" s="7">
        <v>41.184730000000002</v>
      </c>
      <c r="F14" s="7">
        <v>70.56097583333333</v>
      </c>
      <c r="G14">
        <f t="shared" si="1"/>
        <v>346.13294097222229</v>
      </c>
      <c r="H14">
        <f t="shared" si="2"/>
        <v>41.184730000000002</v>
      </c>
      <c r="I14">
        <f t="shared" si="3"/>
        <v>70.56097583333333</v>
      </c>
      <c r="J14">
        <f t="shared" si="4"/>
        <v>8.6364823836574249</v>
      </c>
      <c r="K14">
        <f t="shared" si="5"/>
        <v>1.053363701235092</v>
      </c>
      <c r="L14">
        <f t="shared" si="6"/>
        <v>2.9031465062058559</v>
      </c>
    </row>
    <row r="15" spans="1:12" ht="15" thickBot="1" x14ac:dyDescent="0.35">
      <c r="A15" s="9">
        <v>44175</v>
      </c>
      <c r="B15" s="1" t="s">
        <v>14</v>
      </c>
      <c r="C15" s="1" t="s">
        <v>32</v>
      </c>
      <c r="D15" s="7">
        <v>283.81181818181813</v>
      </c>
      <c r="E15" s="7">
        <v>38.224581818181818</v>
      </c>
      <c r="F15" s="7">
        <v>59.155854545454545</v>
      </c>
      <c r="G15">
        <f t="shared" si="1"/>
        <v>283.81181818181813</v>
      </c>
      <c r="H15">
        <f t="shared" si="2"/>
        <v>38.224581818181818</v>
      </c>
      <c r="I15">
        <f t="shared" si="3"/>
        <v>59.155854545454545</v>
      </c>
      <c r="J15">
        <f t="shared" si="4"/>
        <v>7.0814865557617175</v>
      </c>
      <c r="K15">
        <f t="shared" si="5"/>
        <v>0.97765329485378694</v>
      </c>
      <c r="L15">
        <f t="shared" si="6"/>
        <v>2.4338965046473788</v>
      </c>
    </row>
    <row r="16" spans="1:12" ht="15" thickBot="1" x14ac:dyDescent="0.35">
      <c r="A16" s="9">
        <v>44175</v>
      </c>
      <c r="B16" s="1" t="s">
        <v>15</v>
      </c>
      <c r="C16" s="1" t="s">
        <v>33</v>
      </c>
      <c r="D16" s="7">
        <v>239.99360571428571</v>
      </c>
      <c r="E16" s="7">
        <v>36.256166057142856</v>
      </c>
      <c r="F16" s="7">
        <v>47.563260342857141</v>
      </c>
      <c r="G16">
        <f t="shared" si="1"/>
        <v>239.99360571428571</v>
      </c>
      <c r="H16">
        <f t="shared" si="2"/>
        <v>36.256166057142856</v>
      </c>
      <c r="I16">
        <f t="shared" si="3"/>
        <v>47.563260342857141</v>
      </c>
      <c r="J16">
        <f t="shared" si="4"/>
        <v>5.9881632245692318</v>
      </c>
      <c r="K16">
        <f t="shared" si="5"/>
        <v>0.92730799183450063</v>
      </c>
      <c r="L16">
        <f t="shared" si="6"/>
        <v>1.9569331554353895</v>
      </c>
    </row>
    <row r="17" spans="1:12" ht="15" thickBot="1" x14ac:dyDescent="0.35">
      <c r="A17" s="9">
        <v>44175</v>
      </c>
      <c r="B17" s="1" t="s">
        <v>16</v>
      </c>
      <c r="C17" s="1" t="s">
        <v>33</v>
      </c>
      <c r="D17" s="7">
        <v>131.89064364207223</v>
      </c>
      <c r="E17" s="7">
        <v>16.370189764521196</v>
      </c>
      <c r="F17" s="7">
        <v>24.6951831711146</v>
      </c>
      <c r="G17">
        <f t="shared" si="1"/>
        <v>131.89064364207223</v>
      </c>
      <c r="H17">
        <f t="shared" si="2"/>
        <v>16.370189764521196</v>
      </c>
      <c r="I17">
        <f t="shared" si="3"/>
        <v>24.6951831711146</v>
      </c>
      <c r="J17">
        <f t="shared" si="4"/>
        <v>3.2908489356273325</v>
      </c>
      <c r="K17">
        <f t="shared" si="5"/>
        <v>0.41869313408821346</v>
      </c>
      <c r="L17">
        <f t="shared" si="6"/>
        <v>1.0160536174085415</v>
      </c>
    </row>
    <row r="18" spans="1:12" ht="15" thickBot="1" x14ac:dyDescent="0.35">
      <c r="A18" s="9">
        <v>44175</v>
      </c>
      <c r="B18" s="1" t="s">
        <v>17</v>
      </c>
      <c r="C18" s="1" t="s">
        <v>33</v>
      </c>
      <c r="D18" s="7">
        <v>511.73699448529413</v>
      </c>
      <c r="E18" s="7">
        <v>61.097847794117655</v>
      </c>
      <c r="F18" s="7">
        <v>95.911987500000009</v>
      </c>
      <c r="G18">
        <f t="shared" si="1"/>
        <v>511.73699448529413</v>
      </c>
      <c r="H18">
        <f t="shared" si="2"/>
        <v>61.097847794117655</v>
      </c>
      <c r="I18">
        <f t="shared" si="3"/>
        <v>95.911987500000009</v>
      </c>
      <c r="J18">
        <f t="shared" si="4"/>
        <v>12.768526235972207</v>
      </c>
      <c r="K18">
        <f t="shared" si="5"/>
        <v>1.56267274521188</v>
      </c>
      <c r="L18">
        <f t="shared" si="6"/>
        <v>3.9461833984776797</v>
      </c>
    </row>
    <row r="19" spans="1:12" ht="15" thickBot="1" x14ac:dyDescent="0.35">
      <c r="A19" s="9">
        <v>44175</v>
      </c>
      <c r="B19" s="1" t="s">
        <v>18</v>
      </c>
      <c r="C19" s="1" t="s">
        <v>33</v>
      </c>
      <c r="D19" s="7">
        <v>458.3215077605322</v>
      </c>
      <c r="E19" s="7">
        <v>55.319946784922394</v>
      </c>
      <c r="F19" s="7">
        <v>96.437374722838143</v>
      </c>
      <c r="G19">
        <f t="shared" si="1"/>
        <v>458.3215077605322</v>
      </c>
      <c r="H19">
        <f t="shared" si="2"/>
        <v>55.319946784922394</v>
      </c>
      <c r="I19">
        <f t="shared" si="3"/>
        <v>96.437374722838143</v>
      </c>
      <c r="J19">
        <f t="shared" si="4"/>
        <v>11.435738004903742</v>
      </c>
      <c r="K19">
        <f t="shared" si="5"/>
        <v>1.4148939157181359</v>
      </c>
      <c r="L19">
        <f t="shared" si="6"/>
        <v>3.9677998240213186</v>
      </c>
    </row>
    <row r="20" spans="1:12" ht="15" thickBot="1" x14ac:dyDescent="0.35">
      <c r="A20" s="9">
        <v>44175</v>
      </c>
      <c r="B20" s="1" t="s">
        <v>19</v>
      </c>
      <c r="C20" s="1" t="s">
        <v>33</v>
      </c>
      <c r="D20" s="7">
        <v>172.24977742946709</v>
      </c>
      <c r="E20" s="7">
        <v>20.855840050156736</v>
      </c>
      <c r="F20" s="7">
        <v>42.696324564263314</v>
      </c>
      <c r="G20">
        <f t="shared" si="1"/>
        <v>172.24977742946709</v>
      </c>
      <c r="H20">
        <f t="shared" si="2"/>
        <v>20.855840050156736</v>
      </c>
      <c r="I20">
        <f t="shared" si="3"/>
        <v>42.696324564263314</v>
      </c>
      <c r="J20">
        <f t="shared" si="4"/>
        <v>4.2978636017133356</v>
      </c>
      <c r="K20">
        <f t="shared" si="5"/>
        <v>0.53342063593958655</v>
      </c>
      <c r="L20">
        <f t="shared" si="6"/>
        <v>1.7566889349624899</v>
      </c>
    </row>
    <row r="21" spans="1:12" ht="15" thickBot="1" x14ac:dyDescent="0.35">
      <c r="A21" s="9">
        <v>44175</v>
      </c>
      <c r="B21" s="1" t="s">
        <v>20</v>
      </c>
      <c r="C21" s="1" t="s">
        <v>34</v>
      </c>
      <c r="D21" s="7">
        <v>435.80710227272721</v>
      </c>
      <c r="E21" s="7">
        <v>50.985913636363634</v>
      </c>
      <c r="F21" s="7">
        <v>90.93595909090908</v>
      </c>
      <c r="G21">
        <f t="shared" si="1"/>
        <v>435.80710227272721</v>
      </c>
      <c r="H21">
        <f t="shared" si="2"/>
        <v>50.985913636363634</v>
      </c>
      <c r="I21">
        <f t="shared" si="3"/>
        <v>90.93595909090908</v>
      </c>
      <c r="J21">
        <f t="shared" si="4"/>
        <v>10.873973308865891</v>
      </c>
      <c r="K21">
        <f t="shared" si="5"/>
        <v>1.3040442586087793</v>
      </c>
      <c r="L21">
        <f t="shared" si="6"/>
        <v>3.7414506928989542</v>
      </c>
    </row>
    <row r="22" spans="1:12" ht="15" thickBot="1" x14ac:dyDescent="0.35">
      <c r="A22" s="9">
        <v>44175</v>
      </c>
      <c r="B22" s="1" t="s">
        <v>21</v>
      </c>
      <c r="C22" s="1" t="s">
        <v>34</v>
      </c>
      <c r="D22" s="7">
        <v>85.17196001589825</v>
      </c>
      <c r="E22" s="7">
        <v>10.121925004769476</v>
      </c>
      <c r="F22" s="7">
        <v>17.983542620031798</v>
      </c>
      <c r="G22">
        <f t="shared" si="1"/>
        <v>85.17196001589825</v>
      </c>
      <c r="H22">
        <f t="shared" si="2"/>
        <v>10.121925004769476</v>
      </c>
      <c r="I22">
        <f t="shared" si="3"/>
        <v>17.983542620031798</v>
      </c>
      <c r="J22">
        <f t="shared" si="4"/>
        <v>2.1251549482483716</v>
      </c>
      <c r="K22">
        <f t="shared" si="5"/>
        <v>0.25888401809719286</v>
      </c>
      <c r="L22">
        <f t="shared" si="6"/>
        <v>0.73991123719530127</v>
      </c>
    </row>
    <row r="23" spans="1:12" ht="15" thickBot="1" x14ac:dyDescent="0.35">
      <c r="A23" s="9">
        <v>44175</v>
      </c>
      <c r="B23" s="1" t="s">
        <v>22</v>
      </c>
      <c r="C23" s="1" t="s">
        <v>34</v>
      </c>
      <c r="D23" s="7">
        <v>137.08071566110399</v>
      </c>
      <c r="E23" s="7">
        <v>17.110659050064182</v>
      </c>
      <c r="F23" s="7">
        <v>28.89749345314506</v>
      </c>
      <c r="G23">
        <f t="shared" si="1"/>
        <v>137.08071566110399</v>
      </c>
      <c r="H23">
        <f t="shared" si="2"/>
        <v>17.110659050064182</v>
      </c>
      <c r="I23">
        <f t="shared" si="3"/>
        <v>28.89749345314506</v>
      </c>
      <c r="J23">
        <f t="shared" si="4"/>
        <v>3.4203482125131988</v>
      </c>
      <c r="K23">
        <f t="shared" si="5"/>
        <v>0.43763179089792092</v>
      </c>
      <c r="L23">
        <f t="shared" si="6"/>
        <v>1.1889526209893051</v>
      </c>
    </row>
    <row r="24" spans="1:12" ht="15" thickBot="1" x14ac:dyDescent="0.35">
      <c r="A24" s="9">
        <v>44175</v>
      </c>
      <c r="B24" s="1" t="s">
        <v>23</v>
      </c>
      <c r="C24" s="1" t="s">
        <v>34</v>
      </c>
      <c r="D24" s="7">
        <v>298.89987500000001</v>
      </c>
      <c r="E24" s="7">
        <v>36.257484000000005</v>
      </c>
      <c r="F24" s="7">
        <v>57.353034000000008</v>
      </c>
      <c r="G24">
        <f t="shared" si="1"/>
        <v>298.89987500000001</v>
      </c>
      <c r="H24">
        <f t="shared" si="2"/>
        <v>36.257484000000005</v>
      </c>
      <c r="I24">
        <f t="shared" si="3"/>
        <v>57.353034000000008</v>
      </c>
      <c r="J24">
        <f t="shared" si="4"/>
        <v>7.4579538649633212</v>
      </c>
      <c r="K24">
        <f t="shared" si="5"/>
        <v>0.9273417002785288</v>
      </c>
      <c r="L24">
        <f t="shared" si="6"/>
        <v>2.3597216210656247</v>
      </c>
    </row>
    <row r="25" spans="1:12" ht="15" thickBot="1" x14ac:dyDescent="0.35">
      <c r="A25" s="9">
        <v>44175</v>
      </c>
      <c r="B25" s="1" t="s">
        <v>24</v>
      </c>
      <c r="C25" s="1" t="s">
        <v>34</v>
      </c>
      <c r="D25" s="7">
        <v>571.09620650943407</v>
      </c>
      <c r="E25" s="7">
        <v>62.537414902641494</v>
      </c>
      <c r="F25" s="7">
        <v>103.2089035516981</v>
      </c>
      <c r="G25">
        <f t="shared" si="1"/>
        <v>571.09620650943407</v>
      </c>
      <c r="H25">
        <f t="shared" si="2"/>
        <v>62.537414902641494</v>
      </c>
      <c r="I25">
        <f t="shared" si="3"/>
        <v>103.2089035516981</v>
      </c>
      <c r="J25">
        <f t="shared" si="4"/>
        <v>14.249618406842508</v>
      </c>
      <c r="K25">
        <f t="shared" si="5"/>
        <v>1.5994919191535564</v>
      </c>
      <c r="L25">
        <f t="shared" si="6"/>
        <v>4.2464062354123886</v>
      </c>
    </row>
    <row r="26" spans="1:12" ht="15" thickBot="1" x14ac:dyDescent="0.35">
      <c r="A26" s="9">
        <v>44175</v>
      </c>
      <c r="B26" s="1" t="s">
        <v>25</v>
      </c>
      <c r="C26" s="1" t="s">
        <v>35</v>
      </c>
      <c r="D26" s="7">
        <v>304.56364864864867</v>
      </c>
      <c r="E26" s="7">
        <v>33.850060540540547</v>
      </c>
      <c r="F26" s="7">
        <v>52.226017297297304</v>
      </c>
      <c r="G26">
        <f t="shared" si="1"/>
        <v>304.56364864864867</v>
      </c>
      <c r="H26">
        <f t="shared" si="2"/>
        <v>33.850060540540547</v>
      </c>
      <c r="I26">
        <f t="shared" si="3"/>
        <v>52.226017297297304</v>
      </c>
      <c r="J26">
        <f t="shared" si="4"/>
        <v>7.5992726345787878</v>
      </c>
      <c r="K26">
        <f t="shared" si="5"/>
        <v>0.86576809069807503</v>
      </c>
      <c r="L26">
        <f t="shared" si="6"/>
        <v>2.1487766836987165</v>
      </c>
    </row>
    <row r="27" spans="1:12" ht="15" thickBot="1" x14ac:dyDescent="0.35">
      <c r="A27" s="9">
        <v>44175</v>
      </c>
      <c r="B27" s="1" t="s">
        <v>26</v>
      </c>
      <c r="C27" s="1" t="s">
        <v>35</v>
      </c>
      <c r="D27" s="7">
        <v>368.15554054054058</v>
      </c>
      <c r="E27" s="7">
        <v>43.513861621621622</v>
      </c>
      <c r="F27" s="7">
        <v>66.089558918918911</v>
      </c>
      <c r="G27">
        <f t="shared" si="1"/>
        <v>368.15554054054058</v>
      </c>
      <c r="H27">
        <f t="shared" si="2"/>
        <v>43.513861621621622</v>
      </c>
      <c r="I27">
        <f t="shared" si="3"/>
        <v>66.089558918918911</v>
      </c>
      <c r="J27">
        <f t="shared" si="4"/>
        <v>9.1859758605853727</v>
      </c>
      <c r="K27">
        <f t="shared" si="5"/>
        <v>1.1129348749593109</v>
      </c>
      <c r="L27">
        <f t="shared" si="6"/>
        <v>2.7191754338168654</v>
      </c>
    </row>
    <row r="28" spans="1:12" ht="15" thickBot="1" x14ac:dyDescent="0.35">
      <c r="A28" s="9">
        <v>44175</v>
      </c>
      <c r="B28" s="1" t="s">
        <v>27</v>
      </c>
      <c r="C28" s="1" t="s">
        <v>35</v>
      </c>
      <c r="D28" s="7">
        <v>357.34098484848482</v>
      </c>
      <c r="E28" s="7">
        <v>37.960007272727275</v>
      </c>
      <c r="F28" s="7">
        <v>62.411170909090906</v>
      </c>
      <c r="G28">
        <f t="shared" si="1"/>
        <v>357.34098484848482</v>
      </c>
      <c r="H28">
        <f t="shared" si="2"/>
        <v>37.960007272727275</v>
      </c>
      <c r="I28">
        <f t="shared" si="3"/>
        <v>62.411170909090906</v>
      </c>
      <c r="J28">
        <f t="shared" si="4"/>
        <v>8.9161381518160781</v>
      </c>
      <c r="K28">
        <f t="shared" si="5"/>
        <v>0.97088638822473794</v>
      </c>
      <c r="L28">
        <f t="shared" si="6"/>
        <v>2.5678325821473322</v>
      </c>
    </row>
    <row r="29" spans="1:12" ht="15" thickBot="1" x14ac:dyDescent="0.35">
      <c r="A29" s="9">
        <v>44175</v>
      </c>
      <c r="B29" s="1" t="s">
        <v>28</v>
      </c>
      <c r="C29" s="1" t="s">
        <v>35</v>
      </c>
      <c r="D29" s="7">
        <v>242.2914102564103</v>
      </c>
      <c r="E29" s="7">
        <v>29.038196923076928</v>
      </c>
      <c r="F29" s="7">
        <v>43.280884102564116</v>
      </c>
      <c r="G29">
        <f t="shared" si="1"/>
        <v>242.2914102564103</v>
      </c>
      <c r="H29">
        <f t="shared" si="2"/>
        <v>29.038196923076928</v>
      </c>
      <c r="I29">
        <f t="shared" si="3"/>
        <v>43.280884102564116</v>
      </c>
      <c r="J29">
        <f t="shared" si="4"/>
        <v>6.0454965381608439</v>
      </c>
      <c r="K29">
        <f t="shared" si="5"/>
        <v>0.74269717412462755</v>
      </c>
      <c r="L29">
        <f t="shared" si="6"/>
        <v>1.7807399342754213</v>
      </c>
    </row>
    <row r="30" spans="1:12" ht="15" thickBot="1" x14ac:dyDescent="0.35">
      <c r="A30" s="10">
        <v>44181</v>
      </c>
      <c r="B30" s="2" t="s">
        <v>1</v>
      </c>
      <c r="C30" s="1" t="s">
        <v>30</v>
      </c>
      <c r="D30" s="7">
        <v>124.69504310344828</v>
      </c>
      <c r="E30" s="7">
        <v>20.8070474137931</v>
      </c>
      <c r="F30" s="7">
        <v>19.178189655172414</v>
      </c>
      <c r="G30">
        <f>D30+G2</f>
        <v>297.6473154739349</v>
      </c>
      <c r="H30">
        <f t="shared" ref="H30" si="7">E30+H2</f>
        <v>46.268888355708327</v>
      </c>
      <c r="I30">
        <f>F30+I2</f>
        <v>45.643159011530344</v>
      </c>
      <c r="J30">
        <f t="shared" si="4"/>
        <v>7.4267008202488869</v>
      </c>
      <c r="K30">
        <f t="shared" si="5"/>
        <v>1.1833989804085683</v>
      </c>
      <c r="L30">
        <f t="shared" si="6"/>
        <v>1.8779328949405614</v>
      </c>
    </row>
    <row r="31" spans="1:12" ht="15" thickBot="1" x14ac:dyDescent="0.35">
      <c r="A31" s="10">
        <v>44181</v>
      </c>
      <c r="B31" s="3" t="s">
        <v>2</v>
      </c>
      <c r="C31" s="1" t="s">
        <v>30</v>
      </c>
      <c r="D31" s="7">
        <v>156.79528702194355</v>
      </c>
      <c r="E31" s="7">
        <v>19.047831347962383</v>
      </c>
      <c r="F31" s="7">
        <v>22.385535799373041</v>
      </c>
      <c r="G31">
        <f t="shared" ref="G31:G58" si="8">D31+G3</f>
        <v>355.44323914960307</v>
      </c>
      <c r="H31">
        <f t="shared" ref="H31:I46" si="9">E31+H3</f>
        <v>42.311364539451745</v>
      </c>
      <c r="I31">
        <f t="shared" si="9"/>
        <v>52.118422182351765</v>
      </c>
      <c r="J31">
        <f t="shared" si="4"/>
        <v>8.8687868443935081</v>
      </c>
      <c r="K31">
        <f t="shared" si="5"/>
        <v>1.0821791366747848</v>
      </c>
      <c r="L31">
        <f t="shared" si="6"/>
        <v>2.1443498120696058</v>
      </c>
    </row>
    <row r="32" spans="1:12" ht="15" thickBot="1" x14ac:dyDescent="0.35">
      <c r="A32" s="10">
        <v>44181</v>
      </c>
      <c r="B32" s="3" t="s">
        <v>3</v>
      </c>
      <c r="C32" s="1" t="s">
        <v>30</v>
      </c>
      <c r="D32" s="7">
        <v>212.53485714285716</v>
      </c>
      <c r="E32" s="7">
        <v>22.07332232142857</v>
      </c>
      <c r="F32" s="7">
        <v>29.711293749999999</v>
      </c>
      <c r="G32">
        <f t="shared" si="8"/>
        <v>433.09308532122526</v>
      </c>
      <c r="H32">
        <f t="shared" si="9"/>
        <v>46.211623915356469</v>
      </c>
      <c r="I32">
        <f t="shared" ref="I32:I59" si="10">F32+I4</f>
        <v>61.953584717741933</v>
      </c>
      <c r="J32">
        <f t="shared" si="4"/>
        <v>10.806254935905615</v>
      </c>
      <c r="K32">
        <f t="shared" si="5"/>
        <v>1.1819343530372539</v>
      </c>
      <c r="L32">
        <f t="shared" si="6"/>
        <v>2.5490057485184914</v>
      </c>
    </row>
    <row r="33" spans="1:12" ht="15" thickBot="1" x14ac:dyDescent="0.35">
      <c r="A33" s="10">
        <v>44181</v>
      </c>
      <c r="B33" s="3" t="s">
        <v>4</v>
      </c>
      <c r="C33" s="1" t="s">
        <v>30</v>
      </c>
      <c r="D33" s="7">
        <v>137.43931034482759</v>
      </c>
      <c r="E33" s="7">
        <v>22.026258620689653</v>
      </c>
      <c r="F33" s="7">
        <v>21.96</v>
      </c>
      <c r="G33">
        <f t="shared" si="8"/>
        <v>435.66100677339898</v>
      </c>
      <c r="H33">
        <f t="shared" si="9"/>
        <v>60.277788620689648</v>
      </c>
      <c r="I33">
        <f t="shared" si="10"/>
        <v>69.476258571428573</v>
      </c>
      <c r="J33">
        <f t="shared" si="4"/>
        <v>10.870328029677104</v>
      </c>
      <c r="K33">
        <f t="shared" si="5"/>
        <v>1.5416984528915489</v>
      </c>
      <c r="L33">
        <f t="shared" si="6"/>
        <v>2.8585171187586331</v>
      </c>
    </row>
    <row r="34" spans="1:12" ht="15" thickBot="1" x14ac:dyDescent="0.35">
      <c r="A34" s="10">
        <v>44181</v>
      </c>
      <c r="B34" s="3" t="s">
        <v>5</v>
      </c>
      <c r="C34" s="1" t="s">
        <v>31</v>
      </c>
      <c r="D34" s="7">
        <v>200.40540000000001</v>
      </c>
      <c r="E34" s="7">
        <v>25.971313953488369</v>
      </c>
      <c r="F34" s="7">
        <v>37.229079069767437</v>
      </c>
      <c r="G34">
        <f t="shared" si="8"/>
        <v>495.31155957446811</v>
      </c>
      <c r="H34">
        <f t="shared" si="9"/>
        <v>62.466833783275611</v>
      </c>
      <c r="I34">
        <f t="shared" si="10"/>
        <v>91.862792942107873</v>
      </c>
      <c r="J34">
        <f t="shared" si="4"/>
        <v>12.35868954474944</v>
      </c>
      <c r="K34">
        <f t="shared" si="5"/>
        <v>1.5976866969478367</v>
      </c>
      <c r="L34">
        <f t="shared" si="6"/>
        <v>3.7795841572560325</v>
      </c>
    </row>
    <row r="35" spans="1:12" ht="15" thickBot="1" x14ac:dyDescent="0.35">
      <c r="A35" s="10">
        <v>44181</v>
      </c>
      <c r="B35" s="3" t="s">
        <v>6</v>
      </c>
      <c r="C35" s="1" t="s">
        <v>31</v>
      </c>
      <c r="D35" s="7">
        <v>199.79332732991014</v>
      </c>
      <c r="E35" s="7">
        <v>23.508203048780487</v>
      </c>
      <c r="F35" s="7">
        <v>37.707887907573813</v>
      </c>
      <c r="G35">
        <f t="shared" si="8"/>
        <v>438.38564875848158</v>
      </c>
      <c r="H35">
        <f t="shared" si="9"/>
        <v>53.347960191637632</v>
      </c>
      <c r="I35">
        <f t="shared" si="10"/>
        <v>82.387359336145238</v>
      </c>
      <c r="J35">
        <f t="shared" si="4"/>
        <v>10.938311511514586</v>
      </c>
      <c r="K35">
        <f t="shared" si="5"/>
        <v>1.3644572830951123</v>
      </c>
      <c r="L35">
        <f t="shared" si="6"/>
        <v>3.3897288350604913</v>
      </c>
    </row>
    <row r="36" spans="1:12" ht="15" thickBot="1" x14ac:dyDescent="0.35">
      <c r="A36" s="10">
        <v>44181</v>
      </c>
      <c r="B36" s="3" t="s">
        <v>7</v>
      </c>
      <c r="C36" s="1" t="s">
        <v>31</v>
      </c>
      <c r="D36" s="7">
        <v>183.50056213166141</v>
      </c>
      <c r="E36" s="7">
        <v>23.093015360501568</v>
      </c>
      <c r="F36" s="7">
        <v>37.215912978056437</v>
      </c>
      <c r="G36">
        <f t="shared" si="8"/>
        <v>378.64736192943695</v>
      </c>
      <c r="H36">
        <f t="shared" si="9"/>
        <v>52.296676189621891</v>
      </c>
      <c r="I36">
        <f t="shared" si="10"/>
        <v>76.346641147924998</v>
      </c>
      <c r="J36">
        <f t="shared" si="4"/>
        <v>9.4477609144527399</v>
      </c>
      <c r="K36">
        <f t="shared" si="5"/>
        <v>1.3375690551666413</v>
      </c>
      <c r="L36">
        <f t="shared" si="6"/>
        <v>3.1411907487317423</v>
      </c>
    </row>
    <row r="37" spans="1:12" ht="15" thickBot="1" x14ac:dyDescent="0.35">
      <c r="A37" s="10">
        <v>44181</v>
      </c>
      <c r="B37" s="3" t="s">
        <v>8</v>
      </c>
      <c r="C37" s="1" t="s">
        <v>31</v>
      </c>
      <c r="D37" s="7">
        <v>138.82783485893418</v>
      </c>
      <c r="E37" s="7">
        <v>19.1182880877743</v>
      </c>
      <c r="F37" s="7">
        <v>27.124458432601877</v>
      </c>
      <c r="G37">
        <f t="shared" si="8"/>
        <v>295.55109347962389</v>
      </c>
      <c r="H37">
        <f t="shared" si="9"/>
        <v>38.893845329153606</v>
      </c>
      <c r="I37">
        <f t="shared" si="10"/>
        <v>56.457726018808771</v>
      </c>
      <c r="J37">
        <f t="shared" si="4"/>
        <v>7.3743972623290546</v>
      </c>
      <c r="K37">
        <f t="shared" si="5"/>
        <v>0.99477075292669004</v>
      </c>
      <c r="L37">
        <f t="shared" si="6"/>
        <v>2.3228852507224347</v>
      </c>
    </row>
    <row r="38" spans="1:12" ht="15" thickBot="1" x14ac:dyDescent="0.35">
      <c r="A38" s="10">
        <v>44181</v>
      </c>
      <c r="B38" s="3" t="s">
        <v>9</v>
      </c>
      <c r="C38" s="1" t="s">
        <v>31</v>
      </c>
      <c r="D38" s="7">
        <v>158.2793671598746</v>
      </c>
      <c r="E38" s="7">
        <v>18.493538652037618</v>
      </c>
      <c r="F38" s="7">
        <v>33.192798018808773</v>
      </c>
      <c r="G38">
        <f t="shared" si="8"/>
        <v>318.37156358844601</v>
      </c>
      <c r="H38">
        <f t="shared" si="9"/>
        <v>38.788668652037614</v>
      </c>
      <c r="I38">
        <f t="shared" si="10"/>
        <v>65.105170875951629</v>
      </c>
      <c r="J38">
        <f t="shared" si="4"/>
        <v>7.9437986822807023</v>
      </c>
      <c r="K38">
        <f t="shared" si="5"/>
        <v>0.99208069537646426</v>
      </c>
      <c r="L38">
        <f t="shared" si="6"/>
        <v>2.6786739714442143</v>
      </c>
    </row>
    <row r="39" spans="1:12" ht="15" thickBot="1" x14ac:dyDescent="0.35">
      <c r="A39" s="10">
        <v>44181</v>
      </c>
      <c r="B39" s="3" t="s">
        <v>10</v>
      </c>
      <c r="C39" s="1" t="s">
        <v>32</v>
      </c>
      <c r="D39" s="7">
        <v>123.32777860916443</v>
      </c>
      <c r="E39" s="7">
        <v>18.728057628032346</v>
      </c>
      <c r="F39" s="7">
        <v>25.279908485175202</v>
      </c>
      <c r="G39">
        <f t="shared" si="8"/>
        <v>414.09013295699049</v>
      </c>
      <c r="H39">
        <f t="shared" si="9"/>
        <v>59.048157801945386</v>
      </c>
      <c r="I39">
        <f t="shared" si="10"/>
        <v>85.711040833001292</v>
      </c>
      <c r="J39">
        <f t="shared" si="4"/>
        <v>10.3321057177751</v>
      </c>
      <c r="K39">
        <f t="shared" si="5"/>
        <v>1.5102487269765024</v>
      </c>
      <c r="L39">
        <f t="shared" si="6"/>
        <v>3.5264777137626533</v>
      </c>
    </row>
    <row r="40" spans="1:12" ht="15" thickBot="1" x14ac:dyDescent="0.35">
      <c r="A40" s="10">
        <v>44181</v>
      </c>
      <c r="B40" s="3" t="s">
        <v>11</v>
      </c>
      <c r="C40" s="1" t="s">
        <v>32</v>
      </c>
      <c r="D40" s="7">
        <v>150.84389830508476</v>
      </c>
      <c r="E40" s="7">
        <v>18.75815254237288</v>
      </c>
      <c r="F40" s="7">
        <v>29.170474576271186</v>
      </c>
      <c r="G40">
        <f t="shared" si="8"/>
        <v>779.65293278784327</v>
      </c>
      <c r="H40">
        <f t="shared" si="9"/>
        <v>87.60485599064873</v>
      </c>
      <c r="I40">
        <f t="shared" si="10"/>
        <v>160.00664009351252</v>
      </c>
      <c r="J40">
        <f t="shared" si="4"/>
        <v>19.453389210735146</v>
      </c>
      <c r="K40">
        <f t="shared" si="5"/>
        <v>2.2406308200266691</v>
      </c>
      <c r="L40">
        <f t="shared" si="6"/>
        <v>6.5832808102658928</v>
      </c>
    </row>
    <row r="41" spans="1:12" ht="15" thickBot="1" x14ac:dyDescent="0.35">
      <c r="A41" s="10">
        <v>44181</v>
      </c>
      <c r="B41" s="3" t="s">
        <v>12</v>
      </c>
      <c r="C41" s="1" t="s">
        <v>32</v>
      </c>
      <c r="D41" s="7">
        <v>215.88251915065723</v>
      </c>
      <c r="E41" s="7">
        <v>25.64250333670374</v>
      </c>
      <c r="F41" s="7">
        <v>41.036260950455002</v>
      </c>
      <c r="G41">
        <f t="shared" si="8"/>
        <v>541.31240010303827</v>
      </c>
      <c r="H41">
        <f t="shared" si="9"/>
        <v>63.887800479560887</v>
      </c>
      <c r="I41">
        <f t="shared" si="10"/>
        <v>101.941100950455</v>
      </c>
      <c r="J41">
        <f t="shared" si="4"/>
        <v>13.506472381432163</v>
      </c>
      <c r="K41">
        <f t="shared" si="5"/>
        <v>1.6340301363374081</v>
      </c>
      <c r="L41">
        <f t="shared" si="6"/>
        <v>4.1942440218249333</v>
      </c>
    </row>
    <row r="42" spans="1:12" ht="15" thickBot="1" x14ac:dyDescent="0.35">
      <c r="A42" s="10">
        <v>44181</v>
      </c>
      <c r="B42" s="3" t="s">
        <v>13</v>
      </c>
      <c r="C42" s="1" t="s">
        <v>32</v>
      </c>
      <c r="D42" s="7">
        <v>220.59387931034485</v>
      </c>
      <c r="E42" s="7">
        <v>22.532979310344828</v>
      </c>
      <c r="F42" s="7">
        <v>47.683174137931033</v>
      </c>
      <c r="G42">
        <f t="shared" si="8"/>
        <v>566.72682028256713</v>
      </c>
      <c r="H42">
        <f t="shared" si="9"/>
        <v>63.71770931034483</v>
      </c>
      <c r="I42">
        <f t="shared" si="10"/>
        <v>118.24414997126436</v>
      </c>
      <c r="J42">
        <f t="shared" si="4"/>
        <v>14.140596344193002</v>
      </c>
      <c r="K42">
        <f t="shared" si="5"/>
        <v>1.6296797894114279</v>
      </c>
      <c r="L42">
        <f t="shared" si="6"/>
        <v>4.8650133705519183</v>
      </c>
    </row>
    <row r="43" spans="1:12" ht="15" thickBot="1" x14ac:dyDescent="0.35">
      <c r="A43" s="10">
        <v>44181</v>
      </c>
      <c r="B43" s="3" t="s">
        <v>14</v>
      </c>
      <c r="C43" s="1" t="s">
        <v>32</v>
      </c>
      <c r="D43" s="7">
        <v>227.9297896389325</v>
      </c>
      <c r="E43" s="7">
        <v>28.731193092621666</v>
      </c>
      <c r="F43" s="7">
        <v>48.747616954474097</v>
      </c>
      <c r="G43">
        <f t="shared" si="8"/>
        <v>511.74160782075063</v>
      </c>
      <c r="H43">
        <f t="shared" si="9"/>
        <v>66.955774910803484</v>
      </c>
      <c r="I43">
        <f t="shared" si="10"/>
        <v>107.90347149992864</v>
      </c>
      <c r="J43">
        <f t="shared" si="4"/>
        <v>12.768641344896217</v>
      </c>
      <c r="K43">
        <f t="shared" si="5"/>
        <v>1.7124983672129857</v>
      </c>
      <c r="L43">
        <f t="shared" si="6"/>
        <v>4.4395585887648075</v>
      </c>
    </row>
    <row r="44" spans="1:12" ht="15" thickBot="1" x14ac:dyDescent="0.35">
      <c r="A44" s="10">
        <v>44181</v>
      </c>
      <c r="B44" s="3" t="s">
        <v>15</v>
      </c>
      <c r="C44" s="1" t="s">
        <v>33</v>
      </c>
      <c r="D44" s="7">
        <v>163.80194588235295</v>
      </c>
      <c r="E44" s="7">
        <v>22.721476470588236</v>
      </c>
      <c r="F44" s="7">
        <v>34.831091764705889</v>
      </c>
      <c r="G44">
        <f t="shared" si="8"/>
        <v>403.79555159663869</v>
      </c>
      <c r="H44">
        <f t="shared" si="9"/>
        <v>58.977642527731092</v>
      </c>
      <c r="I44">
        <f t="shared" si="10"/>
        <v>82.394352107563037</v>
      </c>
      <c r="J44">
        <f t="shared" si="4"/>
        <v>10.075242067883593</v>
      </c>
      <c r="K44">
        <f t="shared" si="5"/>
        <v>1.5084451888632264</v>
      </c>
      <c r="L44">
        <f t="shared" si="6"/>
        <v>3.3900165442321759</v>
      </c>
    </row>
    <row r="45" spans="1:12" ht="15" thickBot="1" x14ac:dyDescent="0.35">
      <c r="A45" s="10">
        <v>44181</v>
      </c>
      <c r="B45" s="3" t="s">
        <v>16</v>
      </c>
      <c r="C45" s="1" t="s">
        <v>33</v>
      </c>
      <c r="D45" s="7">
        <v>226.02473684210526</v>
      </c>
      <c r="E45" s="7">
        <v>23.089421052631575</v>
      </c>
      <c r="F45" s="7">
        <v>48.397157894736836</v>
      </c>
      <c r="G45">
        <f t="shared" si="8"/>
        <v>357.91538048417749</v>
      </c>
      <c r="H45">
        <f t="shared" si="9"/>
        <v>39.459610817152772</v>
      </c>
      <c r="I45">
        <f t="shared" si="10"/>
        <v>73.092341065851429</v>
      </c>
      <c r="J45">
        <f t="shared" si="4"/>
        <v>8.9304700954183716</v>
      </c>
      <c r="K45">
        <f t="shared" si="5"/>
        <v>1.0092410876471041</v>
      </c>
      <c r="L45">
        <f t="shared" si="6"/>
        <v>3.0072964849146855</v>
      </c>
    </row>
    <row r="46" spans="1:12" ht="15" thickBot="1" x14ac:dyDescent="0.35">
      <c r="A46" s="10">
        <v>44181</v>
      </c>
      <c r="B46" s="3" t="s">
        <v>17</v>
      </c>
      <c r="C46" s="1" t="s">
        <v>33</v>
      </c>
      <c r="D46" s="7">
        <v>122.30526315789474</v>
      </c>
      <c r="E46" s="7">
        <v>13.907368421052631</v>
      </c>
      <c r="F46" s="7">
        <v>23.778947368421054</v>
      </c>
      <c r="G46">
        <f t="shared" si="8"/>
        <v>634.04225764318892</v>
      </c>
      <c r="H46">
        <f t="shared" si="9"/>
        <v>75.005216215170293</v>
      </c>
      <c r="I46">
        <f t="shared" si="10"/>
        <v>119.69093486842107</v>
      </c>
      <c r="J46">
        <f t="shared" si="4"/>
        <v>15.820207037356877</v>
      </c>
      <c r="K46">
        <f t="shared" si="5"/>
        <v>1.9183753824378627</v>
      </c>
      <c r="L46">
        <f t="shared" si="6"/>
        <v>4.924539595491507</v>
      </c>
    </row>
    <row r="47" spans="1:12" ht="15" thickBot="1" x14ac:dyDescent="0.35">
      <c r="A47" s="10">
        <v>44181</v>
      </c>
      <c r="B47" s="3" t="s">
        <v>18</v>
      </c>
      <c r="C47" s="1" t="s">
        <v>33</v>
      </c>
      <c r="D47" s="7">
        <v>146.88</v>
      </c>
      <c r="E47" s="7">
        <v>16.727999999999998</v>
      </c>
      <c r="F47" s="7">
        <v>31.373052631578947</v>
      </c>
      <c r="G47">
        <f t="shared" si="8"/>
        <v>605.20150776053219</v>
      </c>
      <c r="H47">
        <f t="shared" ref="H47:H74" si="11">E47+H19</f>
        <v>72.047946784922388</v>
      </c>
      <c r="I47">
        <f t="shared" si="10"/>
        <v>127.81042735441709</v>
      </c>
      <c r="J47">
        <f t="shared" si="4"/>
        <v>15.10059154050931</v>
      </c>
      <c r="K47">
        <f t="shared" si="5"/>
        <v>1.842738604617653</v>
      </c>
      <c r="L47">
        <f t="shared" si="6"/>
        <v>5.2586063507268914</v>
      </c>
    </row>
    <row r="48" spans="1:12" ht="15" thickBot="1" x14ac:dyDescent="0.35">
      <c r="A48" s="10">
        <v>44181</v>
      </c>
      <c r="B48" s="3" t="s">
        <v>19</v>
      </c>
      <c r="C48" s="1" t="s">
        <v>33</v>
      </c>
      <c r="D48" s="7">
        <v>135.7724761904762</v>
      </c>
      <c r="E48" s="7">
        <v>18.064933333333336</v>
      </c>
      <c r="F48" s="7">
        <v>29.255600000000005</v>
      </c>
      <c r="G48">
        <f t="shared" si="8"/>
        <v>308.02225361994329</v>
      </c>
      <c r="H48">
        <f t="shared" si="11"/>
        <v>38.920773383490072</v>
      </c>
      <c r="I48">
        <f t="shared" si="10"/>
        <v>71.951924564263322</v>
      </c>
      <c r="J48">
        <f t="shared" si="4"/>
        <v>7.6855694800125569</v>
      </c>
      <c r="K48">
        <f t="shared" si="5"/>
        <v>0.99545947991319494</v>
      </c>
      <c r="L48">
        <f t="shared" si="6"/>
        <v>2.9603754192249876</v>
      </c>
    </row>
    <row r="49" spans="1:12" ht="15" thickBot="1" x14ac:dyDescent="0.35">
      <c r="A49" s="10">
        <v>44181</v>
      </c>
      <c r="B49" s="3" t="s">
        <v>20</v>
      </c>
      <c r="C49" s="1" t="s">
        <v>34</v>
      </c>
      <c r="D49" s="7">
        <v>157.111729254902</v>
      </c>
      <c r="E49" s="7">
        <v>18.736408627450981</v>
      </c>
      <c r="F49" s="7">
        <v>35.185704784313728</v>
      </c>
      <c r="G49">
        <f t="shared" si="8"/>
        <v>592.91883152762921</v>
      </c>
      <c r="H49">
        <f t="shared" si="11"/>
        <v>69.722322263814618</v>
      </c>
      <c r="I49">
        <f t="shared" si="10"/>
        <v>126.12166387522281</v>
      </c>
      <c r="J49">
        <f t="shared" si="4"/>
        <v>14.794122249803612</v>
      </c>
      <c r="K49">
        <f t="shared" si="5"/>
        <v>1.7832571304587312</v>
      </c>
      <c r="L49">
        <f t="shared" si="6"/>
        <v>5.189124207991064</v>
      </c>
    </row>
    <row r="50" spans="1:12" ht="15" thickBot="1" x14ac:dyDescent="0.35">
      <c r="A50" s="10">
        <v>44181</v>
      </c>
      <c r="B50" s="3" t="s">
        <v>21</v>
      </c>
      <c r="C50" s="1" t="s">
        <v>34</v>
      </c>
      <c r="D50" s="7">
        <v>143.55901071428571</v>
      </c>
      <c r="E50" s="7">
        <v>18.980215714285716</v>
      </c>
      <c r="F50" s="7">
        <v>31.694062499999998</v>
      </c>
      <c r="G50">
        <f t="shared" si="8"/>
        <v>228.73097073018397</v>
      </c>
      <c r="H50">
        <f t="shared" si="11"/>
        <v>29.102140719055193</v>
      </c>
      <c r="I50">
        <f t="shared" si="10"/>
        <v>49.677605120031799</v>
      </c>
      <c r="J50">
        <f t="shared" si="4"/>
        <v>5.7071453348516386</v>
      </c>
      <c r="K50">
        <f t="shared" si="5"/>
        <v>0.7443326364331746</v>
      </c>
      <c r="L50">
        <f t="shared" si="6"/>
        <v>2.0439253289459698</v>
      </c>
    </row>
    <row r="51" spans="1:12" ht="15" thickBot="1" x14ac:dyDescent="0.35">
      <c r="A51" s="10">
        <v>44181</v>
      </c>
      <c r="B51" s="3" t="s">
        <v>22</v>
      </c>
      <c r="C51" s="1" t="s">
        <v>34</v>
      </c>
      <c r="D51" s="7">
        <v>142.88400000000001</v>
      </c>
      <c r="E51" s="7">
        <v>19.542599999999997</v>
      </c>
      <c r="F51" s="7">
        <v>31.663800000000002</v>
      </c>
      <c r="G51">
        <f t="shared" si="8"/>
        <v>279.96471566110404</v>
      </c>
      <c r="H51">
        <f t="shared" si="11"/>
        <v>36.653259050064179</v>
      </c>
      <c r="I51">
        <f t="shared" si="10"/>
        <v>60.561293453145062</v>
      </c>
      <c r="J51">
        <f t="shared" si="4"/>
        <v>6.9854961739883228</v>
      </c>
      <c r="K51">
        <f t="shared" si="5"/>
        <v>0.9374642644325758</v>
      </c>
      <c r="L51">
        <f t="shared" si="6"/>
        <v>2.4917215985659356</v>
      </c>
    </row>
    <row r="52" spans="1:12" ht="15" thickBot="1" x14ac:dyDescent="0.35">
      <c r="A52" s="10">
        <v>44181</v>
      </c>
      <c r="B52" s="3" t="s">
        <v>23</v>
      </c>
      <c r="C52" s="1" t="s">
        <v>34</v>
      </c>
      <c r="D52" s="7">
        <v>124.11142857142859</v>
      </c>
      <c r="E52" s="7">
        <v>18.196095238095239</v>
      </c>
      <c r="F52" s="7">
        <v>24.74161904761905</v>
      </c>
      <c r="G52">
        <f t="shared" si="8"/>
        <v>423.01130357142858</v>
      </c>
      <c r="H52">
        <f t="shared" si="11"/>
        <v>54.453579238095244</v>
      </c>
      <c r="I52">
        <f t="shared" si="10"/>
        <v>82.094653047619062</v>
      </c>
      <c r="J52">
        <f t="shared" si="4"/>
        <v>10.554700922486864</v>
      </c>
      <c r="K52">
        <f t="shared" si="5"/>
        <v>1.3927352145258296</v>
      </c>
      <c r="L52">
        <f t="shared" si="6"/>
        <v>3.3776857867771679</v>
      </c>
    </row>
    <row r="53" spans="1:12" ht="15" thickBot="1" x14ac:dyDescent="0.35">
      <c r="A53" s="10">
        <v>44181</v>
      </c>
      <c r="B53" s="3" t="s">
        <v>24</v>
      </c>
      <c r="C53" s="1" t="s">
        <v>34</v>
      </c>
      <c r="D53" s="7">
        <v>163.11129178683382</v>
      </c>
      <c r="E53" s="7">
        <v>20.016744827586201</v>
      </c>
      <c r="F53" s="7">
        <v>30.685199247648903</v>
      </c>
      <c r="G53">
        <f t="shared" si="8"/>
        <v>734.20749829626789</v>
      </c>
      <c r="H53">
        <f t="shared" si="11"/>
        <v>82.554159730227695</v>
      </c>
      <c r="I53">
        <f t="shared" si="10"/>
        <v>133.894102799347</v>
      </c>
      <c r="J53">
        <f t="shared" si="4"/>
        <v>18.31946450162852</v>
      </c>
      <c r="K53">
        <f t="shared" si="5"/>
        <v>2.1114513861274706</v>
      </c>
      <c r="L53">
        <f t="shared" si="6"/>
        <v>5.508911861729973</v>
      </c>
    </row>
    <row r="54" spans="1:12" ht="15" thickBot="1" x14ac:dyDescent="0.35">
      <c r="A54" s="10">
        <v>44181</v>
      </c>
      <c r="B54" s="3" t="s">
        <v>25</v>
      </c>
      <c r="C54" s="1" t="s">
        <v>35</v>
      </c>
      <c r="D54" s="7">
        <v>47.116666666666667</v>
      </c>
      <c r="E54" s="7">
        <v>7.1206666666666667</v>
      </c>
      <c r="F54" s="7">
        <v>8.1216666666666661</v>
      </c>
      <c r="G54">
        <f t="shared" si="8"/>
        <v>351.68031531531534</v>
      </c>
      <c r="H54">
        <f t="shared" si="11"/>
        <v>40.970727207207212</v>
      </c>
      <c r="I54">
        <f t="shared" si="10"/>
        <v>60.347683963963973</v>
      </c>
      <c r="J54">
        <f t="shared" si="4"/>
        <v>8.7748968340564719</v>
      </c>
      <c r="K54">
        <f t="shared" si="5"/>
        <v>1.0478902460518029</v>
      </c>
      <c r="L54">
        <f t="shared" si="6"/>
        <v>2.4829328929835004</v>
      </c>
    </row>
    <row r="55" spans="1:12" ht="15" thickBot="1" x14ac:dyDescent="0.35">
      <c r="A55" s="10">
        <v>44181</v>
      </c>
      <c r="B55" s="3" t="s">
        <v>26</v>
      </c>
      <c r="C55" s="1" t="s">
        <v>35</v>
      </c>
      <c r="D55" s="7">
        <v>115.4354215633423</v>
      </c>
      <c r="E55" s="7">
        <v>20.001578167115902</v>
      </c>
      <c r="F55" s="7">
        <v>21.844702964959566</v>
      </c>
      <c r="G55">
        <f t="shared" si="8"/>
        <v>483.59096210388287</v>
      </c>
      <c r="H55">
        <f t="shared" si="11"/>
        <v>63.515439788737524</v>
      </c>
      <c r="I55">
        <f t="shared" si="10"/>
        <v>87.934261883878477</v>
      </c>
      <c r="J55">
        <f t="shared" si="4"/>
        <v>12.066244875090645</v>
      </c>
      <c r="K55">
        <f t="shared" si="5"/>
        <v>1.6245064309378545</v>
      </c>
      <c r="L55">
        <f t="shared" si="6"/>
        <v>3.6179494706389006</v>
      </c>
    </row>
    <row r="56" spans="1:12" ht="15" thickBot="1" x14ac:dyDescent="0.35">
      <c r="A56" s="10">
        <v>44181</v>
      </c>
      <c r="B56" s="3" t="s">
        <v>27</v>
      </c>
      <c r="C56" s="1" t="s">
        <v>35</v>
      </c>
      <c r="D56" s="7">
        <v>163.9423337426901</v>
      </c>
      <c r="E56" s="7">
        <v>23.558650730994156</v>
      </c>
      <c r="F56" s="7">
        <v>28.816548187134508</v>
      </c>
      <c r="G56">
        <f t="shared" si="8"/>
        <v>521.28331859117498</v>
      </c>
      <c r="H56">
        <f t="shared" si="11"/>
        <v>61.518658003721427</v>
      </c>
      <c r="I56">
        <f t="shared" si="10"/>
        <v>91.227719096225414</v>
      </c>
      <c r="J56">
        <f t="shared" si="4"/>
        <v>13.006719861050325</v>
      </c>
      <c r="K56">
        <f t="shared" si="5"/>
        <v>1.5734356226158535</v>
      </c>
      <c r="L56">
        <f t="shared" si="6"/>
        <v>3.7534548074974454</v>
      </c>
    </row>
    <row r="57" spans="1:12" ht="15" thickBot="1" x14ac:dyDescent="0.35">
      <c r="A57" s="10">
        <v>44181</v>
      </c>
      <c r="B57" s="3" t="s">
        <v>28</v>
      </c>
      <c r="C57" s="1" t="s">
        <v>35</v>
      </c>
      <c r="D57" s="7">
        <v>136.71344262295082</v>
      </c>
      <c r="E57" s="7">
        <v>19.796459016393442</v>
      </c>
      <c r="F57" s="7">
        <v>24.875016393442625</v>
      </c>
      <c r="G57">
        <f t="shared" si="8"/>
        <v>379.00485287936112</v>
      </c>
      <c r="H57">
        <f t="shared" si="11"/>
        <v>48.834655939470366</v>
      </c>
      <c r="I57">
        <f t="shared" si="10"/>
        <v>68.155900496006737</v>
      </c>
      <c r="J57">
        <f t="shared" si="4"/>
        <v>9.4566807944348792</v>
      </c>
      <c r="K57">
        <f t="shared" si="5"/>
        <v>1.2490224879207117</v>
      </c>
      <c r="L57">
        <f t="shared" si="6"/>
        <v>2.8041925733802402</v>
      </c>
    </row>
    <row r="58" spans="1:12" ht="15" thickBot="1" x14ac:dyDescent="0.35">
      <c r="A58" s="11">
        <v>44188</v>
      </c>
      <c r="B58" s="4" t="s">
        <v>1</v>
      </c>
      <c r="C58" s="1" t="s">
        <v>30</v>
      </c>
      <c r="D58" s="7">
        <v>138.24944262295082</v>
      </c>
      <c r="E58" s="7">
        <v>23.866754098360659</v>
      </c>
      <c r="F58" s="7">
        <v>22.114832786885248</v>
      </c>
      <c r="G58">
        <f t="shared" si="8"/>
        <v>435.89675809688572</v>
      </c>
      <c r="H58">
        <f t="shared" si="11"/>
        <v>70.135642454068986</v>
      </c>
      <c r="I58">
        <f t="shared" si="10"/>
        <v>67.757991798415588</v>
      </c>
      <c r="J58">
        <f t="shared" si="4"/>
        <v>10.876210342254746</v>
      </c>
      <c r="K58">
        <f t="shared" si="5"/>
        <v>1.7938284389364494</v>
      </c>
      <c r="L58">
        <f t="shared" si="6"/>
        <v>2.7878210984742067</v>
      </c>
    </row>
    <row r="59" spans="1:12" ht="15" thickBot="1" x14ac:dyDescent="0.35">
      <c r="A59" s="11">
        <v>44188</v>
      </c>
      <c r="B59" s="5" t="s">
        <v>2</v>
      </c>
      <c r="C59" s="1" t="s">
        <v>30</v>
      </c>
      <c r="D59" s="7">
        <v>181.92786885245906</v>
      </c>
      <c r="E59" s="7">
        <v>24.27131803278689</v>
      </c>
      <c r="F59" s="7">
        <v>27.496078688524591</v>
      </c>
      <c r="G59">
        <f t="shared" ref="G59:G122" si="12">D59+G31</f>
        <v>537.3711080020621</v>
      </c>
      <c r="H59">
        <f t="shared" si="11"/>
        <v>66.582682572238639</v>
      </c>
      <c r="I59">
        <f t="shared" si="10"/>
        <v>79.614500870876356</v>
      </c>
      <c r="J59">
        <f t="shared" si="4"/>
        <v>13.408131842957784</v>
      </c>
      <c r="K59">
        <f t="shared" si="5"/>
        <v>1.7029559487813699</v>
      </c>
      <c r="L59">
        <f t="shared" si="6"/>
        <v>3.2756429076682312</v>
      </c>
    </row>
    <row r="60" spans="1:12" ht="15" thickBot="1" x14ac:dyDescent="0.35">
      <c r="A60" s="11">
        <v>44188</v>
      </c>
      <c r="B60" s="5" t="s">
        <v>3</v>
      </c>
      <c r="C60" s="1" t="s">
        <v>30</v>
      </c>
      <c r="D60" s="7">
        <v>194.02105263157893</v>
      </c>
      <c r="E60" s="7">
        <v>24.575999999999993</v>
      </c>
      <c r="F60" s="7">
        <v>28.429473684210524</v>
      </c>
      <c r="G60">
        <f t="shared" si="12"/>
        <v>627.11413795280419</v>
      </c>
      <c r="H60">
        <f t="shared" si="11"/>
        <v>70.787623915356463</v>
      </c>
      <c r="I60">
        <f t="shared" ref="I60:I123" si="13">F60+I32</f>
        <v>90.383058401952454</v>
      </c>
      <c r="J60">
        <f t="shared" si="4"/>
        <v>15.647341133609565</v>
      </c>
      <c r="K60">
        <f t="shared" si="5"/>
        <v>1.810503881635684</v>
      </c>
      <c r="L60">
        <f t="shared" si="6"/>
        <v>3.718702258874818</v>
      </c>
    </row>
    <row r="61" spans="1:12" ht="15" thickBot="1" x14ac:dyDescent="0.35">
      <c r="A61" s="11">
        <v>44188</v>
      </c>
      <c r="B61" s="5" t="s">
        <v>4</v>
      </c>
      <c r="C61" s="1" t="s">
        <v>30</v>
      </c>
      <c r="D61" s="7">
        <v>158.95501639344266</v>
      </c>
      <c r="E61" s="7">
        <v>28.537704918032791</v>
      </c>
      <c r="F61" s="7">
        <v>27.467540983606561</v>
      </c>
      <c r="G61">
        <f t="shared" si="12"/>
        <v>594.61602316684161</v>
      </c>
      <c r="H61">
        <f t="shared" si="11"/>
        <v>88.815493538722436</v>
      </c>
      <c r="I61">
        <f t="shared" si="13"/>
        <v>96.943799555035127</v>
      </c>
      <c r="J61">
        <f t="shared" si="4"/>
        <v>14.836469463716792</v>
      </c>
      <c r="K61">
        <f t="shared" si="5"/>
        <v>2.2715947634225127</v>
      </c>
      <c r="L61">
        <f t="shared" si="6"/>
        <v>3.9886360648029267</v>
      </c>
    </row>
    <row r="62" spans="1:12" ht="15" thickBot="1" x14ac:dyDescent="0.35">
      <c r="A62" s="11">
        <v>44188</v>
      </c>
      <c r="B62" s="5" t="s">
        <v>5</v>
      </c>
      <c r="C62" s="1" t="s">
        <v>31</v>
      </c>
      <c r="D62" s="7">
        <v>202.71982758620692</v>
      </c>
      <c r="E62" s="7">
        <v>31.88301724137931</v>
      </c>
      <c r="F62" s="7">
        <v>41.222327586206895</v>
      </c>
      <c r="G62">
        <f t="shared" si="12"/>
        <v>698.03138716067497</v>
      </c>
      <c r="H62">
        <f t="shared" si="11"/>
        <v>94.349851024654924</v>
      </c>
      <c r="I62">
        <f t="shared" si="13"/>
        <v>133.08512052831477</v>
      </c>
      <c r="J62">
        <f t="shared" si="4"/>
        <v>17.416821876357975</v>
      </c>
      <c r="K62">
        <f t="shared" si="5"/>
        <v>2.4131445874796325</v>
      </c>
      <c r="L62">
        <f t="shared" si="6"/>
        <v>5.475627258930869</v>
      </c>
    </row>
    <row r="63" spans="1:12" ht="15" thickBot="1" x14ac:dyDescent="0.35">
      <c r="A63" s="11">
        <v>44188</v>
      </c>
      <c r="B63" s="5" t="s">
        <v>6</v>
      </c>
      <c r="C63" s="1" t="s">
        <v>31</v>
      </c>
      <c r="D63" s="7">
        <v>182.0705573770492</v>
      </c>
      <c r="E63" s="7">
        <v>25.469901639344265</v>
      </c>
      <c r="F63" s="7">
        <v>37.940878688524592</v>
      </c>
      <c r="G63">
        <f t="shared" si="12"/>
        <v>620.45620613553081</v>
      </c>
      <c r="H63">
        <f t="shared" si="11"/>
        <v>78.817861830981897</v>
      </c>
      <c r="I63">
        <f t="shared" si="13"/>
        <v>120.32823802466983</v>
      </c>
      <c r="J63">
        <f t="shared" si="4"/>
        <v>15.481216780665971</v>
      </c>
      <c r="K63">
        <f t="shared" si="5"/>
        <v>2.0158897402439977</v>
      </c>
      <c r="L63">
        <f t="shared" si="6"/>
        <v>4.9507606675445315</v>
      </c>
    </row>
    <row r="64" spans="1:12" ht="15" thickBot="1" x14ac:dyDescent="0.35">
      <c r="A64" s="11">
        <v>44188</v>
      </c>
      <c r="B64" s="5" t="s">
        <v>7</v>
      </c>
      <c r="C64" s="1" t="s">
        <v>31</v>
      </c>
      <c r="D64" s="7">
        <v>134.36222950819672</v>
      </c>
      <c r="E64" s="7">
        <v>21.529600000000002</v>
      </c>
      <c r="F64" s="7">
        <v>30.389718032786885</v>
      </c>
      <c r="G64">
        <f t="shared" si="12"/>
        <v>513.00959143763362</v>
      </c>
      <c r="H64">
        <f t="shared" si="11"/>
        <v>73.826276189621893</v>
      </c>
      <c r="I64">
        <f t="shared" si="13"/>
        <v>106.73635918071189</v>
      </c>
      <c r="J64">
        <f t="shared" si="4"/>
        <v>12.800279241420069</v>
      </c>
      <c r="K64">
        <f t="shared" si="5"/>
        <v>1.8882221526158909</v>
      </c>
      <c r="L64">
        <f t="shared" si="6"/>
        <v>4.3915391557585632</v>
      </c>
    </row>
    <row r="65" spans="1:12" ht="15" thickBot="1" x14ac:dyDescent="0.35">
      <c r="A65" s="11">
        <v>44188</v>
      </c>
      <c r="B65" s="5" t="s">
        <v>8</v>
      </c>
      <c r="C65" s="1" t="s">
        <v>31</v>
      </c>
      <c r="D65" s="7">
        <v>152.65565517241379</v>
      </c>
      <c r="E65" s="7">
        <v>23.697448275862069</v>
      </c>
      <c r="F65" s="7">
        <v>31.826224137931039</v>
      </c>
      <c r="G65">
        <f t="shared" si="12"/>
        <v>448.20674865203767</v>
      </c>
      <c r="H65">
        <f t="shared" si="11"/>
        <v>62.591293605015679</v>
      </c>
      <c r="I65">
        <f t="shared" si="13"/>
        <v>88.283950156739806</v>
      </c>
      <c r="J65">
        <f t="shared" si="4"/>
        <v>11.183361162034974</v>
      </c>
      <c r="K65">
        <f t="shared" si="5"/>
        <v>1.6008699509957127</v>
      </c>
      <c r="L65">
        <f t="shared" si="6"/>
        <v>3.6323369741509897</v>
      </c>
    </row>
    <row r="66" spans="1:12" ht="15" thickBot="1" x14ac:dyDescent="0.35">
      <c r="A66" s="11">
        <v>44188</v>
      </c>
      <c r="B66" s="5" t="s">
        <v>9</v>
      </c>
      <c r="C66" s="1" t="s">
        <v>31</v>
      </c>
      <c r="D66" s="7">
        <v>168.76315789473682</v>
      </c>
      <c r="E66" s="7">
        <v>22.225789473684209</v>
      </c>
      <c r="F66" s="7">
        <v>38.134105263157892</v>
      </c>
      <c r="G66">
        <f t="shared" si="12"/>
        <v>487.13472148318283</v>
      </c>
      <c r="H66">
        <f t="shared" si="11"/>
        <v>61.014458125721823</v>
      </c>
      <c r="I66">
        <f t="shared" si="13"/>
        <v>103.23927613910952</v>
      </c>
      <c r="J66">
        <f t="shared" si="4"/>
        <v>12.154666437526393</v>
      </c>
      <c r="K66">
        <f t="shared" si="5"/>
        <v>1.5605399243885749</v>
      </c>
      <c r="L66">
        <f t="shared" si="6"/>
        <v>4.2476558790005976</v>
      </c>
    </row>
    <row r="67" spans="1:12" ht="15" thickBot="1" x14ac:dyDescent="0.35">
      <c r="A67" s="11">
        <v>44188</v>
      </c>
      <c r="B67" s="5" t="s">
        <v>10</v>
      </c>
      <c r="C67" s="1" t="s">
        <v>32</v>
      </c>
      <c r="D67" s="7">
        <v>132.05634098360659</v>
      </c>
      <c r="E67" s="7">
        <v>22.01641967213115</v>
      </c>
      <c r="F67" s="7">
        <v>29.327108196721312</v>
      </c>
      <c r="G67">
        <f t="shared" si="12"/>
        <v>546.14647394059705</v>
      </c>
      <c r="H67">
        <f t="shared" si="11"/>
        <v>81.064577474076543</v>
      </c>
      <c r="I67">
        <f t="shared" si="13"/>
        <v>115.0381490297226</v>
      </c>
      <c r="J67">
        <f t="shared" ref="J67:J130" si="14">G67/40.078</f>
        <v>13.627089024916339</v>
      </c>
      <c r="K67">
        <f t="shared" ref="K67:K130" si="15">H67/39.0983</f>
        <v>2.0733529967818689</v>
      </c>
      <c r="L67">
        <f t="shared" ref="L67:L130" si="16">I67/24.305</f>
        <v>4.7331063167958281</v>
      </c>
    </row>
    <row r="68" spans="1:12" ht="15" thickBot="1" x14ac:dyDescent="0.35">
      <c r="A68" s="11">
        <v>44188</v>
      </c>
      <c r="B68" s="5" t="s">
        <v>11</v>
      </c>
      <c r="C68" s="1" t="s">
        <v>32</v>
      </c>
      <c r="D68" s="7">
        <v>211.40983606557378</v>
      </c>
      <c r="E68" s="7">
        <v>29.402229508196722</v>
      </c>
      <c r="F68" s="7">
        <v>44.005770491803283</v>
      </c>
      <c r="G68">
        <f t="shared" si="12"/>
        <v>991.06276885341708</v>
      </c>
      <c r="H68">
        <f t="shared" si="11"/>
        <v>117.00708549884546</v>
      </c>
      <c r="I68">
        <f t="shared" si="13"/>
        <v>204.01241058531579</v>
      </c>
      <c r="J68">
        <f t="shared" si="14"/>
        <v>24.72834894090067</v>
      </c>
      <c r="K68">
        <f t="shared" si="15"/>
        <v>2.9926386952590125</v>
      </c>
      <c r="L68">
        <f t="shared" si="16"/>
        <v>8.3938453234032426</v>
      </c>
    </row>
    <row r="69" spans="1:12" ht="15" thickBot="1" x14ac:dyDescent="0.35">
      <c r="A69" s="11">
        <v>44188</v>
      </c>
      <c r="B69" s="5" t="s">
        <v>12</v>
      </c>
      <c r="C69" s="1" t="s">
        <v>32</v>
      </c>
      <c r="D69" s="7">
        <v>194.95494827586205</v>
      </c>
      <c r="E69" s="7">
        <v>27.256587931034481</v>
      </c>
      <c r="F69" s="7">
        <v>40.846231034482763</v>
      </c>
      <c r="G69">
        <f t="shared" si="12"/>
        <v>736.26734837890035</v>
      </c>
      <c r="H69">
        <f t="shared" si="11"/>
        <v>91.144388410595369</v>
      </c>
      <c r="I69">
        <f t="shared" si="13"/>
        <v>142.78733198493777</v>
      </c>
      <c r="J69">
        <f t="shared" si="14"/>
        <v>18.370860531436207</v>
      </c>
      <c r="K69">
        <f t="shared" si="15"/>
        <v>2.3311598819026753</v>
      </c>
      <c r="L69">
        <f t="shared" si="16"/>
        <v>5.8748130831079104</v>
      </c>
    </row>
    <row r="70" spans="1:12" ht="15" thickBot="1" x14ac:dyDescent="0.35">
      <c r="A70" s="11">
        <v>44188</v>
      </c>
      <c r="B70" s="5" t="s">
        <v>13</v>
      </c>
      <c r="C70" s="1" t="s">
        <v>32</v>
      </c>
      <c r="D70" s="7">
        <v>152.1142857142857</v>
      </c>
      <c r="E70" s="7">
        <v>17.861904761904764</v>
      </c>
      <c r="F70" s="7">
        <v>36.279047619047624</v>
      </c>
      <c r="G70">
        <f t="shared" si="12"/>
        <v>718.84110599685278</v>
      </c>
      <c r="H70">
        <f t="shared" si="11"/>
        <v>81.579614072249598</v>
      </c>
      <c r="I70">
        <f t="shared" si="13"/>
        <v>154.52319759031198</v>
      </c>
      <c r="J70">
        <f t="shared" si="14"/>
        <v>17.936052347843024</v>
      </c>
      <c r="K70">
        <f t="shared" si="15"/>
        <v>2.0865258610284743</v>
      </c>
      <c r="L70">
        <f t="shared" si="16"/>
        <v>6.3576711619136796</v>
      </c>
    </row>
    <row r="71" spans="1:12" ht="15" thickBot="1" x14ac:dyDescent="0.35">
      <c r="A71" s="11">
        <v>44188</v>
      </c>
      <c r="B71" s="5" t="s">
        <v>14</v>
      </c>
      <c r="C71" s="1" t="s">
        <v>32</v>
      </c>
      <c r="D71" s="7">
        <v>163.68075000000002</v>
      </c>
      <c r="E71" s="7">
        <v>21.651524999999999</v>
      </c>
      <c r="F71" s="7">
        <v>38.351475000000001</v>
      </c>
      <c r="G71">
        <f t="shared" si="12"/>
        <v>675.42235782075068</v>
      </c>
      <c r="H71">
        <f t="shared" si="11"/>
        <v>88.607299910803476</v>
      </c>
      <c r="I71">
        <f t="shared" si="13"/>
        <v>146.25494649992865</v>
      </c>
      <c r="J71">
        <f t="shared" si="14"/>
        <v>16.852696187952258</v>
      </c>
      <c r="K71">
        <f t="shared" si="15"/>
        <v>2.2662698866908144</v>
      </c>
      <c r="L71">
        <f t="shared" si="16"/>
        <v>6.0174839127722137</v>
      </c>
    </row>
    <row r="72" spans="1:12" ht="15" thickBot="1" x14ac:dyDescent="0.35">
      <c r="A72" s="11">
        <v>44188</v>
      </c>
      <c r="B72" s="5" t="s">
        <v>15</v>
      </c>
      <c r="C72" s="1" t="s">
        <v>33</v>
      </c>
      <c r="D72" s="7">
        <v>151.86791379310347</v>
      </c>
      <c r="E72" s="7">
        <v>22.493013793103447</v>
      </c>
      <c r="F72" s="7">
        <v>35.275563793103451</v>
      </c>
      <c r="G72">
        <f t="shared" si="12"/>
        <v>555.66346538974221</v>
      </c>
      <c r="H72">
        <f t="shared" si="11"/>
        <v>81.470656320834536</v>
      </c>
      <c r="I72">
        <f t="shared" si="13"/>
        <v>117.6699159006665</v>
      </c>
      <c r="J72">
        <f t="shared" si="14"/>
        <v>13.864550760760071</v>
      </c>
      <c r="K72">
        <f t="shared" si="15"/>
        <v>2.0837390966061062</v>
      </c>
      <c r="L72">
        <f t="shared" si="16"/>
        <v>4.8413872001919973</v>
      </c>
    </row>
    <row r="73" spans="1:12" ht="15" thickBot="1" x14ac:dyDescent="0.35">
      <c r="A73" s="11">
        <v>44188</v>
      </c>
      <c r="B73" s="5" t="s">
        <v>16</v>
      </c>
      <c r="C73" s="1" t="s">
        <v>33</v>
      </c>
      <c r="D73" s="7">
        <v>163.84761904761905</v>
      </c>
      <c r="E73" s="7">
        <v>18.79428571428571</v>
      </c>
      <c r="F73" s="7">
        <v>38.492142857142859</v>
      </c>
      <c r="G73">
        <f t="shared" si="12"/>
        <v>521.76299953179659</v>
      </c>
      <c r="H73">
        <f t="shared" si="11"/>
        <v>58.253896531438485</v>
      </c>
      <c r="I73">
        <f t="shared" si="13"/>
        <v>111.58448392299428</v>
      </c>
      <c r="J73">
        <f t="shared" si="14"/>
        <v>13.018688545630933</v>
      </c>
      <c r="K73">
        <f t="shared" si="15"/>
        <v>1.4899342562576501</v>
      </c>
      <c r="L73">
        <f t="shared" si="16"/>
        <v>4.5910094187613364</v>
      </c>
    </row>
    <row r="74" spans="1:12" ht="15" thickBot="1" x14ac:dyDescent="0.35">
      <c r="A74" s="11">
        <v>44188</v>
      </c>
      <c r="B74" s="5" t="s">
        <v>17</v>
      </c>
      <c r="C74" s="1" t="s">
        <v>33</v>
      </c>
      <c r="D74" s="7">
        <v>151.69227586206895</v>
      </c>
      <c r="E74" s="7">
        <v>17.523512068965516</v>
      </c>
      <c r="F74" s="7">
        <v>32.056446551724136</v>
      </c>
      <c r="G74">
        <f t="shared" si="12"/>
        <v>785.7345335052579</v>
      </c>
      <c r="H74">
        <f t="shared" si="11"/>
        <v>92.528728284135809</v>
      </c>
      <c r="I74">
        <f t="shared" si="13"/>
        <v>151.74738142014519</v>
      </c>
      <c r="J74">
        <f t="shared" si="14"/>
        <v>19.605133327642545</v>
      </c>
      <c r="K74">
        <f t="shared" si="15"/>
        <v>2.3665665331775498</v>
      </c>
      <c r="L74">
        <f t="shared" si="16"/>
        <v>6.2434635433098205</v>
      </c>
    </row>
    <row r="75" spans="1:12" ht="15" thickBot="1" x14ac:dyDescent="0.35">
      <c r="A75" s="11">
        <v>44188</v>
      </c>
      <c r="B75" s="5" t="s">
        <v>18</v>
      </c>
      <c r="C75" s="1" t="s">
        <v>33</v>
      </c>
      <c r="D75" s="7">
        <v>136.49247457627118</v>
      </c>
      <c r="E75" s="7">
        <v>17.488098305084748</v>
      </c>
      <c r="F75" s="7">
        <v>31.731915254237293</v>
      </c>
      <c r="G75">
        <f t="shared" si="12"/>
        <v>741.6939823368034</v>
      </c>
      <c r="H75">
        <f t="shared" ref="H75:H138" si="17">E75+H47</f>
        <v>89.536045090007136</v>
      </c>
      <c r="I75">
        <f t="shared" si="13"/>
        <v>159.54234260865439</v>
      </c>
      <c r="J75">
        <f t="shared" si="14"/>
        <v>18.506262346843737</v>
      </c>
      <c r="K75">
        <f t="shared" si="15"/>
        <v>2.2900239931149726</v>
      </c>
      <c r="L75">
        <f t="shared" si="16"/>
        <v>6.5641778485354614</v>
      </c>
    </row>
    <row r="76" spans="1:12" ht="15" thickBot="1" x14ac:dyDescent="0.35">
      <c r="A76" s="11">
        <v>44188</v>
      </c>
      <c r="B76" s="5" t="s">
        <v>19</v>
      </c>
      <c r="C76" s="1" t="s">
        <v>33</v>
      </c>
      <c r="D76" s="7">
        <v>175.35606896551724</v>
      </c>
      <c r="E76" s="7">
        <v>22.833141379310341</v>
      </c>
      <c r="F76" s="7">
        <v>41.197927586206895</v>
      </c>
      <c r="G76">
        <f t="shared" si="12"/>
        <v>483.37832258546052</v>
      </c>
      <c r="H76">
        <f t="shared" si="17"/>
        <v>61.753914762800413</v>
      </c>
      <c r="I76">
        <f t="shared" si="13"/>
        <v>113.14985215047022</v>
      </c>
      <c r="J76">
        <f t="shared" si="14"/>
        <v>12.060939233131904</v>
      </c>
      <c r="K76">
        <f t="shared" si="15"/>
        <v>1.5794526811344844</v>
      </c>
      <c r="L76">
        <f t="shared" si="16"/>
        <v>4.6554146122390545</v>
      </c>
    </row>
    <row r="77" spans="1:12" ht="15" thickBot="1" x14ac:dyDescent="0.35">
      <c r="A77" s="11">
        <v>44188</v>
      </c>
      <c r="B77" s="5" t="s">
        <v>20</v>
      </c>
      <c r="C77" s="1" t="s">
        <v>34</v>
      </c>
      <c r="D77" s="7">
        <v>204.97410169491528</v>
      </c>
      <c r="E77" s="7">
        <v>24.578481355932205</v>
      </c>
      <c r="F77" s="7">
        <v>47.239166101694913</v>
      </c>
      <c r="G77">
        <f t="shared" si="12"/>
        <v>797.89293322254446</v>
      </c>
      <c r="H77">
        <f t="shared" si="17"/>
        <v>94.30080361974683</v>
      </c>
      <c r="I77">
        <f t="shared" si="13"/>
        <v>173.36082997691773</v>
      </c>
      <c r="J77">
        <f t="shared" si="14"/>
        <v>19.908501752146922</v>
      </c>
      <c r="K77">
        <f t="shared" si="15"/>
        <v>2.4118901236050374</v>
      </c>
      <c r="L77">
        <f t="shared" si="16"/>
        <v>7.1327228955736572</v>
      </c>
    </row>
    <row r="78" spans="1:12" ht="15" thickBot="1" x14ac:dyDescent="0.35">
      <c r="A78" s="11">
        <v>44188</v>
      </c>
      <c r="B78" s="5" t="s">
        <v>21</v>
      </c>
      <c r="C78" s="1" t="s">
        <v>34</v>
      </c>
      <c r="D78" s="7">
        <v>171.48013114754099</v>
      </c>
      <c r="E78" s="7">
        <v>24.045954098360657</v>
      </c>
      <c r="F78" s="7">
        <v>38.646347540983605</v>
      </c>
      <c r="G78">
        <f t="shared" si="12"/>
        <v>400.21110187772496</v>
      </c>
      <c r="H78">
        <f t="shared" si="17"/>
        <v>53.148094817415853</v>
      </c>
      <c r="I78">
        <f t="shared" si="13"/>
        <v>88.323952661015397</v>
      </c>
      <c r="J78">
        <f t="shared" si="14"/>
        <v>9.9858052267509585</v>
      </c>
      <c r="K78">
        <f t="shared" si="15"/>
        <v>1.3593454144404193</v>
      </c>
      <c r="L78">
        <f t="shared" si="16"/>
        <v>3.6339828290892986</v>
      </c>
    </row>
    <row r="79" spans="1:12" ht="15" thickBot="1" x14ac:dyDescent="0.35">
      <c r="A79" s="11">
        <v>44188</v>
      </c>
      <c r="B79" s="5" t="s">
        <v>22</v>
      </c>
      <c r="C79" s="1" t="s">
        <v>34</v>
      </c>
      <c r="D79" s="7">
        <v>165</v>
      </c>
      <c r="E79" s="7">
        <v>22.938666666666666</v>
      </c>
      <c r="F79" s="7">
        <v>36.916000000000004</v>
      </c>
      <c r="G79">
        <f t="shared" si="12"/>
        <v>444.96471566110404</v>
      </c>
      <c r="H79">
        <f t="shared" si="17"/>
        <v>59.591925716730842</v>
      </c>
      <c r="I79">
        <f t="shared" si="13"/>
        <v>97.477293453145066</v>
      </c>
      <c r="J79">
        <f t="shared" si="14"/>
        <v>11.10246807877399</v>
      </c>
      <c r="K79">
        <f t="shared" si="15"/>
        <v>1.524156439454678</v>
      </c>
      <c r="L79">
        <f t="shared" si="16"/>
        <v>4.0105860297529343</v>
      </c>
    </row>
    <row r="80" spans="1:12" ht="15" thickBot="1" x14ac:dyDescent="0.35">
      <c r="A80" s="11">
        <v>44188</v>
      </c>
      <c r="B80" s="5" t="s">
        <v>23</v>
      </c>
      <c r="C80" s="1" t="s">
        <v>34</v>
      </c>
      <c r="D80" s="7">
        <v>150.73980952380953</v>
      </c>
      <c r="E80" s="7">
        <v>22.297523809523813</v>
      </c>
      <c r="F80" s="7">
        <v>29.578057142857148</v>
      </c>
      <c r="G80">
        <f t="shared" si="12"/>
        <v>573.75111309523811</v>
      </c>
      <c r="H80">
        <f t="shared" si="17"/>
        <v>76.751103047619054</v>
      </c>
      <c r="I80">
        <f t="shared" si="13"/>
        <v>111.67271019047621</v>
      </c>
      <c r="J80">
        <f t="shared" si="14"/>
        <v>14.315861896682421</v>
      </c>
      <c r="K80">
        <f t="shared" si="15"/>
        <v>1.9630291610535253</v>
      </c>
      <c r="L80">
        <f t="shared" si="16"/>
        <v>4.5946393824511915</v>
      </c>
    </row>
    <row r="81" spans="1:12" ht="15" thickBot="1" x14ac:dyDescent="0.35">
      <c r="A81" s="11">
        <v>44188</v>
      </c>
      <c r="B81" s="5" t="s">
        <v>24</v>
      </c>
      <c r="C81" s="1" t="s">
        <v>34</v>
      </c>
      <c r="D81" s="7">
        <v>188.41180327868855</v>
      </c>
      <c r="E81" s="7">
        <v>24.585442622950819</v>
      </c>
      <c r="F81" s="7">
        <v>35.415291803278691</v>
      </c>
      <c r="G81">
        <f t="shared" si="12"/>
        <v>922.61930157495647</v>
      </c>
      <c r="H81">
        <f t="shared" si="17"/>
        <v>107.13960235317852</v>
      </c>
      <c r="I81">
        <f t="shared" si="13"/>
        <v>169.30939460262567</v>
      </c>
      <c r="J81">
        <f t="shared" si="14"/>
        <v>23.02059238422467</v>
      </c>
      <c r="K81">
        <f t="shared" si="15"/>
        <v>2.7402624245345324</v>
      </c>
      <c r="L81">
        <f t="shared" si="16"/>
        <v>6.966031458655654</v>
      </c>
    </row>
    <row r="82" spans="1:12" ht="15" thickBot="1" x14ac:dyDescent="0.35">
      <c r="A82" s="11">
        <v>44188</v>
      </c>
      <c r="B82" s="5" t="s">
        <v>25</v>
      </c>
      <c r="C82" s="1" t="s">
        <v>35</v>
      </c>
      <c r="D82" s="7">
        <v>164.66255737704921</v>
      </c>
      <c r="E82" s="7">
        <v>24.999029508196724</v>
      </c>
      <c r="F82" s="7">
        <v>27.424734426229513</v>
      </c>
      <c r="G82">
        <f t="shared" si="12"/>
        <v>516.34287269236461</v>
      </c>
      <c r="H82">
        <f t="shared" si="17"/>
        <v>65.969756715403932</v>
      </c>
      <c r="I82">
        <f t="shared" si="13"/>
        <v>87.772418390193479</v>
      </c>
      <c r="J82">
        <f t="shared" si="14"/>
        <v>12.883449091580532</v>
      </c>
      <c r="K82">
        <f t="shared" si="15"/>
        <v>1.6872794140769274</v>
      </c>
      <c r="L82">
        <f t="shared" si="16"/>
        <v>3.6112906146962964</v>
      </c>
    </row>
    <row r="83" spans="1:12" ht="15" thickBot="1" x14ac:dyDescent="0.35">
      <c r="A83" s="11">
        <v>44188</v>
      </c>
      <c r="B83" s="5" t="s">
        <v>26</v>
      </c>
      <c r="C83" s="1" t="s">
        <v>35</v>
      </c>
      <c r="D83" s="7">
        <v>163.72728813559323</v>
      </c>
      <c r="E83" s="7">
        <v>26.714959322033899</v>
      </c>
      <c r="F83" s="7">
        <v>29.500545762711866</v>
      </c>
      <c r="G83">
        <f t="shared" si="12"/>
        <v>647.31825023947613</v>
      </c>
      <c r="H83">
        <f t="shared" si="17"/>
        <v>90.23039911077143</v>
      </c>
      <c r="I83">
        <f t="shared" si="13"/>
        <v>117.43480764659034</v>
      </c>
      <c r="J83">
        <f t="shared" si="14"/>
        <v>16.151460907217828</v>
      </c>
      <c r="K83">
        <f t="shared" si="15"/>
        <v>2.3077831801068442</v>
      </c>
      <c r="L83">
        <f t="shared" si="16"/>
        <v>4.8317139537786602</v>
      </c>
    </row>
    <row r="84" spans="1:12" ht="15" thickBot="1" x14ac:dyDescent="0.35">
      <c r="A84" s="11">
        <v>44188</v>
      </c>
      <c r="B84" s="5" t="s">
        <v>27</v>
      </c>
      <c r="C84" s="1" t="s">
        <v>35</v>
      </c>
      <c r="D84" s="7">
        <v>171.11264406779662</v>
      </c>
      <c r="E84" s="7">
        <v>24.531193220338988</v>
      </c>
      <c r="F84" s="7">
        <v>29.390627118644073</v>
      </c>
      <c r="G84">
        <f t="shared" si="12"/>
        <v>692.3959626589716</v>
      </c>
      <c r="H84">
        <f t="shared" si="17"/>
        <v>86.049851224060419</v>
      </c>
      <c r="I84">
        <f t="shared" si="13"/>
        <v>120.61834621486949</v>
      </c>
      <c r="J84">
        <f t="shared" si="14"/>
        <v>17.276210456084922</v>
      </c>
      <c r="K84">
        <f t="shared" si="15"/>
        <v>2.2008591479440387</v>
      </c>
      <c r="L84">
        <f t="shared" si="16"/>
        <v>4.9626968201962347</v>
      </c>
    </row>
    <row r="85" spans="1:12" ht="15" thickBot="1" x14ac:dyDescent="0.35">
      <c r="A85" s="11">
        <v>44188</v>
      </c>
      <c r="B85" s="5" t="s">
        <v>28</v>
      </c>
      <c r="C85" s="1" t="s">
        <v>35</v>
      </c>
      <c r="D85" s="7">
        <v>138.46911864406781</v>
      </c>
      <c r="E85" s="7">
        <v>20.344406779661018</v>
      </c>
      <c r="F85" s="7">
        <v>24.48957966101695</v>
      </c>
      <c r="G85">
        <f t="shared" si="12"/>
        <v>517.47397152342887</v>
      </c>
      <c r="H85">
        <f t="shared" si="17"/>
        <v>69.17906271913138</v>
      </c>
      <c r="I85">
        <f t="shared" si="13"/>
        <v>92.645480157023684</v>
      </c>
      <c r="J85">
        <f t="shared" si="14"/>
        <v>12.911671528604941</v>
      </c>
      <c r="K85">
        <f t="shared" si="15"/>
        <v>1.7693624203387712</v>
      </c>
      <c r="L85">
        <f t="shared" si="16"/>
        <v>3.8117868815891249</v>
      </c>
    </row>
    <row r="86" spans="1:12" ht="15" thickBot="1" x14ac:dyDescent="0.35">
      <c r="A86" s="11">
        <v>44202</v>
      </c>
      <c r="B86" s="4" t="s">
        <v>1</v>
      </c>
      <c r="C86" s="1" t="s">
        <v>30</v>
      </c>
      <c r="D86" s="7">
        <v>114.51862372881355</v>
      </c>
      <c r="E86" s="7">
        <v>21.966284745762714</v>
      </c>
      <c r="F86" s="7">
        <v>18.669355932203391</v>
      </c>
      <c r="G86">
        <f t="shared" si="12"/>
        <v>550.41538182569923</v>
      </c>
      <c r="H86">
        <f t="shared" si="17"/>
        <v>92.101927199831692</v>
      </c>
      <c r="I86">
        <f t="shared" si="13"/>
        <v>86.427347730618976</v>
      </c>
      <c r="J86">
        <f t="shared" si="14"/>
        <v>13.733604017807755</v>
      </c>
      <c r="K86">
        <f t="shared" si="15"/>
        <v>2.3556504298097791</v>
      </c>
      <c r="L86">
        <f t="shared" si="16"/>
        <v>3.5559492997580322</v>
      </c>
    </row>
    <row r="87" spans="1:12" ht="15" thickBot="1" x14ac:dyDescent="0.35">
      <c r="A87" s="11">
        <v>44202</v>
      </c>
      <c r="B87" s="5" t="s">
        <v>2</v>
      </c>
      <c r="C87" s="1" t="s">
        <v>30</v>
      </c>
      <c r="D87" s="7">
        <v>150.71894736842106</v>
      </c>
      <c r="E87" s="7">
        <v>21.45642105263158</v>
      </c>
      <c r="F87" s="7">
        <v>23.221473684210526</v>
      </c>
      <c r="G87">
        <f t="shared" si="12"/>
        <v>688.09005537048313</v>
      </c>
      <c r="H87">
        <f t="shared" si="17"/>
        <v>88.039103624870222</v>
      </c>
      <c r="I87">
        <f t="shared" si="13"/>
        <v>102.83597455508688</v>
      </c>
      <c r="J87">
        <f t="shared" si="14"/>
        <v>17.168772278319356</v>
      </c>
      <c r="K87">
        <f t="shared" si="15"/>
        <v>2.2517373805221768</v>
      </c>
      <c r="L87">
        <f t="shared" si="16"/>
        <v>4.231062520266895</v>
      </c>
    </row>
    <row r="88" spans="1:12" ht="15" thickBot="1" x14ac:dyDescent="0.35">
      <c r="A88" s="11">
        <v>44202</v>
      </c>
      <c r="B88" s="5" t="s">
        <v>3</v>
      </c>
      <c r="C88" s="1" t="s">
        <v>30</v>
      </c>
      <c r="D88" s="7">
        <v>156.28199999999998</v>
      </c>
      <c r="E88" s="7">
        <v>21.376503448275862</v>
      </c>
      <c r="F88" s="7">
        <v>23.224172413793106</v>
      </c>
      <c r="G88">
        <f t="shared" si="12"/>
        <v>783.39613795280411</v>
      </c>
      <c r="H88">
        <f t="shared" si="17"/>
        <v>92.164127363632332</v>
      </c>
      <c r="I88">
        <f t="shared" si="13"/>
        <v>113.60723081574557</v>
      </c>
      <c r="J88">
        <f t="shared" si="14"/>
        <v>19.546787213753284</v>
      </c>
      <c r="K88">
        <f t="shared" si="15"/>
        <v>2.3572412960060238</v>
      </c>
      <c r="L88">
        <f t="shared" si="16"/>
        <v>4.6742329074571307</v>
      </c>
    </row>
    <row r="89" spans="1:12" ht="15" thickBot="1" x14ac:dyDescent="0.35">
      <c r="A89" s="11">
        <v>44202</v>
      </c>
      <c r="B89" s="5" t="s">
        <v>4</v>
      </c>
      <c r="C89" s="1" t="s">
        <v>30</v>
      </c>
      <c r="D89" s="7">
        <v>105.63622413793104</v>
      </c>
      <c r="E89" s="7">
        <v>20.002741379310347</v>
      </c>
      <c r="F89" s="7">
        <v>18.140137931034484</v>
      </c>
      <c r="G89">
        <f t="shared" si="12"/>
        <v>700.25224730477271</v>
      </c>
      <c r="H89">
        <f t="shared" si="17"/>
        <v>108.81823491803279</v>
      </c>
      <c r="I89">
        <f t="shared" si="13"/>
        <v>115.08393748606962</v>
      </c>
      <c r="J89">
        <f t="shared" si="14"/>
        <v>17.472235323738026</v>
      </c>
      <c r="K89">
        <f t="shared" si="15"/>
        <v>2.7831960703670693</v>
      </c>
      <c r="L89">
        <f t="shared" si="16"/>
        <v>4.7349902277749276</v>
      </c>
    </row>
    <row r="90" spans="1:12" ht="15" thickBot="1" x14ac:dyDescent="0.35">
      <c r="A90" s="11">
        <v>44202</v>
      </c>
      <c r="B90" s="5" t="s">
        <v>5</v>
      </c>
      <c r="C90" s="1" t="s">
        <v>31</v>
      </c>
      <c r="D90" s="7">
        <v>126.89052631578947</v>
      </c>
      <c r="E90" s="7">
        <v>19.886526315789474</v>
      </c>
      <c r="F90" s="7">
        <v>26.990526315789477</v>
      </c>
      <c r="G90">
        <f t="shared" si="12"/>
        <v>824.9219134764644</v>
      </c>
      <c r="H90">
        <f t="shared" si="17"/>
        <v>114.23637734044439</v>
      </c>
      <c r="I90">
        <f t="shared" si="13"/>
        <v>160.07564684410426</v>
      </c>
      <c r="J90">
        <f t="shared" si="14"/>
        <v>20.582911160149319</v>
      </c>
      <c r="K90">
        <f t="shared" si="15"/>
        <v>2.9217735129262494</v>
      </c>
      <c r="L90">
        <f t="shared" si="16"/>
        <v>6.5861200100433761</v>
      </c>
    </row>
    <row r="91" spans="1:12" ht="15" thickBot="1" x14ac:dyDescent="0.35">
      <c r="A91" s="11">
        <v>44202</v>
      </c>
      <c r="B91" s="5" t="s">
        <v>6</v>
      </c>
      <c r="C91" s="1" t="s">
        <v>31</v>
      </c>
      <c r="D91" s="7">
        <v>135.51999999999998</v>
      </c>
      <c r="E91" s="7">
        <v>19.232631578947366</v>
      </c>
      <c r="F91" s="7">
        <v>29.473052631578948</v>
      </c>
      <c r="G91">
        <f t="shared" si="12"/>
        <v>755.97620613553079</v>
      </c>
      <c r="H91">
        <f t="shared" si="17"/>
        <v>98.05049340992926</v>
      </c>
      <c r="I91">
        <f t="shared" si="13"/>
        <v>149.80129065624877</v>
      </c>
      <c r="J91">
        <f t="shared" si="14"/>
        <v>18.862623038463266</v>
      </c>
      <c r="K91">
        <f t="shared" si="15"/>
        <v>2.5077942879851363</v>
      </c>
      <c r="L91">
        <f t="shared" si="16"/>
        <v>6.1633939788623238</v>
      </c>
    </row>
    <row r="92" spans="1:12" ht="15" thickBot="1" x14ac:dyDescent="0.35">
      <c r="A92" s="11">
        <v>44202</v>
      </c>
      <c r="B92" s="5" t="s">
        <v>7</v>
      </c>
      <c r="C92" s="1" t="s">
        <v>31</v>
      </c>
      <c r="D92" s="7">
        <v>123.45240338983052</v>
      </c>
      <c r="E92" s="7">
        <v>19.136457627118645</v>
      </c>
      <c r="F92" s="7">
        <v>29.918993220338987</v>
      </c>
      <c r="G92">
        <f t="shared" si="12"/>
        <v>636.4619948274642</v>
      </c>
      <c r="H92">
        <f t="shared" si="17"/>
        <v>92.962733816740538</v>
      </c>
      <c r="I92">
        <f t="shared" si="13"/>
        <v>136.65535240105086</v>
      </c>
      <c r="J92">
        <f t="shared" si="14"/>
        <v>15.880582734354613</v>
      </c>
      <c r="K92">
        <f t="shared" si="15"/>
        <v>2.3776669015466281</v>
      </c>
      <c r="L92">
        <f t="shared" si="16"/>
        <v>5.6225201563896672</v>
      </c>
    </row>
    <row r="93" spans="1:12" ht="15" thickBot="1" x14ac:dyDescent="0.35">
      <c r="A93" s="11">
        <v>44202</v>
      </c>
      <c r="B93" s="5" t="s">
        <v>8</v>
      </c>
      <c r="C93" s="1" t="s">
        <v>31</v>
      </c>
      <c r="D93" s="7">
        <v>134.28450000000001</v>
      </c>
      <c r="E93" s="7">
        <v>21.657510000000002</v>
      </c>
      <c r="F93" s="7">
        <v>30.429000000000002</v>
      </c>
      <c r="G93">
        <f t="shared" si="12"/>
        <v>582.49124865203771</v>
      </c>
      <c r="H93">
        <f t="shared" si="17"/>
        <v>84.248803605015681</v>
      </c>
      <c r="I93">
        <f t="shared" si="13"/>
        <v>118.71295015673981</v>
      </c>
      <c r="J93">
        <f t="shared" si="14"/>
        <v>14.533940033236131</v>
      </c>
      <c r="K93">
        <f t="shared" si="15"/>
        <v>2.1547945461827158</v>
      </c>
      <c r="L93">
        <f t="shared" si="16"/>
        <v>4.8843015904850775</v>
      </c>
    </row>
    <row r="94" spans="1:12" ht="15" thickBot="1" x14ac:dyDescent="0.35">
      <c r="A94" s="11">
        <v>44202</v>
      </c>
      <c r="B94" s="5" t="s">
        <v>9</v>
      </c>
      <c r="C94" s="1" t="s">
        <v>31</v>
      </c>
      <c r="D94" s="7">
        <v>174.58831034482759</v>
      </c>
      <c r="E94" s="7">
        <v>24.291882758620691</v>
      </c>
      <c r="F94" s="7">
        <v>42.334210344827582</v>
      </c>
      <c r="G94">
        <f t="shared" si="12"/>
        <v>661.72303182801045</v>
      </c>
      <c r="H94">
        <f t="shared" si="17"/>
        <v>85.306340884342518</v>
      </c>
      <c r="I94">
        <f t="shared" si="13"/>
        <v>145.5734864839371</v>
      </c>
      <c r="J94">
        <f t="shared" si="14"/>
        <v>16.51087958051825</v>
      </c>
      <c r="K94">
        <f t="shared" si="15"/>
        <v>2.181842711430996</v>
      </c>
      <c r="L94">
        <f t="shared" si="16"/>
        <v>5.9894460598204935</v>
      </c>
    </row>
    <row r="95" spans="1:12" ht="15" thickBot="1" x14ac:dyDescent="0.35">
      <c r="A95" s="11">
        <v>44202</v>
      </c>
      <c r="B95" s="5" t="s">
        <v>10</v>
      </c>
      <c r="C95" s="1" t="s">
        <v>32</v>
      </c>
      <c r="D95" s="7">
        <v>107.75039999999997</v>
      </c>
      <c r="E95" s="7">
        <v>18.348799999999997</v>
      </c>
      <c r="F95" s="7">
        <v>25.815199999999997</v>
      </c>
      <c r="G95">
        <f t="shared" si="12"/>
        <v>653.89687394059706</v>
      </c>
      <c r="H95">
        <f t="shared" si="17"/>
        <v>99.41337747407654</v>
      </c>
      <c r="I95">
        <f t="shared" si="13"/>
        <v>140.85334902972261</v>
      </c>
      <c r="J95">
        <f t="shared" si="14"/>
        <v>16.315606416003718</v>
      </c>
      <c r="K95">
        <f t="shared" si="15"/>
        <v>2.5426521734724155</v>
      </c>
      <c r="L95">
        <f t="shared" si="16"/>
        <v>5.7952416798898421</v>
      </c>
    </row>
    <row r="96" spans="1:12" ht="15" thickBot="1" x14ac:dyDescent="0.35">
      <c r="A96" s="11">
        <v>44202</v>
      </c>
      <c r="B96" s="5" t="s">
        <v>11</v>
      </c>
      <c r="C96" s="1" t="s">
        <v>32</v>
      </c>
      <c r="D96" s="7">
        <v>129.24162711864409</v>
      </c>
      <c r="E96" s="7">
        <v>19.117962711864411</v>
      </c>
      <c r="F96" s="7">
        <v>28.822749152542379</v>
      </c>
      <c r="G96">
        <f t="shared" si="12"/>
        <v>1120.3043959720612</v>
      </c>
      <c r="H96">
        <f t="shared" si="17"/>
        <v>136.12504821070988</v>
      </c>
      <c r="I96">
        <f t="shared" si="13"/>
        <v>232.83515973785816</v>
      </c>
      <c r="J96">
        <f t="shared" si="14"/>
        <v>27.953101351665779</v>
      </c>
      <c r="K96">
        <f t="shared" si="15"/>
        <v>3.481610407887552</v>
      </c>
      <c r="L96">
        <f t="shared" si="16"/>
        <v>9.5797226800188504</v>
      </c>
    </row>
    <row r="97" spans="1:12" ht="15" thickBot="1" x14ac:dyDescent="0.35">
      <c r="A97" s="11">
        <v>44202</v>
      </c>
      <c r="B97" s="5" t="s">
        <v>12</v>
      </c>
      <c r="C97" s="1" t="s">
        <v>32</v>
      </c>
      <c r="D97" s="7">
        <v>131.51250000000002</v>
      </c>
      <c r="E97" s="7">
        <v>19.6875</v>
      </c>
      <c r="F97" s="7">
        <v>29.439375000000002</v>
      </c>
      <c r="G97">
        <f t="shared" si="12"/>
        <v>867.7798483789004</v>
      </c>
      <c r="H97">
        <f t="shared" si="17"/>
        <v>110.83188841059537</v>
      </c>
      <c r="I97">
        <f t="shared" si="13"/>
        <v>172.22670698493778</v>
      </c>
      <c r="J97">
        <f t="shared" si="14"/>
        <v>21.652274274636966</v>
      </c>
      <c r="K97">
        <f t="shared" si="15"/>
        <v>2.8346983989225967</v>
      </c>
      <c r="L97">
        <f t="shared" si="16"/>
        <v>7.0860607687692978</v>
      </c>
    </row>
    <row r="98" spans="1:12" ht="15" thickBot="1" x14ac:dyDescent="0.35">
      <c r="A98" s="11">
        <v>44202</v>
      </c>
      <c r="B98" s="5" t="s">
        <v>13</v>
      </c>
      <c r="C98" s="1" t="s">
        <v>32</v>
      </c>
      <c r="D98" s="7">
        <v>153.3943888888889</v>
      </c>
      <c r="E98" s="7">
        <v>18.902888888888889</v>
      </c>
      <c r="F98" s="7">
        <v>39.159633333333339</v>
      </c>
      <c r="G98">
        <f t="shared" si="12"/>
        <v>872.23549488574167</v>
      </c>
      <c r="H98">
        <f t="shared" si="17"/>
        <v>100.48250296113849</v>
      </c>
      <c r="I98">
        <f t="shared" si="13"/>
        <v>193.68283092364533</v>
      </c>
      <c r="J98">
        <f t="shared" si="14"/>
        <v>21.76344864728134</v>
      </c>
      <c r="K98">
        <f t="shared" si="15"/>
        <v>2.569996725206428</v>
      </c>
      <c r="L98">
        <f t="shared" si="16"/>
        <v>7.9688471887942942</v>
      </c>
    </row>
    <row r="99" spans="1:12" ht="15" thickBot="1" x14ac:dyDescent="0.35">
      <c r="A99" s="11">
        <v>44202</v>
      </c>
      <c r="B99" s="5" t="s">
        <v>14</v>
      </c>
      <c r="C99" s="1" t="s">
        <v>32</v>
      </c>
      <c r="D99" s="7">
        <v>128.95399999999998</v>
      </c>
      <c r="E99" s="7">
        <v>18.5562</v>
      </c>
      <c r="F99" s="7">
        <v>32.232399999999998</v>
      </c>
      <c r="G99">
        <f t="shared" si="12"/>
        <v>804.37635782075063</v>
      </c>
      <c r="H99">
        <f t="shared" si="17"/>
        <v>107.16349991080348</v>
      </c>
      <c r="I99">
        <f t="shared" si="13"/>
        <v>178.48734649992866</v>
      </c>
      <c r="J99">
        <f t="shared" si="14"/>
        <v>20.070271915283961</v>
      </c>
      <c r="K99">
        <f t="shared" si="15"/>
        <v>2.7408736418412945</v>
      </c>
      <c r="L99">
        <f t="shared" si="16"/>
        <v>7.3436472536485766</v>
      </c>
    </row>
    <row r="100" spans="1:12" ht="15" thickBot="1" x14ac:dyDescent="0.35">
      <c r="A100" s="11">
        <v>44202</v>
      </c>
      <c r="B100" s="5" t="s">
        <v>15</v>
      </c>
      <c r="C100" s="1" t="s">
        <v>33</v>
      </c>
      <c r="D100" s="7">
        <v>140.96488135593222</v>
      </c>
      <c r="E100" s="7">
        <v>21.351223728813562</v>
      </c>
      <c r="F100" s="7">
        <v>35.020962711864414</v>
      </c>
      <c r="G100">
        <f t="shared" si="12"/>
        <v>696.62834674567443</v>
      </c>
      <c r="H100">
        <f t="shared" si="17"/>
        <v>102.8218800496481</v>
      </c>
      <c r="I100">
        <f t="shared" si="13"/>
        <v>152.69087861253092</v>
      </c>
      <c r="J100">
        <f t="shared" si="14"/>
        <v>17.381814131086241</v>
      </c>
      <c r="K100">
        <f t="shared" si="15"/>
        <v>2.6298299427250824</v>
      </c>
      <c r="L100">
        <f t="shared" si="16"/>
        <v>6.2822826008035761</v>
      </c>
    </row>
    <row r="101" spans="1:12" ht="15" thickBot="1" x14ac:dyDescent="0.35">
      <c r="A101" s="11">
        <v>44202</v>
      </c>
      <c r="B101" s="5" t="s">
        <v>16</v>
      </c>
      <c r="C101" s="1" t="s">
        <v>33</v>
      </c>
      <c r="D101" s="7">
        <v>168.75755172413793</v>
      </c>
      <c r="E101" s="7">
        <v>20.197520689655171</v>
      </c>
      <c r="F101" s="7">
        <v>41.314458620689649</v>
      </c>
      <c r="G101">
        <f t="shared" si="12"/>
        <v>690.52055125593449</v>
      </c>
      <c r="H101">
        <f t="shared" si="17"/>
        <v>78.451417221093664</v>
      </c>
      <c r="I101">
        <f t="shared" si="13"/>
        <v>152.89894254368392</v>
      </c>
      <c r="J101">
        <f t="shared" si="14"/>
        <v>17.22941641938057</v>
      </c>
      <c r="K101">
        <f t="shared" si="15"/>
        <v>2.0065173478410485</v>
      </c>
      <c r="L101">
        <f t="shared" si="16"/>
        <v>6.290843141069077</v>
      </c>
    </row>
    <row r="102" spans="1:12" ht="15" thickBot="1" x14ac:dyDescent="0.35">
      <c r="A102" s="11">
        <v>44202</v>
      </c>
      <c r="B102" s="5" t="s">
        <v>17</v>
      </c>
      <c r="C102" s="1" t="s">
        <v>33</v>
      </c>
      <c r="D102" s="7">
        <v>128.69894736842105</v>
      </c>
      <c r="E102" s="7">
        <v>15.287578947368418</v>
      </c>
      <c r="F102" s="7">
        <v>27.913263157894733</v>
      </c>
      <c r="G102">
        <f t="shared" si="12"/>
        <v>914.43348087367895</v>
      </c>
      <c r="H102">
        <f t="shared" si="17"/>
        <v>107.81630723150423</v>
      </c>
      <c r="I102">
        <f t="shared" si="13"/>
        <v>179.66064457803992</v>
      </c>
      <c r="J102">
        <f t="shared" si="14"/>
        <v>22.816345148801808</v>
      </c>
      <c r="K102">
        <f t="shared" si="15"/>
        <v>2.7575702071830288</v>
      </c>
      <c r="L102">
        <f t="shared" si="16"/>
        <v>7.3919211922666088</v>
      </c>
    </row>
    <row r="103" spans="1:12" ht="15" thickBot="1" x14ac:dyDescent="0.35">
      <c r="A103" s="11">
        <v>44202</v>
      </c>
      <c r="B103" s="5" t="s">
        <v>18</v>
      </c>
      <c r="C103" s="1" t="s">
        <v>33</v>
      </c>
      <c r="D103" s="7">
        <v>121.07027586206897</v>
      </c>
      <c r="E103" s="7">
        <v>14.804910344827586</v>
      </c>
      <c r="F103" s="7">
        <v>30.000010344827587</v>
      </c>
      <c r="G103">
        <f t="shared" si="12"/>
        <v>862.76425819887231</v>
      </c>
      <c r="H103">
        <f t="shared" si="17"/>
        <v>104.34095543483473</v>
      </c>
      <c r="I103">
        <f t="shared" si="13"/>
        <v>189.54235295348198</v>
      </c>
      <c r="J103">
        <f t="shared" si="14"/>
        <v>21.52712855429094</v>
      </c>
      <c r="K103">
        <f t="shared" si="15"/>
        <v>2.6686826648430935</v>
      </c>
      <c r="L103">
        <f t="shared" si="16"/>
        <v>7.7984922013364324</v>
      </c>
    </row>
    <row r="104" spans="1:12" ht="15" thickBot="1" x14ac:dyDescent="0.35">
      <c r="A104" s="11">
        <v>44202</v>
      </c>
      <c r="B104" s="5" t="s">
        <v>19</v>
      </c>
      <c r="C104" s="1" t="s">
        <v>33</v>
      </c>
      <c r="D104" s="7">
        <v>113.25263157894737</v>
      </c>
      <c r="E104" s="7">
        <v>15.219368421052632</v>
      </c>
      <c r="F104" s="7">
        <v>27.537684210526315</v>
      </c>
      <c r="G104">
        <f t="shared" si="12"/>
        <v>596.63095416440785</v>
      </c>
      <c r="H104">
        <f t="shared" si="17"/>
        <v>76.973283183853042</v>
      </c>
      <c r="I104">
        <f t="shared" si="13"/>
        <v>140.68753636099655</v>
      </c>
      <c r="J104">
        <f t="shared" si="14"/>
        <v>14.88674470194141</v>
      </c>
      <c r="K104">
        <f t="shared" si="15"/>
        <v>1.9687117645486643</v>
      </c>
      <c r="L104">
        <f t="shared" si="16"/>
        <v>5.7884195170128185</v>
      </c>
    </row>
    <row r="105" spans="1:12" ht="15" thickBot="1" x14ac:dyDescent="0.35">
      <c r="A105" s="11">
        <v>44202</v>
      </c>
      <c r="B105" s="5" t="s">
        <v>20</v>
      </c>
      <c r="C105" s="1" t="s">
        <v>34</v>
      </c>
      <c r="D105" s="7">
        <v>136.88399999999999</v>
      </c>
      <c r="E105" s="7">
        <v>17.189799999999998</v>
      </c>
      <c r="F105" s="7">
        <v>33.171799999999998</v>
      </c>
      <c r="G105">
        <f t="shared" si="12"/>
        <v>934.77693322254447</v>
      </c>
      <c r="H105">
        <f t="shared" si="17"/>
        <v>111.49060361974682</v>
      </c>
      <c r="I105">
        <f t="shared" si="13"/>
        <v>206.53262997691772</v>
      </c>
      <c r="J105">
        <f t="shared" si="14"/>
        <v>23.323941644357113</v>
      </c>
      <c r="K105">
        <f t="shared" si="15"/>
        <v>2.8515460677253697</v>
      </c>
      <c r="L105">
        <f t="shared" si="16"/>
        <v>8.4975367198896414</v>
      </c>
    </row>
    <row r="106" spans="1:12" ht="15" thickBot="1" x14ac:dyDescent="0.35">
      <c r="A106" s="11">
        <v>44202</v>
      </c>
      <c r="B106" s="5" t="s">
        <v>21</v>
      </c>
      <c r="C106" s="1" t="s">
        <v>34</v>
      </c>
      <c r="D106" s="7">
        <v>112.92653114754098</v>
      </c>
      <c r="E106" s="7">
        <v>16.66617704918033</v>
      </c>
      <c r="F106" s="7">
        <v>26.397665573770496</v>
      </c>
      <c r="G106">
        <f t="shared" si="12"/>
        <v>513.13763302526593</v>
      </c>
      <c r="H106">
        <f t="shared" si="17"/>
        <v>69.814271866596187</v>
      </c>
      <c r="I106">
        <f t="shared" si="13"/>
        <v>114.72161823478589</v>
      </c>
      <c r="J106">
        <f t="shared" si="14"/>
        <v>12.803474051231746</v>
      </c>
      <c r="K106">
        <f t="shared" si="15"/>
        <v>1.7856088849539797</v>
      </c>
      <c r="L106">
        <f t="shared" si="16"/>
        <v>4.7200830378434846</v>
      </c>
    </row>
    <row r="107" spans="1:12" ht="15" thickBot="1" x14ac:dyDescent="0.35">
      <c r="A107" s="11">
        <v>44202</v>
      </c>
      <c r="B107" s="5" t="s">
        <v>22</v>
      </c>
      <c r="C107" s="1" t="s">
        <v>34</v>
      </c>
      <c r="D107" s="7">
        <v>114.93188793103448</v>
      </c>
      <c r="E107" s="7">
        <v>16.787410344827588</v>
      </c>
      <c r="F107" s="7">
        <v>26.511967241379313</v>
      </c>
      <c r="G107">
        <f t="shared" si="12"/>
        <v>559.89660359213849</v>
      </c>
      <c r="H107">
        <f t="shared" si="17"/>
        <v>76.379336061558433</v>
      </c>
      <c r="I107">
        <f t="shared" si="13"/>
        <v>123.98926069452438</v>
      </c>
      <c r="J107">
        <f t="shared" si="14"/>
        <v>13.970173251962136</v>
      </c>
      <c r="K107">
        <f t="shared" si="15"/>
        <v>1.9535206405792178</v>
      </c>
      <c r="L107">
        <f t="shared" si="16"/>
        <v>5.1013890431814186</v>
      </c>
    </row>
    <row r="108" spans="1:12" ht="15" thickBot="1" x14ac:dyDescent="0.35">
      <c r="A108" s="11">
        <v>44202</v>
      </c>
      <c r="B108" s="5" t="s">
        <v>23</v>
      </c>
      <c r="C108" s="1" t="s">
        <v>34</v>
      </c>
      <c r="D108" s="7">
        <v>96.161684210526303</v>
      </c>
      <c r="E108" s="7">
        <v>14.986105263157894</v>
      </c>
      <c r="F108" s="7">
        <v>20.008421052631576</v>
      </c>
      <c r="G108">
        <f t="shared" si="12"/>
        <v>669.91279730576446</v>
      </c>
      <c r="H108">
        <f t="shared" si="17"/>
        <v>91.73720831077695</v>
      </c>
      <c r="I108">
        <f t="shared" si="13"/>
        <v>131.68113124310779</v>
      </c>
      <c r="J108">
        <f t="shared" si="14"/>
        <v>16.715225243419443</v>
      </c>
      <c r="K108">
        <f t="shared" si="15"/>
        <v>2.3463221754085715</v>
      </c>
      <c r="L108">
        <f t="shared" si="16"/>
        <v>5.4178618079863314</v>
      </c>
    </row>
    <row r="109" spans="1:12" ht="15" thickBot="1" x14ac:dyDescent="0.35">
      <c r="A109" s="11">
        <v>44202</v>
      </c>
      <c r="B109" s="5" t="s">
        <v>24</v>
      </c>
      <c r="C109" s="1" t="s">
        <v>34</v>
      </c>
      <c r="D109" s="7">
        <v>124.09293103448275</v>
      </c>
      <c r="E109" s="7">
        <v>17.396989655172412</v>
      </c>
      <c r="F109" s="7">
        <v>24.135175862068962</v>
      </c>
      <c r="G109">
        <f t="shared" si="12"/>
        <v>1046.7122326094393</v>
      </c>
      <c r="H109">
        <f t="shared" si="17"/>
        <v>124.53659200835094</v>
      </c>
      <c r="I109">
        <f t="shared" si="13"/>
        <v>193.44457046469464</v>
      </c>
      <c r="J109">
        <f t="shared" si="14"/>
        <v>26.116877903324497</v>
      </c>
      <c r="K109">
        <f t="shared" si="15"/>
        <v>3.18521756721778</v>
      </c>
      <c r="L109">
        <f t="shared" si="16"/>
        <v>7.9590442487016926</v>
      </c>
    </row>
    <row r="110" spans="1:12" ht="15" thickBot="1" x14ac:dyDescent="0.35">
      <c r="A110" s="11">
        <v>44202</v>
      </c>
      <c r="B110" s="5" t="s">
        <v>25</v>
      </c>
      <c r="C110" s="1" t="s">
        <v>35</v>
      </c>
      <c r="D110" s="7">
        <v>99.598696551724146</v>
      </c>
      <c r="E110" s="7">
        <v>16.878489655172416</v>
      </c>
      <c r="F110" s="7">
        <v>16.677820689655174</v>
      </c>
      <c r="G110">
        <f t="shared" si="12"/>
        <v>615.94156924408878</v>
      </c>
      <c r="H110">
        <f t="shared" si="17"/>
        <v>82.848246370576348</v>
      </c>
      <c r="I110">
        <f t="shared" si="13"/>
        <v>104.45023907984866</v>
      </c>
      <c r="J110">
        <f t="shared" si="14"/>
        <v>15.368570518590966</v>
      </c>
      <c r="K110">
        <f t="shared" si="15"/>
        <v>2.1189731106103422</v>
      </c>
      <c r="L110">
        <f t="shared" si="16"/>
        <v>4.2974794931021876</v>
      </c>
    </row>
    <row r="111" spans="1:12" ht="15" thickBot="1" x14ac:dyDescent="0.35">
      <c r="A111" s="11">
        <v>44202</v>
      </c>
      <c r="B111" s="5" t="s">
        <v>26</v>
      </c>
      <c r="C111" s="1" t="s">
        <v>35</v>
      </c>
      <c r="D111" s="7">
        <v>105.56684210526315</v>
      </c>
      <c r="E111" s="7">
        <v>18.589578947368423</v>
      </c>
      <c r="F111" s="7">
        <v>19.360736842105265</v>
      </c>
      <c r="G111">
        <f t="shared" si="12"/>
        <v>752.88509234473929</v>
      </c>
      <c r="H111">
        <f t="shared" si="17"/>
        <v>108.81997805813985</v>
      </c>
      <c r="I111">
        <f t="shared" si="13"/>
        <v>136.79554448869561</v>
      </c>
      <c r="J111">
        <f t="shared" si="14"/>
        <v>18.785495592213664</v>
      </c>
      <c r="K111">
        <f t="shared" si="15"/>
        <v>2.7832406538938996</v>
      </c>
      <c r="L111">
        <f t="shared" si="16"/>
        <v>5.6282881912649909</v>
      </c>
    </row>
    <row r="112" spans="1:12" ht="15" thickBot="1" x14ac:dyDescent="0.35">
      <c r="A112" s="11">
        <v>44202</v>
      </c>
      <c r="B112" s="5" t="s">
        <v>27</v>
      </c>
      <c r="C112" s="1" t="s">
        <v>35</v>
      </c>
      <c r="D112" s="7">
        <v>151.73052631578946</v>
      </c>
      <c r="E112" s="7">
        <v>21.565894736842104</v>
      </c>
      <c r="F112" s="7">
        <v>26.141684210526314</v>
      </c>
      <c r="G112">
        <f t="shared" si="12"/>
        <v>844.12648897476106</v>
      </c>
      <c r="H112">
        <f t="shared" si="17"/>
        <v>107.61574596090253</v>
      </c>
      <c r="I112">
        <f t="shared" si="13"/>
        <v>146.7600304253958</v>
      </c>
      <c r="J112">
        <f t="shared" si="14"/>
        <v>21.06209114663309</v>
      </c>
      <c r="K112">
        <f t="shared" si="15"/>
        <v>2.7524405398931036</v>
      </c>
      <c r="L112">
        <f t="shared" si="16"/>
        <v>6.0382649835587658</v>
      </c>
    </row>
    <row r="113" spans="1:12" ht="15" thickBot="1" x14ac:dyDescent="0.35">
      <c r="A113" s="11">
        <v>44202</v>
      </c>
      <c r="B113" s="5" t="s">
        <v>28</v>
      </c>
      <c r="C113" s="1" t="s">
        <v>35</v>
      </c>
      <c r="D113" s="7">
        <v>81.761875862068962</v>
      </c>
      <c r="E113" s="7">
        <v>13.51928275862069</v>
      </c>
      <c r="F113" s="7">
        <v>14.821737931034482</v>
      </c>
      <c r="G113">
        <f t="shared" si="12"/>
        <v>599.23584738549789</v>
      </c>
      <c r="H113">
        <f t="shared" si="17"/>
        <v>82.698345477752071</v>
      </c>
      <c r="I113">
        <f t="shared" si="13"/>
        <v>107.46721808805816</v>
      </c>
      <c r="J113">
        <f t="shared" si="14"/>
        <v>14.951740291069861</v>
      </c>
      <c r="K113">
        <f t="shared" si="15"/>
        <v>2.115139161491729</v>
      </c>
      <c r="L113">
        <f t="shared" si="16"/>
        <v>4.4216094666964887</v>
      </c>
    </row>
    <row r="114" spans="1:12" ht="15" thickBot="1" x14ac:dyDescent="0.35">
      <c r="A114" s="11">
        <v>44215</v>
      </c>
      <c r="B114" s="4" t="s">
        <v>1</v>
      </c>
      <c r="C114" s="1" t="s">
        <v>30</v>
      </c>
      <c r="D114" s="7">
        <v>84.800937931034483</v>
      </c>
      <c r="E114" s="7">
        <v>17.219353448275864</v>
      </c>
      <c r="F114" s="7">
        <v>14.312493103448276</v>
      </c>
      <c r="G114">
        <f t="shared" si="12"/>
        <v>635.2163197567337</v>
      </c>
      <c r="H114">
        <f t="shared" si="17"/>
        <v>109.32128064810756</v>
      </c>
      <c r="I114">
        <f t="shared" si="13"/>
        <v>100.73984083406725</v>
      </c>
      <c r="J114">
        <f t="shared" si="14"/>
        <v>15.849501466059525</v>
      </c>
      <c r="K114">
        <f t="shared" si="15"/>
        <v>2.7960622494611673</v>
      </c>
      <c r="L114">
        <f t="shared" si="16"/>
        <v>4.1448196187643385</v>
      </c>
    </row>
    <row r="115" spans="1:12" ht="15" thickBot="1" x14ac:dyDescent="0.35">
      <c r="A115" s="11">
        <v>44215</v>
      </c>
      <c r="B115" s="5" t="s">
        <v>2</v>
      </c>
      <c r="C115" s="1" t="s">
        <v>30</v>
      </c>
      <c r="D115" s="7">
        <v>86.829423728813566</v>
      </c>
      <c r="E115" s="7">
        <v>13.225230508474578</v>
      </c>
      <c r="F115" s="7">
        <v>13.311294915254239</v>
      </c>
      <c r="G115">
        <f t="shared" si="12"/>
        <v>774.91947909929672</v>
      </c>
      <c r="H115">
        <f t="shared" si="17"/>
        <v>101.2643341333448</v>
      </c>
      <c r="I115">
        <f t="shared" si="13"/>
        <v>116.14726947034112</v>
      </c>
      <c r="J115">
        <f t="shared" si="14"/>
        <v>19.335283175290598</v>
      </c>
      <c r="K115">
        <f t="shared" si="15"/>
        <v>2.5899932767753278</v>
      </c>
      <c r="L115">
        <f t="shared" si="16"/>
        <v>4.7787397436881758</v>
      </c>
    </row>
    <row r="116" spans="1:12" ht="15" thickBot="1" x14ac:dyDescent="0.35">
      <c r="A116" s="11">
        <v>44215</v>
      </c>
      <c r="B116" s="5" t="s">
        <v>3</v>
      </c>
      <c r="C116" s="1" t="s">
        <v>30</v>
      </c>
      <c r="D116" s="7">
        <v>111.69310344827586</v>
      </c>
      <c r="E116" s="7">
        <v>16.22810344827586</v>
      </c>
      <c r="F116" s="7">
        <v>16.48051724137931</v>
      </c>
      <c r="G116">
        <f t="shared" si="12"/>
        <v>895.08924140108002</v>
      </c>
      <c r="H116">
        <f t="shared" si="17"/>
        <v>108.39223081190819</v>
      </c>
      <c r="I116">
        <f t="shared" si="13"/>
        <v>130.08774805712488</v>
      </c>
      <c r="J116">
        <f t="shared" si="14"/>
        <v>22.333680358328259</v>
      </c>
      <c r="K116">
        <f t="shared" si="15"/>
        <v>2.7723003509592026</v>
      </c>
      <c r="L116">
        <f t="shared" si="16"/>
        <v>5.3523039727268005</v>
      </c>
    </row>
    <row r="117" spans="1:12" ht="15" thickBot="1" x14ac:dyDescent="0.35">
      <c r="A117" s="11">
        <v>44215</v>
      </c>
      <c r="B117" s="5" t="s">
        <v>4</v>
      </c>
      <c r="C117" s="1" t="s">
        <v>30</v>
      </c>
      <c r="D117" s="7">
        <v>86.551789473684195</v>
      </c>
      <c r="E117" s="7">
        <v>17.328210526315786</v>
      </c>
      <c r="F117" s="7">
        <v>15.319789473684212</v>
      </c>
      <c r="G117">
        <f t="shared" si="12"/>
        <v>786.80403677845686</v>
      </c>
      <c r="H117">
        <f t="shared" si="17"/>
        <v>126.14644544434857</v>
      </c>
      <c r="I117">
        <f t="shared" si="13"/>
        <v>130.40372695975384</v>
      </c>
      <c r="J117">
        <f t="shared" si="14"/>
        <v>19.631818872659732</v>
      </c>
      <c r="K117">
        <f t="shared" si="15"/>
        <v>3.2263920795622463</v>
      </c>
      <c r="L117">
        <f t="shared" si="16"/>
        <v>5.3653045447337515</v>
      </c>
    </row>
    <row r="118" spans="1:12" ht="15" thickBot="1" x14ac:dyDescent="0.35">
      <c r="A118" s="11">
        <v>44215</v>
      </c>
      <c r="B118" s="5" t="s">
        <v>5</v>
      </c>
      <c r="C118" s="1" t="s">
        <v>31</v>
      </c>
      <c r="D118" s="7">
        <v>130.90599999999998</v>
      </c>
      <c r="E118" s="7">
        <v>20.764399999999998</v>
      </c>
      <c r="F118" s="7">
        <v>28.816399999999998</v>
      </c>
      <c r="G118">
        <f t="shared" si="12"/>
        <v>955.82791347646435</v>
      </c>
      <c r="H118">
        <f t="shared" si="17"/>
        <v>135.00077734044439</v>
      </c>
      <c r="I118">
        <f t="shared" si="13"/>
        <v>188.89204684410424</v>
      </c>
      <c r="J118">
        <f t="shared" si="14"/>
        <v>23.849191912681878</v>
      </c>
      <c r="K118">
        <f t="shared" si="15"/>
        <v>3.4528554269736631</v>
      </c>
      <c r="L118">
        <f t="shared" si="16"/>
        <v>7.7717361384120238</v>
      </c>
    </row>
    <row r="119" spans="1:12" ht="15" thickBot="1" x14ac:dyDescent="0.35">
      <c r="A119" s="11">
        <v>44215</v>
      </c>
      <c r="B119" s="5" t="s">
        <v>6</v>
      </c>
      <c r="C119" s="1" t="s">
        <v>31</v>
      </c>
      <c r="D119" s="7">
        <v>113.58736842105263</v>
      </c>
      <c r="E119" s="7">
        <v>17.33936842105263</v>
      </c>
      <c r="F119" s="7">
        <v>25.294947368421056</v>
      </c>
      <c r="G119">
        <f t="shared" si="12"/>
        <v>869.56357455658338</v>
      </c>
      <c r="H119">
        <f t="shared" si="17"/>
        <v>115.38986183098189</v>
      </c>
      <c r="I119">
        <f t="shared" si="13"/>
        <v>175.09623802466982</v>
      </c>
      <c r="J119">
        <f t="shared" si="14"/>
        <v>21.696780641663338</v>
      </c>
      <c r="K119">
        <f t="shared" si="15"/>
        <v>2.9512756777400009</v>
      </c>
      <c r="L119">
        <f t="shared" si="16"/>
        <v>7.2041241729960834</v>
      </c>
    </row>
    <row r="120" spans="1:12" ht="15" thickBot="1" x14ac:dyDescent="0.35">
      <c r="A120" s="11">
        <v>44215</v>
      </c>
      <c r="B120" s="5" t="s">
        <v>7</v>
      </c>
      <c r="C120" s="1" t="s">
        <v>31</v>
      </c>
      <c r="D120" s="7">
        <v>98.872976271186459</v>
      </c>
      <c r="E120" s="7">
        <v>17.191023728813562</v>
      </c>
      <c r="F120" s="7">
        <v>24.863050847457629</v>
      </c>
      <c r="G120">
        <f t="shared" si="12"/>
        <v>735.33497109865061</v>
      </c>
      <c r="H120">
        <f t="shared" si="17"/>
        <v>110.1537575455541</v>
      </c>
      <c r="I120">
        <f t="shared" si="13"/>
        <v>161.51840324850849</v>
      </c>
      <c r="J120">
        <f t="shared" si="14"/>
        <v>18.347596464360759</v>
      </c>
      <c r="K120">
        <f t="shared" si="15"/>
        <v>2.8173541444398884</v>
      </c>
      <c r="L120">
        <f t="shared" si="16"/>
        <v>6.6454804874926348</v>
      </c>
    </row>
    <row r="121" spans="1:12" ht="15" thickBot="1" x14ac:dyDescent="0.35">
      <c r="A121" s="11">
        <v>44215</v>
      </c>
      <c r="B121" s="5" t="s">
        <v>8</v>
      </c>
      <c r="C121" s="1" t="s">
        <v>31</v>
      </c>
      <c r="D121" s="7">
        <v>121.31605555555555</v>
      </c>
      <c r="E121" s="7">
        <v>19.834944444444442</v>
      </c>
      <c r="F121" s="7">
        <v>28.271472222222222</v>
      </c>
      <c r="G121">
        <f t="shared" si="12"/>
        <v>703.80730420759323</v>
      </c>
      <c r="H121">
        <f t="shared" si="17"/>
        <v>104.08374804946013</v>
      </c>
      <c r="I121">
        <f t="shared" si="13"/>
        <v>146.98442237896202</v>
      </c>
      <c r="J121">
        <f t="shared" si="14"/>
        <v>17.560938774579398</v>
      </c>
      <c r="K121">
        <f t="shared" si="15"/>
        <v>2.6621041848228728</v>
      </c>
      <c r="L121">
        <f t="shared" si="16"/>
        <v>6.0474973206731955</v>
      </c>
    </row>
    <row r="122" spans="1:12" ht="15" thickBot="1" x14ac:dyDescent="0.35">
      <c r="A122" s="11">
        <v>44215</v>
      </c>
      <c r="B122" s="5" t="s">
        <v>9</v>
      </c>
      <c r="C122" s="1" t="s">
        <v>31</v>
      </c>
      <c r="D122" s="7">
        <v>135.3727966101695</v>
      </c>
      <c r="E122" s="7">
        <v>17.747552542372883</v>
      </c>
      <c r="F122" s="7">
        <v>34.45744576271187</v>
      </c>
      <c r="G122">
        <f t="shared" si="12"/>
        <v>797.09582843817998</v>
      </c>
      <c r="H122">
        <f t="shared" si="17"/>
        <v>103.0538934267154</v>
      </c>
      <c r="I122">
        <f t="shared" si="13"/>
        <v>180.03093224664897</v>
      </c>
      <c r="J122">
        <f t="shared" si="14"/>
        <v>19.88861291576875</v>
      </c>
      <c r="K122">
        <f t="shared" si="15"/>
        <v>2.6357640466904035</v>
      </c>
      <c r="L122">
        <f t="shared" si="16"/>
        <v>7.4071562331474583</v>
      </c>
    </row>
    <row r="123" spans="1:12" ht="15" thickBot="1" x14ac:dyDescent="0.35">
      <c r="A123" s="11">
        <v>44215</v>
      </c>
      <c r="B123" s="5" t="s">
        <v>10</v>
      </c>
      <c r="C123" s="1" t="s">
        <v>32</v>
      </c>
      <c r="D123" s="7">
        <v>100.43157894736842</v>
      </c>
      <c r="E123" s="7">
        <v>17.937263157894733</v>
      </c>
      <c r="F123" s="7">
        <v>24.05473684210526</v>
      </c>
      <c r="G123">
        <f t="shared" ref="G123:G186" si="18">D123+G95</f>
        <v>754.32845288796545</v>
      </c>
      <c r="H123">
        <f t="shared" si="17"/>
        <v>117.35064063197127</v>
      </c>
      <c r="I123">
        <f t="shared" si="13"/>
        <v>164.90808587182786</v>
      </c>
      <c r="J123">
        <f t="shared" si="14"/>
        <v>18.82150937891026</v>
      </c>
      <c r="K123">
        <f t="shared" si="15"/>
        <v>3.0014256535954571</v>
      </c>
      <c r="L123">
        <f t="shared" si="16"/>
        <v>6.7849449031815618</v>
      </c>
    </row>
    <row r="124" spans="1:12" ht="15" thickBot="1" x14ac:dyDescent="0.35">
      <c r="A124" s="11">
        <v>44215</v>
      </c>
      <c r="B124" s="5" t="s">
        <v>11</v>
      </c>
      <c r="C124" s="1" t="s">
        <v>32</v>
      </c>
      <c r="D124" s="7">
        <v>136.89031034482758</v>
      </c>
      <c r="E124" s="7">
        <v>21.640065517241375</v>
      </c>
      <c r="F124" s="7">
        <v>30.531972413793099</v>
      </c>
      <c r="G124">
        <f t="shared" si="18"/>
        <v>1257.1947063168889</v>
      </c>
      <c r="H124">
        <f t="shared" si="17"/>
        <v>157.76511372795125</v>
      </c>
      <c r="I124">
        <f t="shared" ref="I124:I187" si="19">F124+I96</f>
        <v>263.36713215165128</v>
      </c>
      <c r="J124">
        <f t="shared" si="14"/>
        <v>31.368698695466062</v>
      </c>
      <c r="K124">
        <f t="shared" si="15"/>
        <v>4.035088833221681</v>
      </c>
      <c r="L124">
        <f t="shared" si="16"/>
        <v>10.835923972501595</v>
      </c>
    </row>
    <row r="125" spans="1:12" ht="15" thickBot="1" x14ac:dyDescent="0.35">
      <c r="A125" s="11">
        <v>44215</v>
      </c>
      <c r="B125" s="5" t="s">
        <v>12</v>
      </c>
      <c r="C125" s="1" t="s">
        <v>32</v>
      </c>
      <c r="D125" s="7">
        <v>98.8521827586207</v>
      </c>
      <c r="E125" s="7">
        <v>16.050467241379309</v>
      </c>
      <c r="F125" s="7">
        <v>21.860927586206895</v>
      </c>
      <c r="G125">
        <f t="shared" si="18"/>
        <v>966.63203113752115</v>
      </c>
      <c r="H125">
        <f t="shared" si="17"/>
        <v>126.88235565197468</v>
      </c>
      <c r="I125">
        <f t="shared" si="19"/>
        <v>194.08763457114466</v>
      </c>
      <c r="J125">
        <f t="shared" si="14"/>
        <v>24.118769178539875</v>
      </c>
      <c r="K125">
        <f t="shared" si="15"/>
        <v>3.245214130843916</v>
      </c>
      <c r="L125">
        <f t="shared" si="16"/>
        <v>7.9855023481236236</v>
      </c>
    </row>
    <row r="126" spans="1:12" ht="15" thickBot="1" x14ac:dyDescent="0.35">
      <c r="A126" s="11">
        <v>44215</v>
      </c>
      <c r="B126" s="5" t="s">
        <v>13</v>
      </c>
      <c r="C126" s="1" t="s">
        <v>32</v>
      </c>
      <c r="D126" s="7">
        <v>121.857125</v>
      </c>
      <c r="E126" s="7">
        <v>16.666762500000001</v>
      </c>
      <c r="F126" s="7">
        <v>31.721718749999997</v>
      </c>
      <c r="G126">
        <f t="shared" si="18"/>
        <v>994.09261988574167</v>
      </c>
      <c r="H126">
        <f t="shared" si="17"/>
        <v>117.1492654611385</v>
      </c>
      <c r="I126">
        <f t="shared" si="19"/>
        <v>225.40454967364533</v>
      </c>
      <c r="J126">
        <f t="shared" si="14"/>
        <v>24.803947798935617</v>
      </c>
      <c r="K126">
        <f t="shared" si="15"/>
        <v>2.9962751695377676</v>
      </c>
      <c r="L126">
        <f t="shared" si="16"/>
        <v>9.273999163696578</v>
      </c>
    </row>
    <row r="127" spans="1:12" ht="15" thickBot="1" x14ac:dyDescent="0.35">
      <c r="A127" s="11">
        <v>44215</v>
      </c>
      <c r="B127" s="5" t="s">
        <v>14</v>
      </c>
      <c r="C127" s="1" t="s">
        <v>32</v>
      </c>
      <c r="D127" s="7">
        <v>124.79582608695651</v>
      </c>
      <c r="E127" s="7">
        <v>19.209599999999998</v>
      </c>
      <c r="F127" s="7">
        <v>31.192904347826083</v>
      </c>
      <c r="G127">
        <f t="shared" si="18"/>
        <v>929.17218390770711</v>
      </c>
      <c r="H127">
        <f t="shared" si="17"/>
        <v>126.37309991080348</v>
      </c>
      <c r="I127">
        <f t="shared" si="19"/>
        <v>209.68025084775473</v>
      </c>
      <c r="J127">
        <f t="shared" si="14"/>
        <v>23.184095611250736</v>
      </c>
      <c r="K127">
        <f t="shared" si="15"/>
        <v>3.2321891210309266</v>
      </c>
      <c r="L127">
        <f t="shared" si="16"/>
        <v>8.6270417958343852</v>
      </c>
    </row>
    <row r="128" spans="1:12" ht="15" thickBot="1" x14ac:dyDescent="0.35">
      <c r="A128" s="11">
        <v>44215</v>
      </c>
      <c r="B128" s="5" t="s">
        <v>15</v>
      </c>
      <c r="C128" s="1" t="s">
        <v>33</v>
      </c>
      <c r="D128" s="7">
        <v>100.22153846153846</v>
      </c>
      <c r="E128" s="7">
        <v>16.184000000000001</v>
      </c>
      <c r="F128" s="7">
        <v>24.825230769230771</v>
      </c>
      <c r="G128">
        <f t="shared" si="18"/>
        <v>796.84988520721288</v>
      </c>
      <c r="H128">
        <f t="shared" si="17"/>
        <v>119.0058800496481</v>
      </c>
      <c r="I128">
        <f t="shared" si="19"/>
        <v>177.51610938176168</v>
      </c>
      <c r="J128">
        <f t="shared" si="14"/>
        <v>19.882476301392604</v>
      </c>
      <c r="K128">
        <f t="shared" si="15"/>
        <v>3.0437609832051034</v>
      </c>
      <c r="L128">
        <f t="shared" si="16"/>
        <v>7.3036868702638014</v>
      </c>
    </row>
    <row r="129" spans="1:12" ht="15" thickBot="1" x14ac:dyDescent="0.35">
      <c r="A129" s="11">
        <v>44215</v>
      </c>
      <c r="B129" s="5" t="s">
        <v>16</v>
      </c>
      <c r="C129" s="1" t="s">
        <v>33</v>
      </c>
      <c r="D129" s="7">
        <v>106.89263157894737</v>
      </c>
      <c r="E129" s="7">
        <v>14.460631578947369</v>
      </c>
      <c r="F129" s="7">
        <v>26.31031578947368</v>
      </c>
      <c r="G129">
        <f t="shared" si="18"/>
        <v>797.41318283488181</v>
      </c>
      <c r="H129">
        <f t="shared" si="17"/>
        <v>92.912048800041035</v>
      </c>
      <c r="I129">
        <f t="shared" si="19"/>
        <v>179.20925833315761</v>
      </c>
      <c r="J129">
        <f t="shared" si="14"/>
        <v>19.896531334769243</v>
      </c>
      <c r="K129">
        <f t="shared" si="15"/>
        <v>2.3763705531964567</v>
      </c>
      <c r="L129">
        <f t="shared" si="16"/>
        <v>7.3733494479801527</v>
      </c>
    </row>
    <row r="130" spans="1:12" ht="15" thickBot="1" x14ac:dyDescent="0.35">
      <c r="A130" s="11">
        <v>44215</v>
      </c>
      <c r="B130" s="5" t="s">
        <v>17</v>
      </c>
      <c r="C130" s="1" t="s">
        <v>33</v>
      </c>
      <c r="D130" s="7">
        <v>105.26202068965517</v>
      </c>
      <c r="E130" s="7">
        <v>13.846158620689657</v>
      </c>
      <c r="F130" s="7">
        <v>23.612048275862069</v>
      </c>
      <c r="G130">
        <f t="shared" si="18"/>
        <v>1019.6955015633341</v>
      </c>
      <c r="H130">
        <f t="shared" si="17"/>
        <v>121.66246585219389</v>
      </c>
      <c r="I130">
        <f t="shared" si="19"/>
        <v>203.27269285390199</v>
      </c>
      <c r="J130">
        <f t="shared" si="14"/>
        <v>25.442774129530765</v>
      </c>
      <c r="K130">
        <f t="shared" si="15"/>
        <v>3.1117073083022504</v>
      </c>
      <c r="L130">
        <f t="shared" si="16"/>
        <v>8.363410526801152</v>
      </c>
    </row>
    <row r="131" spans="1:12" ht="15" thickBot="1" x14ac:dyDescent="0.35">
      <c r="A131" s="11">
        <v>44215</v>
      </c>
      <c r="B131" s="5" t="s">
        <v>18</v>
      </c>
      <c r="C131" s="1" t="s">
        <v>33</v>
      </c>
      <c r="D131" s="7">
        <v>107.99244067796612</v>
      </c>
      <c r="E131" s="7">
        <v>14.458400000000003</v>
      </c>
      <c r="F131" s="7">
        <v>26.711281355932208</v>
      </c>
      <c r="G131">
        <f t="shared" si="18"/>
        <v>970.75669887683841</v>
      </c>
      <c r="H131">
        <f t="shared" si="17"/>
        <v>118.79935543483472</v>
      </c>
      <c r="I131">
        <f t="shared" si="19"/>
        <v>216.2536343094142</v>
      </c>
      <c r="J131">
        <f t="shared" ref="J131:J194" si="20">G131/40.078</f>
        <v>24.221685185808632</v>
      </c>
      <c r="K131">
        <f t="shared" ref="K131:K194" si="21">H131/39.0983</f>
        <v>3.0384787940865645</v>
      </c>
      <c r="L131">
        <f t="shared" ref="L131:L194" si="22">I131/24.305</f>
        <v>8.8974957543474265</v>
      </c>
    </row>
    <row r="132" spans="1:12" ht="15" thickBot="1" x14ac:dyDescent="0.35">
      <c r="A132" s="11">
        <v>44215</v>
      </c>
      <c r="B132" s="5" t="s">
        <v>19</v>
      </c>
      <c r="C132" s="1" t="s">
        <v>33</v>
      </c>
      <c r="D132" s="7">
        <v>122.23793898305084</v>
      </c>
      <c r="E132" s="7">
        <v>17.835193220338986</v>
      </c>
      <c r="F132" s="7">
        <v>30.254949152542377</v>
      </c>
      <c r="G132">
        <f t="shared" si="18"/>
        <v>718.86889314745872</v>
      </c>
      <c r="H132">
        <f t="shared" si="17"/>
        <v>94.808476404192021</v>
      </c>
      <c r="I132">
        <f t="shared" si="19"/>
        <v>170.94248551353891</v>
      </c>
      <c r="J132">
        <f t="shared" si="20"/>
        <v>17.936745674620955</v>
      </c>
      <c r="K132">
        <f t="shared" si="21"/>
        <v>2.4248746468309879</v>
      </c>
      <c r="L132">
        <f t="shared" si="22"/>
        <v>7.0332230205117838</v>
      </c>
    </row>
    <row r="133" spans="1:12" ht="15" thickBot="1" x14ac:dyDescent="0.35">
      <c r="A133" s="11">
        <v>44215</v>
      </c>
      <c r="B133" s="5" t="s">
        <v>20</v>
      </c>
      <c r="C133" s="1" t="s">
        <v>34</v>
      </c>
      <c r="D133" s="7">
        <v>115.2884745762712</v>
      </c>
      <c r="E133" s="7">
        <v>15.650271186440682</v>
      </c>
      <c r="F133" s="7">
        <v>29.217552542372886</v>
      </c>
      <c r="G133">
        <f t="shared" si="18"/>
        <v>1050.0654077988156</v>
      </c>
      <c r="H133">
        <f t="shared" si="17"/>
        <v>127.1408748061875</v>
      </c>
      <c r="I133">
        <f t="shared" si="19"/>
        <v>235.7501825192906</v>
      </c>
      <c r="J133">
        <f t="shared" si="20"/>
        <v>26.200544133909265</v>
      </c>
      <c r="K133">
        <f t="shared" si="21"/>
        <v>3.251826161398002</v>
      </c>
      <c r="L133">
        <f t="shared" si="22"/>
        <v>9.6996577872573795</v>
      </c>
    </row>
    <row r="134" spans="1:12" ht="15" thickBot="1" x14ac:dyDescent="0.35">
      <c r="A134" s="11">
        <v>44215</v>
      </c>
      <c r="B134" s="5" t="s">
        <v>21</v>
      </c>
      <c r="C134" s="1" t="s">
        <v>34</v>
      </c>
      <c r="D134" s="7">
        <v>107.28921355932205</v>
      </c>
      <c r="E134" s="7">
        <v>16.073552542372884</v>
      </c>
      <c r="F134" s="7">
        <v>26.326566101694922</v>
      </c>
      <c r="G134">
        <f t="shared" si="18"/>
        <v>620.42684658458802</v>
      </c>
      <c r="H134">
        <f t="shared" si="17"/>
        <v>85.887824408969067</v>
      </c>
      <c r="I134">
        <f t="shared" si="19"/>
        <v>141.0481843364808</v>
      </c>
      <c r="J134">
        <f t="shared" si="20"/>
        <v>15.480484220384948</v>
      </c>
      <c r="K134">
        <f t="shared" si="21"/>
        <v>2.1967150594519214</v>
      </c>
      <c r="L134">
        <f t="shared" si="22"/>
        <v>5.8032579443110803</v>
      </c>
    </row>
    <row r="135" spans="1:12" ht="15" thickBot="1" x14ac:dyDescent="0.35">
      <c r="A135" s="11">
        <v>44215</v>
      </c>
      <c r="B135" s="5" t="s">
        <v>22</v>
      </c>
      <c r="C135" s="1" t="s">
        <v>34</v>
      </c>
      <c r="D135" s="7">
        <v>112.7158</v>
      </c>
      <c r="E135" s="7">
        <v>17.018999999999998</v>
      </c>
      <c r="F135" s="7">
        <v>27.1206</v>
      </c>
      <c r="G135">
        <f t="shared" si="18"/>
        <v>672.61240359213843</v>
      </c>
      <c r="H135">
        <f t="shared" si="17"/>
        <v>93.398336061558439</v>
      </c>
      <c r="I135">
        <f t="shared" si="19"/>
        <v>151.10986069452437</v>
      </c>
      <c r="J135">
        <f t="shared" si="20"/>
        <v>16.782584050904198</v>
      </c>
      <c r="K135">
        <f t="shared" si="21"/>
        <v>2.3888081083207822</v>
      </c>
      <c r="L135">
        <f t="shared" si="22"/>
        <v>6.2172335196265944</v>
      </c>
    </row>
    <row r="136" spans="1:12" ht="15" thickBot="1" x14ac:dyDescent="0.35">
      <c r="A136" s="11">
        <v>44215</v>
      </c>
      <c r="B136" s="5" t="s">
        <v>23</v>
      </c>
      <c r="C136" s="1" t="s">
        <v>34</v>
      </c>
      <c r="D136" s="7">
        <v>98.109624999999994</v>
      </c>
      <c r="E136" s="7">
        <v>15.556825</v>
      </c>
      <c r="F136" s="7">
        <v>21.163089285714285</v>
      </c>
      <c r="G136">
        <f t="shared" si="18"/>
        <v>768.02242230576439</v>
      </c>
      <c r="H136">
        <f t="shared" si="17"/>
        <v>107.29403331077695</v>
      </c>
      <c r="I136">
        <f t="shared" si="19"/>
        <v>152.84422052882206</v>
      </c>
      <c r="J136">
        <f t="shared" si="20"/>
        <v>19.163192332595546</v>
      </c>
      <c r="K136">
        <f t="shared" si="21"/>
        <v>2.7442122371248097</v>
      </c>
      <c r="L136">
        <f t="shared" si="22"/>
        <v>6.2885916695668405</v>
      </c>
    </row>
    <row r="137" spans="1:12" ht="15" thickBot="1" x14ac:dyDescent="0.35">
      <c r="A137" s="11">
        <v>44215</v>
      </c>
      <c r="B137" s="5" t="s">
        <v>24</v>
      </c>
      <c r="C137" s="1" t="s">
        <v>34</v>
      </c>
      <c r="D137" s="7">
        <v>105.81312857142856</v>
      </c>
      <c r="E137" s="7">
        <v>15.667871428571429</v>
      </c>
      <c r="F137" s="7">
        <v>21.754142857142856</v>
      </c>
      <c r="G137">
        <f t="shared" si="18"/>
        <v>1152.5253611808678</v>
      </c>
      <c r="H137">
        <f t="shared" si="17"/>
        <v>140.20446343692237</v>
      </c>
      <c r="I137">
        <f t="shared" si="19"/>
        <v>215.19871332183749</v>
      </c>
      <c r="J137">
        <f t="shared" si="20"/>
        <v>28.757057766876283</v>
      </c>
      <c r="K137">
        <f t="shared" si="21"/>
        <v>3.5859478145321502</v>
      </c>
      <c r="L137">
        <f t="shared" si="22"/>
        <v>8.8540922987795714</v>
      </c>
    </row>
    <row r="138" spans="1:12" ht="15" thickBot="1" x14ac:dyDescent="0.35">
      <c r="A138" s="11">
        <v>44215</v>
      </c>
      <c r="B138" s="5" t="s">
        <v>25</v>
      </c>
      <c r="C138" s="1" t="s">
        <v>35</v>
      </c>
      <c r="D138" s="7">
        <v>98.519715000000005</v>
      </c>
      <c r="E138" s="7">
        <v>17.249400000000001</v>
      </c>
      <c r="F138" s="7">
        <v>17.097885000000002</v>
      </c>
      <c r="G138">
        <f t="shared" si="18"/>
        <v>714.4612842440888</v>
      </c>
      <c r="H138">
        <f t="shared" si="17"/>
        <v>100.09764637057634</v>
      </c>
      <c r="I138">
        <f t="shared" si="19"/>
        <v>121.54812407984866</v>
      </c>
      <c r="J138">
        <f t="shared" si="20"/>
        <v>17.826769904787881</v>
      </c>
      <c r="K138">
        <f t="shared" si="21"/>
        <v>2.5601534176825167</v>
      </c>
      <c r="L138">
        <f t="shared" si="22"/>
        <v>5.0009514124603438</v>
      </c>
    </row>
    <row r="139" spans="1:12" ht="15" thickBot="1" x14ac:dyDescent="0.35">
      <c r="A139" s="11">
        <v>44215</v>
      </c>
      <c r="B139" s="5" t="s">
        <v>26</v>
      </c>
      <c r="C139" s="1" t="s">
        <v>35</v>
      </c>
      <c r="D139" s="7">
        <v>94.844237288135602</v>
      </c>
      <c r="E139" s="7">
        <v>17.651084745762716</v>
      </c>
      <c r="F139" s="7">
        <v>18.125016949152542</v>
      </c>
      <c r="G139">
        <f t="shared" si="18"/>
        <v>847.72932963287485</v>
      </c>
      <c r="H139">
        <f t="shared" ref="H139:H202" si="23">E139+H111</f>
        <v>126.47106280390257</v>
      </c>
      <c r="I139">
        <f t="shared" si="19"/>
        <v>154.92056143784816</v>
      </c>
      <c r="J139">
        <f t="shared" si="20"/>
        <v>21.151986866432328</v>
      </c>
      <c r="K139">
        <f t="shared" si="21"/>
        <v>3.234694674804341</v>
      </c>
      <c r="L139">
        <f t="shared" si="22"/>
        <v>6.3740202196193447</v>
      </c>
    </row>
    <row r="140" spans="1:12" ht="15" thickBot="1" x14ac:dyDescent="0.35">
      <c r="A140" s="11">
        <v>44215</v>
      </c>
      <c r="B140" s="5" t="s">
        <v>27</v>
      </c>
      <c r="C140" s="1" t="s">
        <v>35</v>
      </c>
      <c r="D140" s="7">
        <v>103.82856393442623</v>
      </c>
      <c r="E140" s="7">
        <v>16.225993442622951</v>
      </c>
      <c r="F140" s="7">
        <v>18.87286557377049</v>
      </c>
      <c r="G140">
        <f t="shared" si="18"/>
        <v>947.95505290918732</v>
      </c>
      <c r="H140">
        <f t="shared" si="23"/>
        <v>123.84173940352548</v>
      </c>
      <c r="I140">
        <f t="shared" si="19"/>
        <v>165.63289599916629</v>
      </c>
      <c r="J140">
        <f t="shared" si="20"/>
        <v>23.652753453495365</v>
      </c>
      <c r="K140">
        <f t="shared" si="21"/>
        <v>3.1674456281609551</v>
      </c>
      <c r="L140">
        <f t="shared" si="22"/>
        <v>6.8147663443392839</v>
      </c>
    </row>
    <row r="141" spans="1:12" ht="15" thickBot="1" x14ac:dyDescent="0.35">
      <c r="A141" s="11">
        <v>44215</v>
      </c>
      <c r="B141" s="5" t="s">
        <v>28</v>
      </c>
      <c r="C141" s="1" t="s">
        <v>35</v>
      </c>
      <c r="D141" s="7">
        <v>86.026722413793109</v>
      </c>
      <c r="E141" s="7">
        <v>15.573300000000001</v>
      </c>
      <c r="F141" s="7">
        <v>16.145332758620693</v>
      </c>
      <c r="G141">
        <f t="shared" si="18"/>
        <v>685.26256979929099</v>
      </c>
      <c r="H141">
        <f t="shared" si="23"/>
        <v>98.271645477752074</v>
      </c>
      <c r="I141">
        <f t="shared" si="19"/>
        <v>123.61255084667886</v>
      </c>
      <c r="J141">
        <f t="shared" si="20"/>
        <v>17.098222710696415</v>
      </c>
      <c r="K141">
        <f t="shared" si="21"/>
        <v>2.5134505970272896</v>
      </c>
      <c r="L141">
        <f t="shared" si="22"/>
        <v>5.0858897694580891</v>
      </c>
    </row>
    <row r="142" spans="1:12" ht="15" thickBot="1" x14ac:dyDescent="0.35">
      <c r="A142" s="10">
        <v>44235</v>
      </c>
      <c r="B142" s="1" t="s">
        <v>1</v>
      </c>
      <c r="C142" s="1" t="s">
        <v>30</v>
      </c>
      <c r="D142" s="7">
        <v>56.613368421052627</v>
      </c>
      <c r="E142" s="7">
        <v>14.268105263157894</v>
      </c>
      <c r="F142" s="7">
        <v>9.1126631578947368</v>
      </c>
      <c r="G142">
        <f t="shared" si="18"/>
        <v>691.82968817778635</v>
      </c>
      <c r="H142">
        <f t="shared" si="23"/>
        <v>123.58938591126545</v>
      </c>
      <c r="I142">
        <f t="shared" si="19"/>
        <v>109.85250399196198</v>
      </c>
      <c r="J142">
        <f t="shared" si="20"/>
        <v>17.26208114620955</v>
      </c>
      <c r="K142">
        <f t="shared" si="21"/>
        <v>3.1609912940272453</v>
      </c>
      <c r="L142">
        <f t="shared" si="22"/>
        <v>4.5197491870792836</v>
      </c>
    </row>
    <row r="143" spans="1:12" ht="15" thickBot="1" x14ac:dyDescent="0.35">
      <c r="A143" s="10">
        <v>44235</v>
      </c>
      <c r="B143" s="1" t="s">
        <v>2</v>
      </c>
      <c r="C143" s="1" t="s">
        <v>30</v>
      </c>
      <c r="D143" s="7">
        <v>64.832631578947357</v>
      </c>
      <c r="E143" s="7">
        <v>12.356315789473685</v>
      </c>
      <c r="F143" s="7">
        <v>9.52</v>
      </c>
      <c r="G143">
        <f t="shared" si="18"/>
        <v>839.75211067824409</v>
      </c>
      <c r="H143">
        <f t="shared" si="23"/>
        <v>113.62064992281849</v>
      </c>
      <c r="I143">
        <f t="shared" si="19"/>
        <v>125.66726947034111</v>
      </c>
      <c r="J143">
        <f t="shared" si="20"/>
        <v>20.952944525132093</v>
      </c>
      <c r="K143">
        <f t="shared" si="21"/>
        <v>2.9060253239352729</v>
      </c>
      <c r="L143">
        <f t="shared" si="22"/>
        <v>5.1704286965785275</v>
      </c>
    </row>
    <row r="144" spans="1:12" ht="15" thickBot="1" x14ac:dyDescent="0.35">
      <c r="A144" s="10">
        <v>44235</v>
      </c>
      <c r="B144" s="1" t="s">
        <v>3</v>
      </c>
      <c r="C144" s="1" t="s">
        <v>30</v>
      </c>
      <c r="D144" s="7">
        <v>79.095124137931023</v>
      </c>
      <c r="E144" s="7">
        <v>13.675779310344826</v>
      </c>
      <c r="F144" s="7">
        <v>11.431820689655172</v>
      </c>
      <c r="G144">
        <f t="shared" si="18"/>
        <v>974.18436553901108</v>
      </c>
      <c r="H144">
        <f t="shared" si="23"/>
        <v>122.06801012225301</v>
      </c>
      <c r="I144">
        <f t="shared" si="19"/>
        <v>141.51956874678007</v>
      </c>
      <c r="J144">
        <f t="shared" si="20"/>
        <v>24.307210078821573</v>
      </c>
      <c r="K144">
        <f t="shared" si="21"/>
        <v>3.1220797354936916</v>
      </c>
      <c r="L144">
        <f t="shared" si="22"/>
        <v>5.8226524890672726</v>
      </c>
    </row>
    <row r="145" spans="1:12" ht="15" thickBot="1" x14ac:dyDescent="0.35">
      <c r="A145" s="10">
        <v>44235</v>
      </c>
      <c r="B145" s="1" t="s">
        <v>4</v>
      </c>
      <c r="C145" s="1" t="s">
        <v>30</v>
      </c>
      <c r="D145" s="7">
        <v>65.737864406779664</v>
      </c>
      <c r="E145" s="7">
        <v>16.19986440677966</v>
      </c>
      <c r="F145" s="7">
        <v>11.162101694915254</v>
      </c>
      <c r="G145">
        <f t="shared" si="18"/>
        <v>852.5419011852365</v>
      </c>
      <c r="H145">
        <f t="shared" si="23"/>
        <v>142.34630985112824</v>
      </c>
      <c r="I145">
        <f t="shared" si="19"/>
        <v>141.5658286546691</v>
      </c>
      <c r="J145">
        <f t="shared" si="20"/>
        <v>21.272066998982893</v>
      </c>
      <c r="K145">
        <f t="shared" si="21"/>
        <v>3.6407288769877009</v>
      </c>
      <c r="L145">
        <f t="shared" si="22"/>
        <v>5.8245557973531827</v>
      </c>
    </row>
    <row r="146" spans="1:12" ht="15" thickBot="1" x14ac:dyDescent="0.35">
      <c r="A146" s="10">
        <v>44235</v>
      </c>
      <c r="B146" s="1" t="s">
        <v>5</v>
      </c>
      <c r="C146" s="1" t="s">
        <v>31</v>
      </c>
      <c r="D146" s="7">
        <v>93.246703448275838</v>
      </c>
      <c r="E146" s="7">
        <v>16.084858620689651</v>
      </c>
      <c r="F146" s="7">
        <v>20.494106896551724</v>
      </c>
      <c r="G146">
        <f t="shared" si="18"/>
        <v>1049.0746169247402</v>
      </c>
      <c r="H146">
        <f t="shared" si="23"/>
        <v>151.08563596113405</v>
      </c>
      <c r="I146">
        <f t="shared" si="19"/>
        <v>209.38615374065597</v>
      </c>
      <c r="J146">
        <f t="shared" si="20"/>
        <v>26.175822569108742</v>
      </c>
      <c r="K146">
        <f t="shared" si="21"/>
        <v>3.8642507720574564</v>
      </c>
      <c r="L146">
        <f t="shared" si="22"/>
        <v>8.6149415239932505</v>
      </c>
    </row>
    <row r="147" spans="1:12" ht="15" thickBot="1" x14ac:dyDescent="0.35">
      <c r="A147" s="10">
        <v>44235</v>
      </c>
      <c r="B147" s="1" t="s">
        <v>6</v>
      </c>
      <c r="C147" s="1" t="s">
        <v>31</v>
      </c>
      <c r="D147" s="7">
        <v>101.6178947368421</v>
      </c>
      <c r="E147" s="7">
        <v>15.639473684210525</v>
      </c>
      <c r="F147" s="7">
        <v>22.624736842105261</v>
      </c>
      <c r="G147">
        <f t="shared" si="18"/>
        <v>971.18146929342549</v>
      </c>
      <c r="H147">
        <f t="shared" si="23"/>
        <v>131.0293355151924</v>
      </c>
      <c r="I147">
        <f t="shared" si="19"/>
        <v>197.72097486677507</v>
      </c>
      <c r="J147">
        <f t="shared" si="20"/>
        <v>24.23228377896665</v>
      </c>
      <c r="K147">
        <f t="shared" si="21"/>
        <v>3.3512796084533698</v>
      </c>
      <c r="L147">
        <f t="shared" si="22"/>
        <v>8.1349917657591053</v>
      </c>
    </row>
    <row r="148" spans="1:12" ht="15" thickBot="1" x14ac:dyDescent="0.35">
      <c r="A148" s="10">
        <v>44235</v>
      </c>
      <c r="B148" s="1" t="s">
        <v>7</v>
      </c>
      <c r="C148" s="1" t="s">
        <v>31</v>
      </c>
      <c r="D148" s="7">
        <v>86.645714285714277</v>
      </c>
      <c r="E148" s="7">
        <v>15.213571428571429</v>
      </c>
      <c r="F148" s="7">
        <v>21.682499999999997</v>
      </c>
      <c r="G148">
        <f t="shared" si="18"/>
        <v>821.98068538436485</v>
      </c>
      <c r="H148">
        <f t="shared" si="23"/>
        <v>125.36732897412553</v>
      </c>
      <c r="I148">
        <f t="shared" si="19"/>
        <v>183.2009032485085</v>
      </c>
      <c r="J148">
        <f t="shared" si="20"/>
        <v>20.509523563659982</v>
      </c>
      <c r="K148">
        <f t="shared" si="21"/>
        <v>3.2064649607304032</v>
      </c>
      <c r="L148">
        <f t="shared" si="22"/>
        <v>7.5375808783587122</v>
      </c>
    </row>
    <row r="149" spans="1:12" ht="15" thickBot="1" x14ac:dyDescent="0.35">
      <c r="A149" s="10">
        <v>44235</v>
      </c>
      <c r="B149" s="1" t="s">
        <v>8</v>
      </c>
      <c r="C149" s="1" t="s">
        <v>31</v>
      </c>
      <c r="D149" s="7">
        <v>85.026637931034486</v>
      </c>
      <c r="E149" s="7">
        <v>14.227724137931034</v>
      </c>
      <c r="F149" s="7">
        <v>19.693008620689657</v>
      </c>
      <c r="G149">
        <f t="shared" si="18"/>
        <v>788.83394213862766</v>
      </c>
      <c r="H149">
        <f t="shared" si="23"/>
        <v>118.31147218739116</v>
      </c>
      <c r="I149">
        <f t="shared" si="19"/>
        <v>166.67743099965168</v>
      </c>
      <c r="J149">
        <f t="shared" si="20"/>
        <v>19.682467741370019</v>
      </c>
      <c r="K149">
        <f t="shared" si="21"/>
        <v>3.0260004191330863</v>
      </c>
      <c r="L149">
        <f t="shared" si="22"/>
        <v>6.8577424809566621</v>
      </c>
    </row>
    <row r="150" spans="1:12" ht="15" thickBot="1" x14ac:dyDescent="0.35">
      <c r="A150" s="10">
        <v>44235</v>
      </c>
      <c r="B150" s="1" t="s">
        <v>9</v>
      </c>
      <c r="C150" s="1" t="s">
        <v>31</v>
      </c>
      <c r="D150" s="7">
        <v>82.059517857142851</v>
      </c>
      <c r="E150" s="7">
        <v>10.068560714285715</v>
      </c>
      <c r="F150" s="7">
        <v>20.705628571428569</v>
      </c>
      <c r="G150">
        <f t="shared" si="18"/>
        <v>879.15534629532283</v>
      </c>
      <c r="H150">
        <f t="shared" si="23"/>
        <v>113.12245414100111</v>
      </c>
      <c r="I150">
        <f t="shared" si="19"/>
        <v>200.73656081807755</v>
      </c>
      <c r="J150">
        <f t="shared" si="20"/>
        <v>21.93610824630278</v>
      </c>
      <c r="K150">
        <f t="shared" si="21"/>
        <v>2.8932831898318114</v>
      </c>
      <c r="L150">
        <f t="shared" si="22"/>
        <v>8.2590644237020179</v>
      </c>
    </row>
    <row r="151" spans="1:12" ht="15" thickBot="1" x14ac:dyDescent="0.35">
      <c r="A151" s="10">
        <v>44235</v>
      </c>
      <c r="B151" s="1" t="s">
        <v>10</v>
      </c>
      <c r="C151" s="1" t="s">
        <v>32</v>
      </c>
      <c r="D151" s="7">
        <v>71.450526315789475</v>
      </c>
      <c r="E151" s="7">
        <v>13.016842105263159</v>
      </c>
      <c r="F151" s="7">
        <v>16.806315789473683</v>
      </c>
      <c r="G151">
        <f t="shared" si="18"/>
        <v>825.77897920375494</v>
      </c>
      <c r="H151">
        <f t="shared" si="23"/>
        <v>130.36748273723444</v>
      </c>
      <c r="I151">
        <f t="shared" si="19"/>
        <v>181.71440166130154</v>
      </c>
      <c r="J151">
        <f t="shared" si="20"/>
        <v>20.60429610269362</v>
      </c>
      <c r="K151">
        <f t="shared" si="21"/>
        <v>3.3343516914350353</v>
      </c>
      <c r="L151">
        <f t="shared" si="22"/>
        <v>7.4764205579634453</v>
      </c>
    </row>
    <row r="152" spans="1:12" ht="15" thickBot="1" x14ac:dyDescent="0.35">
      <c r="A152" s="10">
        <v>44235</v>
      </c>
      <c r="B152" s="1" t="s">
        <v>11</v>
      </c>
      <c r="C152" s="1" t="s">
        <v>32</v>
      </c>
      <c r="D152" s="7">
        <v>94.315789473684205</v>
      </c>
      <c r="E152" s="7">
        <v>15.336842105263157</v>
      </c>
      <c r="F152" s="7">
        <v>20.789473684210524</v>
      </c>
      <c r="G152">
        <f t="shared" si="18"/>
        <v>1351.510495790573</v>
      </c>
      <c r="H152">
        <f t="shared" si="23"/>
        <v>173.10195583321439</v>
      </c>
      <c r="I152">
        <f t="shared" si="19"/>
        <v>284.1566058358618</v>
      </c>
      <c r="J152">
        <f t="shared" si="20"/>
        <v>33.722004486016594</v>
      </c>
      <c r="K152">
        <f t="shared" si="21"/>
        <v>4.4273524893208753</v>
      </c>
      <c r="L152">
        <f t="shared" si="22"/>
        <v>11.6912818694039</v>
      </c>
    </row>
    <row r="153" spans="1:12" ht="15" thickBot="1" x14ac:dyDescent="0.35">
      <c r="A153" s="10">
        <v>44235</v>
      </c>
      <c r="B153" s="1" t="s">
        <v>12</v>
      </c>
      <c r="C153" s="1" t="s">
        <v>32</v>
      </c>
      <c r="D153" s="7">
        <v>77.528947368421058</v>
      </c>
      <c r="E153" s="7">
        <v>12.705263157894736</v>
      </c>
      <c r="F153" s="7">
        <v>17.035789473684208</v>
      </c>
      <c r="G153">
        <f t="shared" si="18"/>
        <v>1044.1609785059422</v>
      </c>
      <c r="H153">
        <f t="shared" si="23"/>
        <v>139.58761880986941</v>
      </c>
      <c r="I153">
        <f t="shared" si="19"/>
        <v>211.12342404482888</v>
      </c>
      <c r="J153">
        <f t="shared" si="20"/>
        <v>26.053220682318035</v>
      </c>
      <c r="K153">
        <f t="shared" si="21"/>
        <v>3.5701710511676827</v>
      </c>
      <c r="L153">
        <f t="shared" si="22"/>
        <v>8.6864194217168844</v>
      </c>
    </row>
    <row r="154" spans="1:12" ht="15" thickBot="1" x14ac:dyDescent="0.35">
      <c r="A154" s="10">
        <v>44235</v>
      </c>
      <c r="B154" s="1" t="s">
        <v>13</v>
      </c>
      <c r="C154" s="1" t="s">
        <v>32</v>
      </c>
      <c r="D154" s="7">
        <v>83.795837288135601</v>
      </c>
      <c r="E154" s="7">
        <v>11.660623728813562</v>
      </c>
      <c r="F154" s="7">
        <v>21.370454237288136</v>
      </c>
      <c r="G154">
        <f t="shared" si="18"/>
        <v>1077.8884571738772</v>
      </c>
      <c r="H154">
        <f t="shared" si="23"/>
        <v>128.80988918995206</v>
      </c>
      <c r="I154">
        <f t="shared" si="19"/>
        <v>246.77500391093346</v>
      </c>
      <c r="J154">
        <f t="shared" si="20"/>
        <v>26.89476663440983</v>
      </c>
      <c r="K154">
        <f t="shared" si="21"/>
        <v>3.2945138072487055</v>
      </c>
      <c r="L154">
        <f t="shared" si="22"/>
        <v>10.153260806868277</v>
      </c>
    </row>
    <row r="155" spans="1:12" ht="15" thickBot="1" x14ac:dyDescent="0.35">
      <c r="A155" s="10">
        <v>44235</v>
      </c>
      <c r="B155" s="1" t="s">
        <v>14</v>
      </c>
      <c r="C155" s="1" t="s">
        <v>32</v>
      </c>
      <c r="D155" s="7">
        <v>94.798210169491526</v>
      </c>
      <c r="E155" s="7">
        <v>14.577355932203389</v>
      </c>
      <c r="F155" s="7">
        <v>23.686942372881358</v>
      </c>
      <c r="G155">
        <f t="shared" si="18"/>
        <v>1023.9703940771986</v>
      </c>
      <c r="H155">
        <f t="shared" si="23"/>
        <v>140.95045584300686</v>
      </c>
      <c r="I155">
        <f t="shared" si="19"/>
        <v>233.3671932206361</v>
      </c>
      <c r="J155">
        <f t="shared" si="20"/>
        <v>25.549438446958394</v>
      </c>
      <c r="K155">
        <f t="shared" si="21"/>
        <v>3.6050277337635359</v>
      </c>
      <c r="L155">
        <f t="shared" si="22"/>
        <v>9.6016125579360665</v>
      </c>
    </row>
    <row r="156" spans="1:12" ht="15" thickBot="1" x14ac:dyDescent="0.35">
      <c r="A156" s="10">
        <v>44235</v>
      </c>
      <c r="B156" s="1" t="s">
        <v>15</v>
      </c>
      <c r="C156" s="1" t="s">
        <v>33</v>
      </c>
      <c r="D156" s="7">
        <v>78.61042105263158</v>
      </c>
      <c r="E156" s="7">
        <v>13.64978947368421</v>
      </c>
      <c r="F156" s="7">
        <v>19.008526315789471</v>
      </c>
      <c r="G156">
        <f t="shared" si="18"/>
        <v>875.4603062598444</v>
      </c>
      <c r="H156">
        <f t="shared" si="23"/>
        <v>132.65566952333231</v>
      </c>
      <c r="I156">
        <f t="shared" si="19"/>
        <v>196.52463569755116</v>
      </c>
      <c r="J156">
        <f t="shared" si="20"/>
        <v>21.843912028041427</v>
      </c>
      <c r="K156">
        <f t="shared" si="21"/>
        <v>3.392875637133387</v>
      </c>
      <c r="L156">
        <f t="shared" si="22"/>
        <v>8.0857698291524862</v>
      </c>
    </row>
    <row r="157" spans="1:12" ht="15" thickBot="1" x14ac:dyDescent="0.35">
      <c r="A157" s="10">
        <v>44235</v>
      </c>
      <c r="B157" s="1" t="s">
        <v>16</v>
      </c>
      <c r="C157" s="1" t="s">
        <v>33</v>
      </c>
      <c r="D157" s="7">
        <v>87.927871551724152</v>
      </c>
      <c r="E157" s="7">
        <v>12.096457758620691</v>
      </c>
      <c r="F157" s="7">
        <v>21.017234482758621</v>
      </c>
      <c r="G157">
        <f t="shared" si="18"/>
        <v>885.34105438660595</v>
      </c>
      <c r="H157">
        <f t="shared" si="23"/>
        <v>105.00850655866172</v>
      </c>
      <c r="I157">
        <f t="shared" si="19"/>
        <v>200.22649281591623</v>
      </c>
      <c r="J157">
        <f t="shared" si="20"/>
        <v>22.090449982199857</v>
      </c>
      <c r="K157">
        <f t="shared" si="21"/>
        <v>2.6857563259441388</v>
      </c>
      <c r="L157">
        <f t="shared" si="22"/>
        <v>8.2380782890728756</v>
      </c>
    </row>
    <row r="158" spans="1:12" ht="15" thickBot="1" x14ac:dyDescent="0.35">
      <c r="A158" s="10">
        <v>44235</v>
      </c>
      <c r="B158" s="1" t="s">
        <v>17</v>
      </c>
      <c r="C158" s="1" t="s">
        <v>33</v>
      </c>
      <c r="D158" s="7">
        <v>92.625344827586204</v>
      </c>
      <c r="E158" s="7">
        <v>12.767931034482759</v>
      </c>
      <c r="F158" s="7">
        <v>20.087931034482761</v>
      </c>
      <c r="G158">
        <f t="shared" si="18"/>
        <v>1112.3208463909202</v>
      </c>
      <c r="H158">
        <f t="shared" si="23"/>
        <v>134.43039688667665</v>
      </c>
      <c r="I158">
        <f t="shared" si="19"/>
        <v>223.36062388838474</v>
      </c>
      <c r="J158">
        <f t="shared" si="20"/>
        <v>27.753901052720199</v>
      </c>
      <c r="K158">
        <f t="shared" si="21"/>
        <v>3.4382670573062422</v>
      </c>
      <c r="L158">
        <f t="shared" si="22"/>
        <v>9.1899042949345713</v>
      </c>
    </row>
    <row r="159" spans="1:12" ht="15" thickBot="1" x14ac:dyDescent="0.35">
      <c r="A159" s="10">
        <v>44235</v>
      </c>
      <c r="B159" s="1" t="s">
        <v>18</v>
      </c>
      <c r="C159" s="1" t="s">
        <v>33</v>
      </c>
      <c r="D159" s="7">
        <v>88.724210526315787</v>
      </c>
      <c r="E159" s="7">
        <v>12.631578947368419</v>
      </c>
      <c r="F159" s="7">
        <v>21.311999999999998</v>
      </c>
      <c r="G159">
        <f t="shared" si="18"/>
        <v>1059.4809094031541</v>
      </c>
      <c r="H159">
        <f t="shared" si="23"/>
        <v>131.43093438220313</v>
      </c>
      <c r="I159">
        <f t="shared" si="19"/>
        <v>237.56563430941418</v>
      </c>
      <c r="J159">
        <f t="shared" si="20"/>
        <v>26.435473561633664</v>
      </c>
      <c r="K159">
        <f t="shared" si="21"/>
        <v>3.361551125808619</v>
      </c>
      <c r="L159">
        <f t="shared" si="22"/>
        <v>9.7743523682128863</v>
      </c>
    </row>
    <row r="160" spans="1:12" ht="15" thickBot="1" x14ac:dyDescent="0.35">
      <c r="A160" s="10">
        <v>44235</v>
      </c>
      <c r="B160" s="1" t="s">
        <v>19</v>
      </c>
      <c r="C160" s="1" t="s">
        <v>33</v>
      </c>
      <c r="D160" s="7">
        <v>86.988734482758602</v>
      </c>
      <c r="E160" s="7">
        <v>13.435355172413793</v>
      </c>
      <c r="F160" s="7">
        <v>20.355699999999999</v>
      </c>
      <c r="G160">
        <f t="shared" si="18"/>
        <v>805.85762763021728</v>
      </c>
      <c r="H160">
        <f t="shared" si="23"/>
        <v>108.24383157660581</v>
      </c>
      <c r="I160">
        <f t="shared" si="19"/>
        <v>191.2981855135389</v>
      </c>
      <c r="J160">
        <f t="shared" si="20"/>
        <v>20.107231589156576</v>
      </c>
      <c r="K160">
        <f t="shared" si="21"/>
        <v>2.768504809073689</v>
      </c>
      <c r="L160">
        <f t="shared" si="22"/>
        <v>7.8707338207586464</v>
      </c>
    </row>
    <row r="161" spans="1:12" ht="15" thickBot="1" x14ac:dyDescent="0.35">
      <c r="A161" s="10">
        <v>44235</v>
      </c>
      <c r="B161" s="1" t="s">
        <v>20</v>
      </c>
      <c r="C161" s="1" t="s">
        <v>34</v>
      </c>
      <c r="D161" s="7">
        <v>85.32410526315789</v>
      </c>
      <c r="E161" s="7">
        <v>11.978526315789473</v>
      </c>
      <c r="F161" s="7">
        <v>20.550315789473686</v>
      </c>
      <c r="G161">
        <f t="shared" si="18"/>
        <v>1135.3895130619735</v>
      </c>
      <c r="H161">
        <f t="shared" si="23"/>
        <v>139.11940112197698</v>
      </c>
      <c r="I161">
        <f t="shared" si="19"/>
        <v>256.3004983087643</v>
      </c>
      <c r="J161">
        <f t="shared" si="20"/>
        <v>28.329495310693485</v>
      </c>
      <c r="K161">
        <f t="shared" si="21"/>
        <v>3.5581956535700265</v>
      </c>
      <c r="L161">
        <f t="shared" si="22"/>
        <v>10.545175820150764</v>
      </c>
    </row>
    <row r="162" spans="1:12" ht="15" thickBot="1" x14ac:dyDescent="0.35">
      <c r="A162" s="10">
        <v>44235</v>
      </c>
      <c r="B162" s="1" t="s">
        <v>21</v>
      </c>
      <c r="C162" s="1" t="s">
        <v>34</v>
      </c>
      <c r="D162" s="7">
        <v>91.054331250000004</v>
      </c>
      <c r="E162" s="7">
        <v>13.964009375</v>
      </c>
      <c r="F162" s="7">
        <v>21.419950000000004</v>
      </c>
      <c r="G162">
        <f t="shared" si="18"/>
        <v>711.48117783458804</v>
      </c>
      <c r="H162">
        <f t="shared" si="23"/>
        <v>99.85183378396907</v>
      </c>
      <c r="I162">
        <f t="shared" si="19"/>
        <v>162.4681343364808</v>
      </c>
      <c r="J162">
        <f t="shared" si="20"/>
        <v>17.752412241992815</v>
      </c>
      <c r="K162">
        <f t="shared" si="21"/>
        <v>2.5538663774120374</v>
      </c>
      <c r="L162">
        <f t="shared" si="22"/>
        <v>6.6845560311244929</v>
      </c>
    </row>
    <row r="163" spans="1:12" ht="15" thickBot="1" x14ac:dyDescent="0.35">
      <c r="A163" s="10">
        <v>44235</v>
      </c>
      <c r="B163" s="1" t="s">
        <v>22</v>
      </c>
      <c r="C163" s="1" t="s">
        <v>34</v>
      </c>
      <c r="D163" s="7">
        <v>83.179999999999993</v>
      </c>
      <c r="E163" s="7">
        <v>13.639999999999999</v>
      </c>
      <c r="F163" s="7">
        <v>19.119999999999997</v>
      </c>
      <c r="G163">
        <f t="shared" si="18"/>
        <v>755.79240359213838</v>
      </c>
      <c r="H163">
        <f t="shared" si="23"/>
        <v>107.03833606155844</v>
      </c>
      <c r="I163">
        <f t="shared" si="19"/>
        <v>170.22986069452438</v>
      </c>
      <c r="J163">
        <f t="shared" si="20"/>
        <v>18.85803691781372</v>
      </c>
      <c r="K163">
        <f t="shared" si="21"/>
        <v>2.737672381191981</v>
      </c>
      <c r="L163">
        <f t="shared" si="22"/>
        <v>7.0039029292130994</v>
      </c>
    </row>
    <row r="164" spans="1:12" ht="15" thickBot="1" x14ac:dyDescent="0.35">
      <c r="A164" s="10">
        <v>44235</v>
      </c>
      <c r="B164" s="1" t="s">
        <v>23</v>
      </c>
      <c r="C164" s="1" t="s">
        <v>34</v>
      </c>
      <c r="D164" s="7">
        <v>84.35</v>
      </c>
      <c r="E164" s="7">
        <v>13.739999999999998</v>
      </c>
      <c r="F164" s="7">
        <v>17.159999999999997</v>
      </c>
      <c r="G164">
        <f t="shared" si="18"/>
        <v>852.37242230576442</v>
      </c>
      <c r="H164">
        <f t="shared" si="23"/>
        <v>121.03403331077695</v>
      </c>
      <c r="I164">
        <f t="shared" si="19"/>
        <v>170.00422052882206</v>
      </c>
      <c r="J164">
        <f t="shared" si="20"/>
        <v>21.267838273011737</v>
      </c>
      <c r="K164">
        <f t="shared" si="21"/>
        <v>3.0956341659554747</v>
      </c>
      <c r="L164">
        <f t="shared" si="22"/>
        <v>6.9946192359112143</v>
      </c>
    </row>
    <row r="165" spans="1:12" ht="15" thickBot="1" x14ac:dyDescent="0.35">
      <c r="A165" s="10">
        <v>44235</v>
      </c>
      <c r="B165" s="1" t="s">
        <v>24</v>
      </c>
      <c r="C165" s="1" t="s">
        <v>34</v>
      </c>
      <c r="D165" s="7">
        <v>96.622105263157877</v>
      </c>
      <c r="E165" s="7">
        <v>13.763578947368421</v>
      </c>
      <c r="F165" s="7">
        <v>19.077052631578944</v>
      </c>
      <c r="G165">
        <f t="shared" si="18"/>
        <v>1249.1474664440257</v>
      </c>
      <c r="H165">
        <f t="shared" si="23"/>
        <v>153.96804238429078</v>
      </c>
      <c r="I165">
        <f t="shared" si="19"/>
        <v>234.27576595341642</v>
      </c>
      <c r="J165">
        <f t="shared" si="20"/>
        <v>31.16790923808637</v>
      </c>
      <c r="K165">
        <f t="shared" si="21"/>
        <v>3.9379728117153632</v>
      </c>
      <c r="L165">
        <f t="shared" si="22"/>
        <v>9.6389946905334885</v>
      </c>
    </row>
    <row r="166" spans="1:12" ht="15" thickBot="1" x14ac:dyDescent="0.35">
      <c r="A166" s="10">
        <v>44235</v>
      </c>
      <c r="B166" s="1" t="s">
        <v>25</v>
      </c>
      <c r="C166" s="1" t="s">
        <v>35</v>
      </c>
      <c r="D166" s="7">
        <v>69.99434482758619</v>
      </c>
      <c r="E166" s="7">
        <v>13.959324137931032</v>
      </c>
      <c r="F166" s="7">
        <v>11.013234482758621</v>
      </c>
      <c r="G166">
        <f t="shared" si="18"/>
        <v>784.45562907167505</v>
      </c>
      <c r="H166">
        <f t="shared" si="23"/>
        <v>114.05697050850738</v>
      </c>
      <c r="I166">
        <f t="shared" si="19"/>
        <v>132.5613585626073</v>
      </c>
      <c r="J166">
        <f t="shared" si="20"/>
        <v>19.573222942054869</v>
      </c>
      <c r="K166">
        <f t="shared" si="21"/>
        <v>2.9171849033975228</v>
      </c>
      <c r="L166">
        <f t="shared" si="22"/>
        <v>5.4540777026376173</v>
      </c>
    </row>
    <row r="167" spans="1:12" ht="15" thickBot="1" x14ac:dyDescent="0.35">
      <c r="A167" s="10">
        <v>44235</v>
      </c>
      <c r="B167" s="1" t="s">
        <v>26</v>
      </c>
      <c r="C167" s="1" t="s">
        <v>35</v>
      </c>
      <c r="D167" s="7">
        <v>63.019157894736836</v>
      </c>
      <c r="E167" s="7">
        <v>13.888210526315788</v>
      </c>
      <c r="F167" s="7">
        <v>11.221052631578946</v>
      </c>
      <c r="G167">
        <f t="shared" si="18"/>
        <v>910.7484875276117</v>
      </c>
      <c r="H167">
        <f t="shared" si="23"/>
        <v>140.35927333021834</v>
      </c>
      <c r="I167">
        <f t="shared" si="19"/>
        <v>166.14161406942711</v>
      </c>
      <c r="J167">
        <f t="shared" si="20"/>
        <v>22.724399608952833</v>
      </c>
      <c r="K167">
        <f t="shared" si="21"/>
        <v>3.5899073189938777</v>
      </c>
      <c r="L167">
        <f t="shared" si="22"/>
        <v>6.8356969376435757</v>
      </c>
    </row>
    <row r="168" spans="1:12" ht="15" thickBot="1" x14ac:dyDescent="0.35">
      <c r="A168" s="10">
        <v>44235</v>
      </c>
      <c r="B168" s="1" t="s">
        <v>27</v>
      </c>
      <c r="C168" s="1" t="s">
        <v>35</v>
      </c>
      <c r="D168" s="7">
        <v>72.421934482758616</v>
      </c>
      <c r="E168" s="7">
        <v>13.078820689655174</v>
      </c>
      <c r="F168" s="7">
        <v>12.192427586206897</v>
      </c>
      <c r="G168">
        <f t="shared" si="18"/>
        <v>1020.3769873919459</v>
      </c>
      <c r="H168">
        <f t="shared" si="23"/>
        <v>136.92056009318065</v>
      </c>
      <c r="I168">
        <f t="shared" si="19"/>
        <v>177.82532358537318</v>
      </c>
      <c r="J168">
        <f t="shared" si="20"/>
        <v>25.459778117469579</v>
      </c>
      <c r="K168">
        <f t="shared" si="21"/>
        <v>3.5019568649578279</v>
      </c>
      <c r="L168">
        <f t="shared" si="22"/>
        <v>7.3164091168637393</v>
      </c>
    </row>
    <row r="169" spans="1:12" ht="15" thickBot="1" x14ac:dyDescent="0.35">
      <c r="A169" s="10">
        <v>44235</v>
      </c>
      <c r="B169" s="1" t="s">
        <v>28</v>
      </c>
      <c r="C169" s="1" t="s">
        <v>35</v>
      </c>
      <c r="D169" s="7">
        <v>64.515703448275858</v>
      </c>
      <c r="E169" s="7">
        <v>13.272863793103449</v>
      </c>
      <c r="F169" s="7">
        <v>11.385124137931037</v>
      </c>
      <c r="G169">
        <f t="shared" si="18"/>
        <v>749.77827324756686</v>
      </c>
      <c r="H169">
        <f t="shared" si="23"/>
        <v>111.54450927085553</v>
      </c>
      <c r="I169">
        <f t="shared" si="19"/>
        <v>134.99767498460989</v>
      </c>
      <c r="J169">
        <f t="shared" si="20"/>
        <v>18.707976277448147</v>
      </c>
      <c r="K169">
        <f t="shared" si="21"/>
        <v>2.8529247888234406</v>
      </c>
      <c r="L169">
        <f t="shared" si="22"/>
        <v>5.5543170123270889</v>
      </c>
    </row>
    <row r="170" spans="1:12" ht="15" thickBot="1" x14ac:dyDescent="0.35">
      <c r="A170" s="10">
        <v>44257</v>
      </c>
      <c r="B170" s="1" t="s">
        <v>1</v>
      </c>
      <c r="C170" s="1" t="s">
        <v>30</v>
      </c>
      <c r="D170" s="7">
        <v>64.670623728813567</v>
      </c>
      <c r="E170" s="7">
        <v>16.448284745762713</v>
      </c>
      <c r="F170" s="7">
        <v>10.429083050847458</v>
      </c>
      <c r="G170">
        <f t="shared" si="18"/>
        <v>756.5003119065999</v>
      </c>
      <c r="H170">
        <f t="shared" si="23"/>
        <v>140.03767065702817</v>
      </c>
      <c r="I170">
        <f t="shared" si="19"/>
        <v>120.28158704280943</v>
      </c>
      <c r="J170">
        <f t="shared" si="20"/>
        <v>18.875700182309494</v>
      </c>
      <c r="K170">
        <f t="shared" si="21"/>
        <v>3.5816818290572265</v>
      </c>
      <c r="L170">
        <f t="shared" si="22"/>
        <v>4.9488412689903081</v>
      </c>
    </row>
    <row r="171" spans="1:12" ht="15" thickBot="1" x14ac:dyDescent="0.35">
      <c r="A171" s="10">
        <v>44257</v>
      </c>
      <c r="B171" s="1" t="s">
        <v>2</v>
      </c>
      <c r="C171" s="1" t="s">
        <v>30</v>
      </c>
      <c r="D171" s="7">
        <v>94.436999999999998</v>
      </c>
      <c r="E171" s="7">
        <v>17.526600000000002</v>
      </c>
      <c r="F171" s="7">
        <v>13.8474</v>
      </c>
      <c r="G171">
        <f t="shared" si="18"/>
        <v>934.18911067824411</v>
      </c>
      <c r="H171">
        <f t="shared" si="23"/>
        <v>131.1472499228185</v>
      </c>
      <c r="I171">
        <f t="shared" si="19"/>
        <v>139.51466947034112</v>
      </c>
      <c r="J171">
        <f t="shared" si="20"/>
        <v>23.309274681327512</v>
      </c>
      <c r="K171">
        <f t="shared" si="21"/>
        <v>3.3542954533270883</v>
      </c>
      <c r="L171">
        <f t="shared" si="22"/>
        <v>5.7401633190841848</v>
      </c>
    </row>
    <row r="172" spans="1:12" ht="15" thickBot="1" x14ac:dyDescent="0.35">
      <c r="A172" s="10">
        <v>44257</v>
      </c>
      <c r="B172" s="1" t="s">
        <v>3</v>
      </c>
      <c r="C172" s="1" t="s">
        <v>30</v>
      </c>
      <c r="D172" s="7">
        <v>88.287265573770483</v>
      </c>
      <c r="E172" s="7">
        <v>14.517298360655738</v>
      </c>
      <c r="F172" s="7">
        <v>12.643462295081967</v>
      </c>
      <c r="G172">
        <f t="shared" si="18"/>
        <v>1062.4716311127816</v>
      </c>
      <c r="H172">
        <f t="shared" si="23"/>
        <v>136.58530848290874</v>
      </c>
      <c r="I172">
        <f t="shared" si="19"/>
        <v>154.16303104186204</v>
      </c>
      <c r="J172">
        <f t="shared" si="20"/>
        <v>26.510096090443174</v>
      </c>
      <c r="K172">
        <f t="shared" si="21"/>
        <v>3.4933822821685019</v>
      </c>
      <c r="L172">
        <f t="shared" si="22"/>
        <v>6.3428525423518636</v>
      </c>
    </row>
    <row r="173" spans="1:12" ht="15" thickBot="1" x14ac:dyDescent="0.35">
      <c r="A173" s="10">
        <v>44257</v>
      </c>
      <c r="B173" s="1" t="s">
        <v>4</v>
      </c>
      <c r="C173" s="1" t="s">
        <v>30</v>
      </c>
      <c r="D173" s="7">
        <v>62.133088524590171</v>
      </c>
      <c r="E173" s="7">
        <v>14.632183606557378</v>
      </c>
      <c r="F173" s="7">
        <v>10.607632786885247</v>
      </c>
      <c r="G173">
        <f t="shared" si="18"/>
        <v>914.67498970982672</v>
      </c>
      <c r="H173">
        <f t="shared" si="23"/>
        <v>156.97849345768563</v>
      </c>
      <c r="I173">
        <f t="shared" si="19"/>
        <v>152.17346144155437</v>
      </c>
      <c r="J173">
        <f t="shared" si="20"/>
        <v>22.822371119063494</v>
      </c>
      <c r="K173">
        <f t="shared" si="21"/>
        <v>4.0149697930008621</v>
      </c>
      <c r="L173">
        <f t="shared" si="22"/>
        <v>6.2609940934603729</v>
      </c>
    </row>
    <row r="174" spans="1:12" ht="15" thickBot="1" x14ac:dyDescent="0.35">
      <c r="A174" s="10">
        <v>44257</v>
      </c>
      <c r="B174" s="1" t="s">
        <v>5</v>
      </c>
      <c r="C174" s="1" t="s">
        <v>31</v>
      </c>
      <c r="D174" s="7">
        <v>88.77559322033899</v>
      </c>
      <c r="E174" s="7">
        <v>15.267552542372885</v>
      </c>
      <c r="F174" s="7">
        <v>20.187200000000001</v>
      </c>
      <c r="G174">
        <f t="shared" si="18"/>
        <v>1137.8502101450792</v>
      </c>
      <c r="H174">
        <f t="shared" si="23"/>
        <v>166.35318850350694</v>
      </c>
      <c r="I174">
        <f t="shared" si="19"/>
        <v>229.57335374065596</v>
      </c>
      <c r="J174">
        <f t="shared" si="20"/>
        <v>28.390893012253084</v>
      </c>
      <c r="K174">
        <f t="shared" si="21"/>
        <v>4.2547422395221002</v>
      </c>
      <c r="L174">
        <f t="shared" si="22"/>
        <v>9.445519594349145</v>
      </c>
    </row>
    <row r="175" spans="1:12" ht="15" thickBot="1" x14ac:dyDescent="0.35">
      <c r="A175" s="10">
        <v>44257</v>
      </c>
      <c r="B175" s="1" t="s">
        <v>6</v>
      </c>
      <c r="C175" s="1" t="s">
        <v>31</v>
      </c>
      <c r="D175" s="7">
        <v>114.98404406779663</v>
      </c>
      <c r="E175" s="7">
        <v>17.992084745762714</v>
      </c>
      <c r="F175" s="7">
        <v>26.358722033898307</v>
      </c>
      <c r="G175">
        <f t="shared" si="18"/>
        <v>1086.1655133612221</v>
      </c>
      <c r="H175">
        <f t="shared" si="23"/>
        <v>149.02142026095513</v>
      </c>
      <c r="I175">
        <f t="shared" si="19"/>
        <v>224.07969690067338</v>
      </c>
      <c r="J175">
        <f t="shared" si="20"/>
        <v>27.101290317910625</v>
      </c>
      <c r="K175">
        <f t="shared" si="21"/>
        <v>3.8114552361855916</v>
      </c>
      <c r="L175">
        <f t="shared" si="22"/>
        <v>9.2194896893920344</v>
      </c>
    </row>
    <row r="176" spans="1:12" ht="15" thickBot="1" x14ac:dyDescent="0.35">
      <c r="A176" s="10">
        <v>44257</v>
      </c>
      <c r="B176" s="1" t="s">
        <v>7</v>
      </c>
      <c r="C176" s="1" t="s">
        <v>31</v>
      </c>
      <c r="D176" s="7">
        <v>88.137022950819684</v>
      </c>
      <c r="E176" s="7">
        <v>15.258439344262294</v>
      </c>
      <c r="F176" s="7">
        <v>22.682019672131148</v>
      </c>
      <c r="G176">
        <f t="shared" si="18"/>
        <v>910.11770833518449</v>
      </c>
      <c r="H176">
        <f t="shared" si="23"/>
        <v>140.62576831838783</v>
      </c>
      <c r="I176">
        <f t="shared" si="19"/>
        <v>205.88292292063966</v>
      </c>
      <c r="J176">
        <f t="shared" si="20"/>
        <v>22.708660819781038</v>
      </c>
      <c r="K176">
        <f t="shared" si="21"/>
        <v>3.5967233439404738</v>
      </c>
      <c r="L176">
        <f t="shared" si="22"/>
        <v>8.4708053042847009</v>
      </c>
    </row>
    <row r="177" spans="1:12" ht="15" thickBot="1" x14ac:dyDescent="0.35">
      <c r="A177" s="10">
        <v>44257</v>
      </c>
      <c r="B177" s="1" t="s">
        <v>8</v>
      </c>
      <c r="C177" s="1" t="s">
        <v>31</v>
      </c>
      <c r="D177" s="7">
        <v>75.646830508474579</v>
      </c>
      <c r="E177" s="7">
        <v>12.585474576271187</v>
      </c>
      <c r="F177" s="7">
        <v>17.837610169491526</v>
      </c>
      <c r="G177">
        <f t="shared" si="18"/>
        <v>864.48077264710219</v>
      </c>
      <c r="H177">
        <f t="shared" si="23"/>
        <v>130.89694676366236</v>
      </c>
      <c r="I177">
        <f t="shared" si="19"/>
        <v>184.51504116914322</v>
      </c>
      <c r="J177">
        <f t="shared" si="20"/>
        <v>21.569957898275916</v>
      </c>
      <c r="K177">
        <f t="shared" si="21"/>
        <v>3.3478935596601986</v>
      </c>
      <c r="L177">
        <f t="shared" si="22"/>
        <v>7.591649502947674</v>
      </c>
    </row>
    <row r="178" spans="1:12" ht="15" thickBot="1" x14ac:dyDescent="0.35">
      <c r="A178" s="10">
        <v>44257</v>
      </c>
      <c r="B178" s="1" t="s">
        <v>9</v>
      </c>
      <c r="C178" s="1" t="s">
        <v>31</v>
      </c>
      <c r="D178" s="7">
        <v>18.476065573770494</v>
      </c>
      <c r="E178" s="7">
        <v>3.0699016393442626</v>
      </c>
      <c r="F178" s="7">
        <v>4.9059672131147547</v>
      </c>
      <c r="G178">
        <f t="shared" si="18"/>
        <v>897.63141186909331</v>
      </c>
      <c r="H178">
        <f t="shared" si="23"/>
        <v>116.19235578034538</v>
      </c>
      <c r="I178">
        <f t="shared" si="19"/>
        <v>205.64252803119231</v>
      </c>
      <c r="J178">
        <f t="shared" si="20"/>
        <v>22.397110930413024</v>
      </c>
      <c r="K178">
        <f t="shared" si="21"/>
        <v>2.9718007120602525</v>
      </c>
      <c r="L178">
        <f t="shared" si="22"/>
        <v>8.4609145456158128</v>
      </c>
    </row>
    <row r="179" spans="1:12" ht="15" thickBot="1" x14ac:dyDescent="0.35">
      <c r="A179" s="10">
        <v>44257</v>
      </c>
      <c r="B179" s="1" t="s">
        <v>10</v>
      </c>
      <c r="C179" s="1" t="s">
        <v>32</v>
      </c>
      <c r="D179" s="7">
        <v>74.091750819672143</v>
      </c>
      <c r="E179" s="7">
        <v>13.76944262295082</v>
      </c>
      <c r="F179" s="7">
        <v>17.65728524590164</v>
      </c>
      <c r="G179">
        <f t="shared" si="18"/>
        <v>899.87073002342709</v>
      </c>
      <c r="H179">
        <f t="shared" si="23"/>
        <v>144.13692536018527</v>
      </c>
      <c r="I179">
        <f t="shared" si="19"/>
        <v>199.37168690720318</v>
      </c>
      <c r="J179">
        <f t="shared" si="20"/>
        <v>22.452984929972228</v>
      </c>
      <c r="K179">
        <f t="shared" si="21"/>
        <v>3.6865266612662255</v>
      </c>
      <c r="L179">
        <f t="shared" si="22"/>
        <v>8.202908327800996</v>
      </c>
    </row>
    <row r="180" spans="1:12" ht="15" thickBot="1" x14ac:dyDescent="0.35">
      <c r="A180" s="10">
        <v>44257</v>
      </c>
      <c r="B180" s="1" t="s">
        <v>11</v>
      </c>
      <c r="C180" s="1" t="s">
        <v>32</v>
      </c>
      <c r="D180" s="7">
        <v>88.157901639344274</v>
      </c>
      <c r="E180" s="7">
        <v>14.566819672131148</v>
      </c>
      <c r="F180" s="7">
        <v>20.080524590163936</v>
      </c>
      <c r="G180">
        <f t="shared" si="18"/>
        <v>1439.6683974299174</v>
      </c>
      <c r="H180">
        <f t="shared" si="23"/>
        <v>187.66877550534554</v>
      </c>
      <c r="I180">
        <f t="shared" si="19"/>
        <v>304.23713042602571</v>
      </c>
      <c r="J180">
        <f t="shared" si="20"/>
        <v>35.921662693495612</v>
      </c>
      <c r="K180">
        <f t="shared" si="21"/>
        <v>4.7999216207698421</v>
      </c>
      <c r="L180">
        <f t="shared" si="22"/>
        <v>12.517470908291534</v>
      </c>
    </row>
    <row r="181" spans="1:12" ht="15" thickBot="1" x14ac:dyDescent="0.35">
      <c r="A181" s="10">
        <v>44257</v>
      </c>
      <c r="B181" s="1" t="s">
        <v>12</v>
      </c>
      <c r="C181" s="1" t="s">
        <v>32</v>
      </c>
      <c r="D181" s="7">
        <v>93.775737704918029</v>
      </c>
      <c r="E181" s="7">
        <v>15.328524590163935</v>
      </c>
      <c r="F181" s="7">
        <v>21.497704918032785</v>
      </c>
      <c r="G181">
        <f t="shared" si="18"/>
        <v>1137.9367162108604</v>
      </c>
      <c r="H181">
        <f t="shared" si="23"/>
        <v>154.91614340003335</v>
      </c>
      <c r="I181">
        <f t="shared" si="19"/>
        <v>232.62112896286166</v>
      </c>
      <c r="J181">
        <f t="shared" si="20"/>
        <v>28.393051454934383</v>
      </c>
      <c r="K181">
        <f t="shared" si="21"/>
        <v>3.9622219738462627</v>
      </c>
      <c r="L181">
        <f t="shared" si="22"/>
        <v>9.5709166411381066</v>
      </c>
    </row>
    <row r="182" spans="1:12" ht="15" thickBot="1" x14ac:dyDescent="0.35">
      <c r="A182" s="10">
        <v>44257</v>
      </c>
      <c r="B182" s="1" t="s">
        <v>13</v>
      </c>
      <c r="C182" s="1" t="s">
        <v>32</v>
      </c>
      <c r="D182" s="7">
        <v>105.07134677419356</v>
      </c>
      <c r="E182" s="7">
        <v>15.523887096774194</v>
      </c>
      <c r="F182" s="7">
        <v>28.115225806451615</v>
      </c>
      <c r="G182">
        <f t="shared" si="18"/>
        <v>1182.9598039480707</v>
      </c>
      <c r="H182">
        <f t="shared" si="23"/>
        <v>144.33377628672625</v>
      </c>
      <c r="I182">
        <f t="shared" si="19"/>
        <v>274.89022971738507</v>
      </c>
      <c r="J182">
        <f t="shared" si="20"/>
        <v>29.51643804451496</v>
      </c>
      <c r="K182">
        <f t="shared" si="21"/>
        <v>3.6915614307201654</v>
      </c>
      <c r="L182">
        <f t="shared" si="22"/>
        <v>11.310027966154498</v>
      </c>
    </row>
    <row r="183" spans="1:12" ht="15" thickBot="1" x14ac:dyDescent="0.35">
      <c r="A183" s="10">
        <v>44257</v>
      </c>
      <c r="B183" s="1" t="s">
        <v>14</v>
      </c>
      <c r="C183" s="1" t="s">
        <v>32</v>
      </c>
      <c r="D183" s="7">
        <v>76.987050000000011</v>
      </c>
      <c r="E183" s="7">
        <v>12.709200000000001</v>
      </c>
      <c r="F183" s="7">
        <v>19.840274999999998</v>
      </c>
      <c r="G183">
        <f t="shared" si="18"/>
        <v>1100.9574440771987</v>
      </c>
      <c r="H183">
        <f t="shared" si="23"/>
        <v>153.65965584300687</v>
      </c>
      <c r="I183">
        <f t="shared" si="19"/>
        <v>253.20746822063609</v>
      </c>
      <c r="J183">
        <f t="shared" si="20"/>
        <v>27.470368882608877</v>
      </c>
      <c r="K183">
        <f t="shared" si="21"/>
        <v>3.9300853449640232</v>
      </c>
      <c r="L183">
        <f t="shared" si="22"/>
        <v>10.417916816319115</v>
      </c>
    </row>
    <row r="184" spans="1:12" ht="15" thickBot="1" x14ac:dyDescent="0.35">
      <c r="A184" s="10">
        <v>44257</v>
      </c>
      <c r="B184" s="1" t="s">
        <v>15</v>
      </c>
      <c r="C184" s="1" t="s">
        <v>33</v>
      </c>
      <c r="D184" s="7">
        <v>87.911371428571428</v>
      </c>
      <c r="E184" s="7">
        <v>15.398114285714287</v>
      </c>
      <c r="F184" s="7">
        <v>22.290400000000002</v>
      </c>
      <c r="G184">
        <f t="shared" si="18"/>
        <v>963.37167768841584</v>
      </c>
      <c r="H184">
        <f t="shared" si="23"/>
        <v>148.05378380904659</v>
      </c>
      <c r="I184">
        <f t="shared" si="19"/>
        <v>218.81503569755117</v>
      </c>
      <c r="J184">
        <f t="shared" si="20"/>
        <v>24.037418975208737</v>
      </c>
      <c r="K184">
        <f t="shared" si="21"/>
        <v>3.786706424807385</v>
      </c>
      <c r="L184">
        <f t="shared" si="22"/>
        <v>9.0028815345628956</v>
      </c>
    </row>
    <row r="185" spans="1:12" ht="15" thickBot="1" x14ac:dyDescent="0.35">
      <c r="A185" s="10">
        <v>44257</v>
      </c>
      <c r="B185" s="1" t="s">
        <v>16</v>
      </c>
      <c r="C185" s="1" t="s">
        <v>33</v>
      </c>
      <c r="D185" s="7">
        <v>113.31630163934427</v>
      </c>
      <c r="E185" s="7">
        <v>16.325875409836065</v>
      </c>
      <c r="F185" s="7">
        <v>28.487763934426233</v>
      </c>
      <c r="G185">
        <f t="shared" si="18"/>
        <v>998.65735602595021</v>
      </c>
      <c r="H185">
        <f t="shared" si="23"/>
        <v>121.33438196849778</v>
      </c>
      <c r="I185">
        <f t="shared" si="19"/>
        <v>228.71425675034246</v>
      </c>
      <c r="J185">
        <f t="shared" si="20"/>
        <v>24.917844104644697</v>
      </c>
      <c r="K185">
        <f t="shared" si="21"/>
        <v>3.1033160512988487</v>
      </c>
      <c r="L185">
        <f t="shared" si="22"/>
        <v>9.4101730816845279</v>
      </c>
    </row>
    <row r="186" spans="1:12" ht="15" thickBot="1" x14ac:dyDescent="0.35">
      <c r="A186" s="10">
        <v>44257</v>
      </c>
      <c r="B186" s="1" t="s">
        <v>17</v>
      </c>
      <c r="C186" s="1" t="s">
        <v>33</v>
      </c>
      <c r="D186" s="7">
        <v>91.898754098360669</v>
      </c>
      <c r="E186" s="7">
        <v>13.219672131147542</v>
      </c>
      <c r="F186" s="7">
        <v>21.217573770491807</v>
      </c>
      <c r="G186">
        <f t="shared" si="18"/>
        <v>1204.219600489281</v>
      </c>
      <c r="H186">
        <f t="shared" si="23"/>
        <v>147.65006901782419</v>
      </c>
      <c r="I186">
        <f t="shared" si="19"/>
        <v>244.57819765887655</v>
      </c>
      <c r="J186">
        <f t="shared" si="20"/>
        <v>30.046898560039946</v>
      </c>
      <c r="K186">
        <f t="shared" si="21"/>
        <v>3.7763807893904384</v>
      </c>
      <c r="L186">
        <f t="shared" si="22"/>
        <v>10.06287585512761</v>
      </c>
    </row>
    <row r="187" spans="1:12" ht="15" thickBot="1" x14ac:dyDescent="0.35">
      <c r="A187" s="10">
        <v>44257</v>
      </c>
      <c r="B187" s="1" t="s">
        <v>18</v>
      </c>
      <c r="C187" s="1" t="s">
        <v>33</v>
      </c>
      <c r="D187" s="7">
        <v>78.345442622950827</v>
      </c>
      <c r="E187" s="7">
        <v>11.812721311475411</v>
      </c>
      <c r="F187" s="7">
        <v>19.867278688524593</v>
      </c>
      <c r="G187">
        <f t="shared" ref="G187:G250" si="24">D187+G159</f>
        <v>1137.8263520261048</v>
      </c>
      <c r="H187">
        <f t="shared" si="23"/>
        <v>143.24365569367853</v>
      </c>
      <c r="I187">
        <f t="shared" si="19"/>
        <v>257.43291299793879</v>
      </c>
      <c r="J187">
        <f t="shared" si="20"/>
        <v>28.390297720098427</v>
      </c>
      <c r="K187">
        <f t="shared" si="21"/>
        <v>3.6636798964067117</v>
      </c>
      <c r="L187">
        <f t="shared" si="22"/>
        <v>10.591767660890302</v>
      </c>
    </row>
    <row r="188" spans="1:12" ht="15" thickBot="1" x14ac:dyDescent="0.35">
      <c r="A188" s="10">
        <v>44257</v>
      </c>
      <c r="B188" s="1" t="s">
        <v>19</v>
      </c>
      <c r="C188" s="1" t="s">
        <v>33</v>
      </c>
      <c r="D188" s="7">
        <v>84.826229508196718</v>
      </c>
      <c r="E188" s="7">
        <v>14.00655737704918</v>
      </c>
      <c r="F188" s="7">
        <v>21.27737704918033</v>
      </c>
      <c r="G188">
        <f t="shared" si="24"/>
        <v>890.68385713841394</v>
      </c>
      <c r="H188">
        <f t="shared" si="23"/>
        <v>122.25038895365499</v>
      </c>
      <c r="I188">
        <f t="shared" ref="I188:I251" si="25">F188+I160</f>
        <v>212.57556256271923</v>
      </c>
      <c r="J188">
        <f t="shared" si="20"/>
        <v>22.223760096272617</v>
      </c>
      <c r="K188">
        <f t="shared" si="21"/>
        <v>3.1267443585438492</v>
      </c>
      <c r="L188">
        <f t="shared" si="22"/>
        <v>8.7461659149442177</v>
      </c>
    </row>
    <row r="189" spans="1:12" ht="15" thickBot="1" x14ac:dyDescent="0.35">
      <c r="A189" s="10">
        <v>44257</v>
      </c>
      <c r="B189" s="1" t="s">
        <v>20</v>
      </c>
      <c r="C189" s="1" t="s">
        <v>34</v>
      </c>
      <c r="D189" s="7">
        <v>37.382099999999994</v>
      </c>
      <c r="E189" s="7">
        <v>5.8094400000000004</v>
      </c>
      <c r="F189" s="7">
        <v>7.2404849999999996</v>
      </c>
      <c r="G189">
        <f t="shared" si="24"/>
        <v>1172.7716130619735</v>
      </c>
      <c r="H189">
        <f t="shared" si="23"/>
        <v>144.92884112197697</v>
      </c>
      <c r="I189">
        <f t="shared" si="25"/>
        <v>263.54098330876428</v>
      </c>
      <c r="J189">
        <f t="shared" si="20"/>
        <v>29.262228980038262</v>
      </c>
      <c r="K189">
        <f t="shared" si="21"/>
        <v>3.7067811419416437</v>
      </c>
      <c r="L189">
        <f t="shared" si="22"/>
        <v>10.843076869317601</v>
      </c>
    </row>
    <row r="190" spans="1:12" ht="15" thickBot="1" x14ac:dyDescent="0.35">
      <c r="A190" s="10">
        <v>44257</v>
      </c>
      <c r="B190" s="1" t="s">
        <v>21</v>
      </c>
      <c r="C190" s="1" t="s">
        <v>34</v>
      </c>
      <c r="D190" s="7">
        <v>89.855685245901654</v>
      </c>
      <c r="E190" s="7">
        <v>14.723881967213115</v>
      </c>
      <c r="F190" s="7">
        <v>22.500511475409837</v>
      </c>
      <c r="G190">
        <f t="shared" si="24"/>
        <v>801.33686308048971</v>
      </c>
      <c r="H190">
        <f t="shared" si="23"/>
        <v>114.57571575118219</v>
      </c>
      <c r="I190">
        <f t="shared" si="25"/>
        <v>184.96864581189064</v>
      </c>
      <c r="J190">
        <f t="shared" si="20"/>
        <v>19.994432433766395</v>
      </c>
      <c r="K190">
        <f t="shared" si="21"/>
        <v>2.9304526220112428</v>
      </c>
      <c r="L190">
        <f t="shared" si="22"/>
        <v>7.6103125205468274</v>
      </c>
    </row>
    <row r="191" spans="1:12" ht="15" thickBot="1" x14ac:dyDescent="0.35">
      <c r="A191" s="10">
        <v>44257</v>
      </c>
      <c r="B191" s="1" t="s">
        <v>22</v>
      </c>
      <c r="C191" s="1" t="s">
        <v>34</v>
      </c>
      <c r="D191" s="7">
        <v>81.729976271186459</v>
      </c>
      <c r="E191" s="7">
        <v>14.38473559322034</v>
      </c>
      <c r="F191" s="7">
        <v>19.753305084745765</v>
      </c>
      <c r="G191">
        <f t="shared" si="24"/>
        <v>837.52237986332489</v>
      </c>
      <c r="H191">
        <f t="shared" si="23"/>
        <v>121.42307165477878</v>
      </c>
      <c r="I191">
        <f t="shared" si="25"/>
        <v>189.98316577927014</v>
      </c>
      <c r="J191">
        <f t="shared" si="20"/>
        <v>20.89730974258508</v>
      </c>
      <c r="K191">
        <f t="shared" si="21"/>
        <v>3.1055844283454466</v>
      </c>
      <c r="L191">
        <f t="shared" si="22"/>
        <v>7.816628915008029</v>
      </c>
    </row>
    <row r="192" spans="1:12" ht="15" thickBot="1" x14ac:dyDescent="0.35">
      <c r="A192" s="10">
        <v>44257</v>
      </c>
      <c r="B192" s="1" t="s">
        <v>23</v>
      </c>
      <c r="C192" s="1" t="s">
        <v>34</v>
      </c>
      <c r="D192" s="7">
        <v>85.391023728813565</v>
      </c>
      <c r="E192" s="7">
        <v>14.887250847457629</v>
      </c>
      <c r="F192" s="7">
        <v>18.466016949152543</v>
      </c>
      <c r="G192">
        <f t="shared" si="24"/>
        <v>937.76344603457801</v>
      </c>
      <c r="H192">
        <f t="shared" si="23"/>
        <v>135.92128415823458</v>
      </c>
      <c r="I192">
        <f t="shared" si="25"/>
        <v>188.47023747797459</v>
      </c>
      <c r="J192">
        <f t="shared" si="20"/>
        <v>23.398459155511201</v>
      </c>
      <c r="K192">
        <f t="shared" si="21"/>
        <v>3.4763988244561674</v>
      </c>
      <c r="L192">
        <f t="shared" si="22"/>
        <v>7.7543812992377941</v>
      </c>
    </row>
    <row r="193" spans="1:12" ht="15" thickBot="1" x14ac:dyDescent="0.35">
      <c r="A193" s="10">
        <v>44257</v>
      </c>
      <c r="B193" s="1" t="s">
        <v>24</v>
      </c>
      <c r="C193" s="1" t="s">
        <v>34</v>
      </c>
      <c r="D193" s="7">
        <v>97.395409836065582</v>
      </c>
      <c r="E193" s="7">
        <v>14.877377049180328</v>
      </c>
      <c r="F193" s="7">
        <v>20.563934426229512</v>
      </c>
      <c r="G193">
        <f t="shared" si="24"/>
        <v>1346.5428762800911</v>
      </c>
      <c r="H193">
        <f t="shared" si="23"/>
        <v>168.84541943347111</v>
      </c>
      <c r="I193">
        <f t="shared" si="25"/>
        <v>254.83970037964593</v>
      </c>
      <c r="J193">
        <f t="shared" si="20"/>
        <v>33.598055698390418</v>
      </c>
      <c r="K193">
        <f t="shared" si="21"/>
        <v>4.3184849324259904</v>
      </c>
      <c r="L193">
        <f t="shared" si="22"/>
        <v>10.485073045860767</v>
      </c>
    </row>
    <row r="194" spans="1:12" ht="15" thickBot="1" x14ac:dyDescent="0.35">
      <c r="A194" s="10">
        <v>44257</v>
      </c>
      <c r="B194" s="1" t="s">
        <v>25</v>
      </c>
      <c r="C194" s="1" t="s">
        <v>35</v>
      </c>
      <c r="D194" s="7">
        <v>57.487108196721309</v>
      </c>
      <c r="E194" s="7">
        <v>11.992970491803277</v>
      </c>
      <c r="F194" s="7">
        <v>9.2399213114754097</v>
      </c>
      <c r="G194">
        <f t="shared" si="24"/>
        <v>841.9427372683964</v>
      </c>
      <c r="H194">
        <f t="shared" si="23"/>
        <v>126.04994100031065</v>
      </c>
      <c r="I194">
        <f t="shared" si="25"/>
        <v>141.8012798740827</v>
      </c>
      <c r="J194">
        <f t="shared" si="20"/>
        <v>21.007603604680781</v>
      </c>
      <c r="K194">
        <f t="shared" si="21"/>
        <v>3.2239238278981603</v>
      </c>
      <c r="L194">
        <f t="shared" si="22"/>
        <v>5.8342431546629374</v>
      </c>
    </row>
    <row r="195" spans="1:12" ht="15" thickBot="1" x14ac:dyDescent="0.35">
      <c r="A195" s="10">
        <v>44257</v>
      </c>
      <c r="B195" s="1" t="s">
        <v>26</v>
      </c>
      <c r="C195" s="1" t="s">
        <v>35</v>
      </c>
      <c r="D195" s="7">
        <v>65.020800000000008</v>
      </c>
      <c r="E195" s="7">
        <v>14.486400000000001</v>
      </c>
      <c r="F195" s="7">
        <v>11.395199999999999</v>
      </c>
      <c r="G195">
        <f t="shared" si="24"/>
        <v>975.76928752761171</v>
      </c>
      <c r="H195">
        <f t="shared" si="23"/>
        <v>154.84567333021835</v>
      </c>
      <c r="I195">
        <f t="shared" si="25"/>
        <v>177.53681406942709</v>
      </c>
      <c r="J195">
        <f t="shared" ref="J195:J253" si="26">G195/40.078</f>
        <v>24.346756013963063</v>
      </c>
      <c r="K195">
        <f t="shared" ref="K195:K253" si="27">H195/39.0983</f>
        <v>3.9604195919059997</v>
      </c>
      <c r="L195">
        <f t="shared" ref="L195:L253" si="28">I195/24.305</f>
        <v>7.3045387397419086</v>
      </c>
    </row>
    <row r="196" spans="1:12" ht="15" thickBot="1" x14ac:dyDescent="0.35">
      <c r="A196" s="10">
        <v>44257</v>
      </c>
      <c r="B196" s="1" t="s">
        <v>27</v>
      </c>
      <c r="C196" s="1" t="s">
        <v>35</v>
      </c>
      <c r="D196" s="7">
        <v>80.89967213114754</v>
      </c>
      <c r="E196" s="7">
        <v>16.578098360655737</v>
      </c>
      <c r="F196" s="7">
        <v>13.863344262295083</v>
      </c>
      <c r="G196">
        <f t="shared" si="24"/>
        <v>1101.2766595230935</v>
      </c>
      <c r="H196">
        <f t="shared" si="23"/>
        <v>153.49865845383638</v>
      </c>
      <c r="I196">
        <f t="shared" si="25"/>
        <v>191.68866784766826</v>
      </c>
      <c r="J196">
        <f t="shared" si="26"/>
        <v>27.478333737289621</v>
      </c>
      <c r="K196">
        <f t="shared" si="27"/>
        <v>3.9259675856453189</v>
      </c>
      <c r="L196">
        <f t="shared" si="28"/>
        <v>7.8867997468697082</v>
      </c>
    </row>
    <row r="197" spans="1:12" ht="15" thickBot="1" x14ac:dyDescent="0.35">
      <c r="A197" s="10">
        <v>44257</v>
      </c>
      <c r="B197" s="1" t="s">
        <v>28</v>
      </c>
      <c r="C197" s="1" t="s">
        <v>35</v>
      </c>
      <c r="D197" s="7">
        <v>35.6265</v>
      </c>
      <c r="E197" s="7">
        <v>8.2403999999999993</v>
      </c>
      <c r="F197" s="7">
        <v>6.3567</v>
      </c>
      <c r="G197">
        <f t="shared" si="24"/>
        <v>785.40477324756682</v>
      </c>
      <c r="H197">
        <f t="shared" si="23"/>
        <v>119.78490927085552</v>
      </c>
      <c r="I197">
        <f t="shared" si="25"/>
        <v>141.35437498460988</v>
      </c>
      <c r="J197">
        <f t="shared" si="26"/>
        <v>19.596905365726002</v>
      </c>
      <c r="K197">
        <f t="shared" si="27"/>
        <v>3.0636858705072987</v>
      </c>
      <c r="L197">
        <f t="shared" si="28"/>
        <v>5.8158557903563004</v>
      </c>
    </row>
    <row r="198" spans="1:12" ht="15" thickBot="1" x14ac:dyDescent="0.35">
      <c r="A198" s="11">
        <v>44278</v>
      </c>
      <c r="B198" s="1" t="s">
        <v>1</v>
      </c>
      <c r="C198" s="1" t="s">
        <v>30</v>
      </c>
      <c r="D198" s="7">
        <v>47.470772881355941</v>
      </c>
      <c r="E198" s="7">
        <v>12.796169491525424</v>
      </c>
      <c r="F198" s="7">
        <v>8.5471518644067803</v>
      </c>
      <c r="G198">
        <f t="shared" si="24"/>
        <v>803.97108478795587</v>
      </c>
      <c r="H198">
        <f t="shared" si="23"/>
        <v>152.83384014855361</v>
      </c>
      <c r="I198">
        <f t="shared" si="25"/>
        <v>128.82873890721621</v>
      </c>
      <c r="J198">
        <f t="shared" si="26"/>
        <v>20.060159808073152</v>
      </c>
      <c r="K198">
        <f t="shared" si="27"/>
        <v>3.9089638206406314</v>
      </c>
      <c r="L198">
        <f t="shared" si="28"/>
        <v>5.3005035551210122</v>
      </c>
    </row>
    <row r="199" spans="1:12" ht="15" thickBot="1" x14ac:dyDescent="0.35">
      <c r="A199" s="11">
        <v>44278</v>
      </c>
      <c r="B199" s="1" t="s">
        <v>2</v>
      </c>
      <c r="C199" s="1" t="s">
        <v>30</v>
      </c>
      <c r="D199" s="7">
        <v>65.380261016949163</v>
      </c>
      <c r="E199" s="7">
        <v>12.584528813559324</v>
      </c>
      <c r="F199" s="7">
        <v>10.547671186440677</v>
      </c>
      <c r="G199">
        <f t="shared" si="24"/>
        <v>999.56937169519324</v>
      </c>
      <c r="H199">
        <f t="shared" si="23"/>
        <v>143.73177873637783</v>
      </c>
      <c r="I199">
        <f t="shared" si="25"/>
        <v>150.0623406567818</v>
      </c>
      <c r="J199">
        <f t="shared" si="26"/>
        <v>24.940600122141653</v>
      </c>
      <c r="K199">
        <f t="shared" si="27"/>
        <v>3.6761644044978383</v>
      </c>
      <c r="L199">
        <f t="shared" si="28"/>
        <v>6.1741345672405599</v>
      </c>
    </row>
    <row r="200" spans="1:12" ht="15" thickBot="1" x14ac:dyDescent="0.35">
      <c r="A200" s="11">
        <v>44278</v>
      </c>
      <c r="B200" s="1" t="s">
        <v>3</v>
      </c>
      <c r="C200" s="1" t="s">
        <v>30</v>
      </c>
      <c r="D200" s="7">
        <v>70.443559322033906</v>
      </c>
      <c r="E200" s="7">
        <v>12.305003389830508</v>
      </c>
      <c r="F200" s="7">
        <v>11.357138983050847</v>
      </c>
      <c r="G200">
        <f t="shared" si="24"/>
        <v>1132.9151904348155</v>
      </c>
      <c r="H200">
        <f t="shared" si="23"/>
        <v>148.89031187273926</v>
      </c>
      <c r="I200">
        <f t="shared" si="25"/>
        <v>165.52017002491289</v>
      </c>
      <c r="J200">
        <f t="shared" si="26"/>
        <v>28.26775763348509</v>
      </c>
      <c r="K200">
        <f t="shared" si="27"/>
        <v>3.8081019346810283</v>
      </c>
      <c r="L200">
        <f t="shared" si="28"/>
        <v>6.8101283696734374</v>
      </c>
    </row>
    <row r="201" spans="1:12" ht="15" thickBot="1" x14ac:dyDescent="0.35">
      <c r="A201" s="11">
        <v>44278</v>
      </c>
      <c r="B201" s="1" t="s">
        <v>4</v>
      </c>
      <c r="C201" s="1" t="s">
        <v>30</v>
      </c>
      <c r="D201" s="7">
        <v>61.235200000000006</v>
      </c>
      <c r="E201" s="7">
        <v>14.99992131147541</v>
      </c>
      <c r="F201" s="7">
        <v>11.525036065573772</v>
      </c>
      <c r="G201">
        <f t="shared" si="24"/>
        <v>975.91018970982668</v>
      </c>
      <c r="H201">
        <f t="shared" si="23"/>
        <v>171.97841476916105</v>
      </c>
      <c r="I201">
        <f t="shared" si="25"/>
        <v>163.69849750712814</v>
      </c>
      <c r="J201">
        <f t="shared" si="26"/>
        <v>24.350271712905499</v>
      </c>
      <c r="K201">
        <f t="shared" si="27"/>
        <v>4.3986161743390646</v>
      </c>
      <c r="L201">
        <f t="shared" si="28"/>
        <v>6.7351778443582857</v>
      </c>
    </row>
    <row r="202" spans="1:12" ht="15" thickBot="1" x14ac:dyDescent="0.35">
      <c r="A202" s="11">
        <v>44278</v>
      </c>
      <c r="B202" s="1" t="s">
        <v>5</v>
      </c>
      <c r="C202" s="1" t="s">
        <v>31</v>
      </c>
      <c r="D202" s="7">
        <v>93.295450862068961</v>
      </c>
      <c r="E202" s="7">
        <v>16.697172413793101</v>
      </c>
      <c r="F202" s="7">
        <v>23.713960344827584</v>
      </c>
      <c r="G202">
        <f t="shared" si="24"/>
        <v>1231.1456610071482</v>
      </c>
      <c r="H202">
        <f t="shared" si="23"/>
        <v>183.05036091730005</v>
      </c>
      <c r="I202">
        <f t="shared" si="25"/>
        <v>253.28731408548356</v>
      </c>
      <c r="J202">
        <f t="shared" si="26"/>
        <v>30.718739982213386</v>
      </c>
      <c r="K202">
        <f t="shared" si="27"/>
        <v>4.6817984648258379</v>
      </c>
      <c r="L202">
        <f t="shared" si="28"/>
        <v>10.421201978419402</v>
      </c>
    </row>
    <row r="203" spans="1:12" ht="15" thickBot="1" x14ac:dyDescent="0.35">
      <c r="A203" s="11">
        <v>44278</v>
      </c>
      <c r="B203" s="1" t="s">
        <v>6</v>
      </c>
      <c r="C203" s="1" t="s">
        <v>31</v>
      </c>
      <c r="D203" s="7">
        <v>17.539238095238098</v>
      </c>
      <c r="E203" s="7">
        <v>2.9039999999999999</v>
      </c>
      <c r="F203" s="7">
        <v>4.4335238095238099</v>
      </c>
      <c r="G203">
        <f t="shared" si="24"/>
        <v>1103.7047514564601</v>
      </c>
      <c r="H203">
        <f t="shared" ref="H203:H253" si="29">E203+H175</f>
        <v>151.92542026095512</v>
      </c>
      <c r="I203">
        <f t="shared" si="25"/>
        <v>228.5132207101972</v>
      </c>
      <c r="J203">
        <f t="shared" si="26"/>
        <v>27.538917896513301</v>
      </c>
      <c r="K203">
        <f t="shared" si="27"/>
        <v>3.885729565248492</v>
      </c>
      <c r="L203">
        <f t="shared" si="28"/>
        <v>9.4019016955440122</v>
      </c>
    </row>
    <row r="204" spans="1:12" ht="15" thickBot="1" x14ac:dyDescent="0.35">
      <c r="A204" s="11">
        <v>44278</v>
      </c>
      <c r="B204" s="1" t="s">
        <v>7</v>
      </c>
      <c r="C204" s="1" t="s">
        <v>31</v>
      </c>
      <c r="D204" s="7">
        <v>80.328393442622954</v>
      </c>
      <c r="E204" s="7">
        <v>14.615921311475411</v>
      </c>
      <c r="F204" s="7">
        <v>22.663554098360656</v>
      </c>
      <c r="G204">
        <f t="shared" si="24"/>
        <v>990.44610177780748</v>
      </c>
      <c r="H204">
        <f t="shared" si="29"/>
        <v>155.24168962986323</v>
      </c>
      <c r="I204">
        <f t="shared" si="25"/>
        <v>228.54647701900032</v>
      </c>
      <c r="J204">
        <f t="shared" si="26"/>
        <v>24.71296226802254</v>
      </c>
      <c r="K204">
        <f t="shared" si="27"/>
        <v>3.9705483263943249</v>
      </c>
      <c r="L204">
        <f t="shared" si="28"/>
        <v>9.4032699863814155</v>
      </c>
    </row>
    <row r="205" spans="1:12" ht="15" thickBot="1" x14ac:dyDescent="0.35">
      <c r="A205" s="11">
        <v>44278</v>
      </c>
      <c r="B205" s="1" t="s">
        <v>8</v>
      </c>
      <c r="C205" s="1" t="s">
        <v>31</v>
      </c>
      <c r="D205" s="7">
        <v>17.721186937288138</v>
      </c>
      <c r="E205" s="7">
        <v>3.165049454237288</v>
      </c>
      <c r="F205" s="7">
        <v>4.6482525457627117</v>
      </c>
      <c r="G205">
        <f t="shared" si="24"/>
        <v>882.20195958439035</v>
      </c>
      <c r="H205">
        <f t="shared" si="29"/>
        <v>134.06199621789963</v>
      </c>
      <c r="I205">
        <f t="shared" si="25"/>
        <v>189.16329371490593</v>
      </c>
      <c r="J205">
        <f t="shared" si="26"/>
        <v>22.012125345186643</v>
      </c>
      <c r="K205">
        <f t="shared" si="27"/>
        <v>3.428844635646553</v>
      </c>
      <c r="L205">
        <f t="shared" si="28"/>
        <v>7.7828962647564675</v>
      </c>
    </row>
    <row r="206" spans="1:12" ht="15" thickBot="1" x14ac:dyDescent="0.35">
      <c r="A206" s="11">
        <v>44278</v>
      </c>
      <c r="B206" s="1" t="s">
        <v>9</v>
      </c>
      <c r="C206" s="1" t="s">
        <v>31</v>
      </c>
      <c r="D206" s="7"/>
      <c r="E206" s="7"/>
      <c r="F206" s="7"/>
      <c r="G206">
        <f t="shared" si="24"/>
        <v>897.63141186909331</v>
      </c>
      <c r="H206">
        <f t="shared" si="29"/>
        <v>116.19235578034538</v>
      </c>
      <c r="I206">
        <f t="shared" si="25"/>
        <v>205.64252803119231</v>
      </c>
      <c r="J206">
        <f t="shared" si="26"/>
        <v>22.397110930413024</v>
      </c>
      <c r="K206">
        <f t="shared" si="27"/>
        <v>2.9718007120602525</v>
      </c>
      <c r="L206">
        <f t="shared" si="28"/>
        <v>8.4609145456158128</v>
      </c>
    </row>
    <row r="207" spans="1:12" ht="15" thickBot="1" x14ac:dyDescent="0.35">
      <c r="A207" s="11">
        <v>44278</v>
      </c>
      <c r="B207" s="1" t="s">
        <v>10</v>
      </c>
      <c r="C207" s="1" t="s">
        <v>32</v>
      </c>
      <c r="D207" s="7">
        <v>65.851145762711866</v>
      </c>
      <c r="E207" s="7">
        <v>12.770738983050849</v>
      </c>
      <c r="F207" s="7">
        <v>17.912325423728817</v>
      </c>
      <c r="G207">
        <f t="shared" si="24"/>
        <v>965.72187578613898</v>
      </c>
      <c r="H207">
        <f t="shared" si="29"/>
        <v>156.90766434323612</v>
      </c>
      <c r="I207">
        <f t="shared" si="25"/>
        <v>217.284012330932</v>
      </c>
      <c r="J207">
        <f t="shared" si="26"/>
        <v>24.096059578475444</v>
      </c>
      <c r="K207">
        <f t="shared" si="27"/>
        <v>4.0131582279341078</v>
      </c>
      <c r="L207">
        <f t="shared" si="28"/>
        <v>8.9398894190879243</v>
      </c>
    </row>
    <row r="208" spans="1:12" ht="15" thickBot="1" x14ac:dyDescent="0.35">
      <c r="A208" s="11">
        <v>44278</v>
      </c>
      <c r="B208" s="1" t="s">
        <v>11</v>
      </c>
      <c r="C208" s="1" t="s">
        <v>32</v>
      </c>
      <c r="D208" s="7">
        <v>67.314570491803281</v>
      </c>
      <c r="E208" s="7">
        <v>11.737390163934426</v>
      </c>
      <c r="F208" s="7">
        <v>17.470531147540985</v>
      </c>
      <c r="G208">
        <f t="shared" si="24"/>
        <v>1506.9829679217207</v>
      </c>
      <c r="H208">
        <f t="shared" si="29"/>
        <v>199.40616566927997</v>
      </c>
      <c r="I208">
        <f t="shared" si="25"/>
        <v>321.70766157356672</v>
      </c>
      <c r="J208">
        <f t="shared" si="26"/>
        <v>37.601251757116636</v>
      </c>
      <c r="K208">
        <f t="shared" si="27"/>
        <v>5.1001236797835192</v>
      </c>
      <c r="L208">
        <f t="shared" si="28"/>
        <v>13.236274905310296</v>
      </c>
    </row>
    <row r="209" spans="1:12" ht="15" thickBot="1" x14ac:dyDescent="0.35">
      <c r="A209" s="11">
        <v>44278</v>
      </c>
      <c r="B209" s="1" t="s">
        <v>12</v>
      </c>
      <c r="C209" s="1" t="s">
        <v>32</v>
      </c>
      <c r="D209" s="7">
        <v>38.826123142295089</v>
      </c>
      <c r="E209" s="7">
        <v>6.6252178045901644</v>
      </c>
      <c r="F209" s="7">
        <v>10.316926363278689</v>
      </c>
      <c r="G209">
        <f t="shared" si="24"/>
        <v>1176.7628393531554</v>
      </c>
      <c r="H209">
        <f t="shared" si="29"/>
        <v>161.54136120462351</v>
      </c>
      <c r="I209">
        <f t="shared" si="25"/>
        <v>242.93805532614036</v>
      </c>
      <c r="J209">
        <f t="shared" si="26"/>
        <v>29.361815443713642</v>
      </c>
      <c r="K209">
        <f t="shared" si="27"/>
        <v>4.1316722518529838</v>
      </c>
      <c r="L209">
        <f t="shared" si="28"/>
        <v>9.995394170999397</v>
      </c>
    </row>
    <row r="210" spans="1:12" ht="15" thickBot="1" x14ac:dyDescent="0.35">
      <c r="A210" s="11">
        <v>44278</v>
      </c>
      <c r="B210" s="1" t="s">
        <v>13</v>
      </c>
      <c r="C210" s="1" t="s">
        <v>32</v>
      </c>
      <c r="D210" s="7">
        <v>58.463999999999992</v>
      </c>
      <c r="E210" s="7">
        <v>10.327578947368419</v>
      </c>
      <c r="F210" s="7">
        <v>17.038736842105262</v>
      </c>
      <c r="G210">
        <f t="shared" si="24"/>
        <v>1241.4238039480706</v>
      </c>
      <c r="H210">
        <f t="shared" si="29"/>
        <v>154.66135523409466</v>
      </c>
      <c r="I210">
        <f t="shared" si="25"/>
        <v>291.92896655949033</v>
      </c>
      <c r="J210">
        <f t="shared" si="26"/>
        <v>30.975193471432469</v>
      </c>
      <c r="K210">
        <f t="shared" si="27"/>
        <v>3.9557053691361173</v>
      </c>
      <c r="L210">
        <f t="shared" si="28"/>
        <v>12.011066305677447</v>
      </c>
    </row>
    <row r="211" spans="1:12" ht="15" thickBot="1" x14ac:dyDescent="0.35">
      <c r="A211" s="11">
        <v>44278</v>
      </c>
      <c r="B211" s="1" t="s">
        <v>14</v>
      </c>
      <c r="C211" s="1" t="s">
        <v>32</v>
      </c>
      <c r="D211" s="7">
        <v>63.749665573770493</v>
      </c>
      <c r="E211" s="7">
        <v>11.599318032786886</v>
      </c>
      <c r="F211" s="7">
        <v>19.060459016393445</v>
      </c>
      <c r="G211">
        <f t="shared" si="24"/>
        <v>1164.7071096509692</v>
      </c>
      <c r="H211">
        <f t="shared" si="29"/>
        <v>165.25897387579377</v>
      </c>
      <c r="I211">
        <f t="shared" si="25"/>
        <v>272.26792723702954</v>
      </c>
      <c r="J211">
        <f t="shared" si="26"/>
        <v>29.061008774164605</v>
      </c>
      <c r="K211">
        <f t="shared" si="27"/>
        <v>4.2267559938870427</v>
      </c>
      <c r="L211">
        <f t="shared" si="28"/>
        <v>11.202136483728843</v>
      </c>
    </row>
    <row r="212" spans="1:12" ht="15" thickBot="1" x14ac:dyDescent="0.35">
      <c r="A212" s="11">
        <v>44278</v>
      </c>
      <c r="B212" s="1" t="s">
        <v>15</v>
      </c>
      <c r="C212" s="1" t="s">
        <v>33</v>
      </c>
      <c r="D212" s="7">
        <v>12.236240157377049</v>
      </c>
      <c r="E212" s="7">
        <v>2.2521620983606563</v>
      </c>
      <c r="F212" s="7">
        <v>3.5365031868852461</v>
      </c>
      <c r="G212">
        <f t="shared" si="24"/>
        <v>975.60791784579294</v>
      </c>
      <c r="H212">
        <f t="shared" si="29"/>
        <v>150.30594590740725</v>
      </c>
      <c r="I212">
        <f t="shared" si="25"/>
        <v>222.35153888443642</v>
      </c>
      <c r="J212">
        <f t="shared" si="26"/>
        <v>24.342729623379231</v>
      </c>
      <c r="K212">
        <f t="shared" si="27"/>
        <v>3.8443089829329469</v>
      </c>
      <c r="L212">
        <f t="shared" si="28"/>
        <v>9.148386705798659</v>
      </c>
    </row>
    <row r="213" spans="1:12" ht="15" thickBot="1" x14ac:dyDescent="0.35">
      <c r="A213" s="11">
        <v>44278</v>
      </c>
      <c r="B213" s="1" t="s">
        <v>16</v>
      </c>
      <c r="C213" s="1" t="s">
        <v>33</v>
      </c>
      <c r="D213" s="7">
        <v>71.037272131147532</v>
      </c>
      <c r="E213" s="7">
        <v>10.969180327868852</v>
      </c>
      <c r="F213" s="7">
        <v>20.665075409836067</v>
      </c>
      <c r="G213">
        <f t="shared" si="24"/>
        <v>1069.6946281570977</v>
      </c>
      <c r="H213">
        <f t="shared" si="29"/>
        <v>132.30356229636664</v>
      </c>
      <c r="I213">
        <f t="shared" si="25"/>
        <v>249.37933216017854</v>
      </c>
      <c r="J213">
        <f t="shared" si="26"/>
        <v>26.690319580744987</v>
      </c>
      <c r="K213">
        <f t="shared" si="27"/>
        <v>3.3838699456591881</v>
      </c>
      <c r="L213">
        <f t="shared" si="28"/>
        <v>10.260412761167601</v>
      </c>
    </row>
    <row r="214" spans="1:12" ht="15" thickBot="1" x14ac:dyDescent="0.35">
      <c r="A214" s="11">
        <v>44278</v>
      </c>
      <c r="B214" s="1" t="s">
        <v>17</v>
      </c>
      <c r="C214" s="1" t="s">
        <v>33</v>
      </c>
      <c r="D214" s="7">
        <v>84.174373770491798</v>
      </c>
      <c r="E214" s="7">
        <v>12.975737704918034</v>
      </c>
      <c r="F214" s="7">
        <v>22.257206557377049</v>
      </c>
      <c r="G214">
        <f t="shared" si="24"/>
        <v>1288.3939742597727</v>
      </c>
      <c r="H214">
        <f t="shared" si="29"/>
        <v>160.62580672274223</v>
      </c>
      <c r="I214">
        <f t="shared" si="25"/>
        <v>266.83540421625361</v>
      </c>
      <c r="J214">
        <f t="shared" si="26"/>
        <v>32.147162389834136</v>
      </c>
      <c r="K214">
        <f t="shared" si="27"/>
        <v>4.1082555180849862</v>
      </c>
      <c r="L214">
        <f t="shared" si="28"/>
        <v>10.978621856254005</v>
      </c>
    </row>
    <row r="215" spans="1:12" ht="15" thickBot="1" x14ac:dyDescent="0.35">
      <c r="A215" s="11">
        <v>44278</v>
      </c>
      <c r="B215" s="1" t="s">
        <v>18</v>
      </c>
      <c r="C215" s="1" t="s">
        <v>33</v>
      </c>
      <c r="D215" s="7">
        <v>75.249952380952394</v>
      </c>
      <c r="E215" s="7">
        <v>12.589761904761906</v>
      </c>
      <c r="F215" s="7">
        <v>21.357809523809525</v>
      </c>
      <c r="G215">
        <f t="shared" si="24"/>
        <v>1213.0763044070573</v>
      </c>
      <c r="H215">
        <f t="shared" si="29"/>
        <v>155.83341759844043</v>
      </c>
      <c r="I215">
        <f t="shared" si="25"/>
        <v>278.79072252174831</v>
      </c>
      <c r="J215">
        <f t="shared" si="26"/>
        <v>30.267885233970187</v>
      </c>
      <c r="K215">
        <f t="shared" si="27"/>
        <v>3.9856826920464683</v>
      </c>
      <c r="L215">
        <f t="shared" si="28"/>
        <v>11.470509052530273</v>
      </c>
    </row>
    <row r="216" spans="1:12" ht="15" thickBot="1" x14ac:dyDescent="0.35">
      <c r="A216" s="11">
        <v>44278</v>
      </c>
      <c r="B216" s="1" t="s">
        <v>19</v>
      </c>
      <c r="C216" s="1" t="s">
        <v>33</v>
      </c>
      <c r="D216" s="7">
        <v>52.541185714285717</v>
      </c>
      <c r="E216" s="7">
        <v>9.7720857142857138</v>
      </c>
      <c r="F216" s="7">
        <v>13.536285714285714</v>
      </c>
      <c r="G216">
        <f t="shared" si="24"/>
        <v>943.22504285269963</v>
      </c>
      <c r="H216">
        <f t="shared" si="29"/>
        <v>132.02247466794071</v>
      </c>
      <c r="I216">
        <f t="shared" si="25"/>
        <v>226.11184827700495</v>
      </c>
      <c r="J216">
        <f t="shared" si="26"/>
        <v>23.534733341301951</v>
      </c>
      <c r="K216">
        <f t="shared" si="27"/>
        <v>3.37668069117943</v>
      </c>
      <c r="L216">
        <f t="shared" si="28"/>
        <v>9.3031001142565302</v>
      </c>
    </row>
    <row r="217" spans="1:12" ht="15" thickBot="1" x14ac:dyDescent="0.35">
      <c r="A217" s="11">
        <v>44278</v>
      </c>
      <c r="B217" s="1" t="s">
        <v>20</v>
      </c>
      <c r="C217" s="1" t="s">
        <v>34</v>
      </c>
      <c r="D217" s="7">
        <v>41.241180327868854</v>
      </c>
      <c r="E217" s="7">
        <v>7.3822688524590179</v>
      </c>
      <c r="F217" s="7">
        <v>10.123278688524589</v>
      </c>
      <c r="G217">
        <f t="shared" si="24"/>
        <v>1214.0127933898425</v>
      </c>
      <c r="H217">
        <f t="shared" si="29"/>
        <v>152.31110997443599</v>
      </c>
      <c r="I217">
        <f t="shared" si="25"/>
        <v>273.66426199728886</v>
      </c>
      <c r="J217">
        <f t="shared" si="26"/>
        <v>30.291251893553632</v>
      </c>
      <c r="K217">
        <f t="shared" si="27"/>
        <v>3.895594181190384</v>
      </c>
      <c r="L217">
        <f t="shared" si="28"/>
        <v>11.259586998448421</v>
      </c>
    </row>
    <row r="218" spans="1:12" ht="15" thickBot="1" x14ac:dyDescent="0.35">
      <c r="A218" s="11">
        <v>44278</v>
      </c>
      <c r="B218" s="1" t="s">
        <v>21</v>
      </c>
      <c r="C218" s="1" t="s">
        <v>34</v>
      </c>
      <c r="D218" s="7">
        <v>67.868852459016395</v>
      </c>
      <c r="E218" s="7">
        <v>12.732196721311476</v>
      </c>
      <c r="F218" s="7">
        <v>19.329049180327871</v>
      </c>
      <c r="G218">
        <f t="shared" si="24"/>
        <v>869.20571553950606</v>
      </c>
      <c r="H218">
        <f t="shared" si="29"/>
        <v>127.30791247249367</v>
      </c>
      <c r="I218">
        <f t="shared" si="25"/>
        <v>204.29769499221851</v>
      </c>
      <c r="J218">
        <f t="shared" si="26"/>
        <v>21.687851577910724</v>
      </c>
      <c r="K218">
        <f t="shared" si="27"/>
        <v>3.2560984102248347</v>
      </c>
      <c r="L218">
        <f t="shared" si="28"/>
        <v>8.4055830072914421</v>
      </c>
    </row>
    <row r="219" spans="1:12" ht="15" thickBot="1" x14ac:dyDescent="0.35">
      <c r="A219" s="11">
        <v>44278</v>
      </c>
      <c r="B219" s="1" t="s">
        <v>22</v>
      </c>
      <c r="C219" s="1" t="s">
        <v>34</v>
      </c>
      <c r="D219" s="7">
        <v>70.873180327868852</v>
      </c>
      <c r="E219" s="7">
        <v>13.474308196721312</v>
      </c>
      <c r="F219" s="7">
        <v>20.328183606557378</v>
      </c>
      <c r="G219">
        <f t="shared" si="24"/>
        <v>908.39556019119368</v>
      </c>
      <c r="H219">
        <f t="shared" si="29"/>
        <v>134.89737985150009</v>
      </c>
      <c r="I219">
        <f t="shared" si="25"/>
        <v>210.31134938582753</v>
      </c>
      <c r="J219">
        <f t="shared" si="26"/>
        <v>22.665690907510196</v>
      </c>
      <c r="K219">
        <f t="shared" si="27"/>
        <v>3.450210874935741</v>
      </c>
      <c r="L219">
        <f t="shared" si="28"/>
        <v>8.6530075863331639</v>
      </c>
    </row>
    <row r="220" spans="1:12" ht="15" thickBot="1" x14ac:dyDescent="0.35">
      <c r="A220" s="11">
        <v>44278</v>
      </c>
      <c r="B220" s="1" t="s">
        <v>23</v>
      </c>
      <c r="C220" s="1" t="s">
        <v>34</v>
      </c>
      <c r="D220" s="7">
        <v>63.029927868852454</v>
      </c>
      <c r="E220" s="7">
        <v>12.229245901639345</v>
      </c>
      <c r="F220" s="7">
        <v>15.95719344262295</v>
      </c>
      <c r="G220">
        <f t="shared" si="24"/>
        <v>1000.7933739034305</v>
      </c>
      <c r="H220">
        <f t="shared" si="29"/>
        <v>148.15053005987392</v>
      </c>
      <c r="I220">
        <f t="shared" si="25"/>
        <v>204.42743092059754</v>
      </c>
      <c r="J220">
        <f t="shared" si="26"/>
        <v>24.971140623370189</v>
      </c>
      <c r="K220">
        <f t="shared" si="27"/>
        <v>3.7891808610572304</v>
      </c>
      <c r="L220">
        <f t="shared" si="28"/>
        <v>8.4109208360665519</v>
      </c>
    </row>
    <row r="221" spans="1:12" ht="15" thickBot="1" x14ac:dyDescent="0.35">
      <c r="A221" s="11">
        <v>44278</v>
      </c>
      <c r="B221" s="1" t="s">
        <v>24</v>
      </c>
      <c r="C221" s="1" t="s">
        <v>34</v>
      </c>
      <c r="D221" s="7">
        <v>79.423561904761911</v>
      </c>
      <c r="E221" s="7">
        <v>12.924476190476192</v>
      </c>
      <c r="F221" s="7">
        <v>20.174576190476191</v>
      </c>
      <c r="G221">
        <f t="shared" si="24"/>
        <v>1425.9664381848531</v>
      </c>
      <c r="H221">
        <f t="shared" si="29"/>
        <v>181.76989562394729</v>
      </c>
      <c r="I221">
        <f t="shared" si="25"/>
        <v>275.01427657012215</v>
      </c>
      <c r="J221">
        <f t="shared" si="26"/>
        <v>35.579780382874723</v>
      </c>
      <c r="K221">
        <f t="shared" si="27"/>
        <v>4.6490485679415032</v>
      </c>
      <c r="L221">
        <f t="shared" si="28"/>
        <v>11.315131724753019</v>
      </c>
    </row>
    <row r="222" spans="1:12" ht="15" thickBot="1" x14ac:dyDescent="0.35">
      <c r="A222" s="11">
        <v>44278</v>
      </c>
      <c r="B222" s="1" t="s">
        <v>25</v>
      </c>
      <c r="C222" s="1" t="s">
        <v>35</v>
      </c>
      <c r="D222" s="7">
        <v>59.248147619047622</v>
      </c>
      <c r="E222" s="7">
        <v>13.586100000000002</v>
      </c>
      <c r="F222" s="7">
        <v>11.570219047619048</v>
      </c>
      <c r="G222">
        <f t="shared" si="24"/>
        <v>901.19088488744399</v>
      </c>
      <c r="H222">
        <f t="shared" si="29"/>
        <v>139.63604100031066</v>
      </c>
      <c r="I222">
        <f t="shared" si="25"/>
        <v>153.37149892170174</v>
      </c>
      <c r="J222">
        <f t="shared" si="26"/>
        <v>22.485924569276008</v>
      </c>
      <c r="K222">
        <f t="shared" si="27"/>
        <v>3.571409524207207</v>
      </c>
      <c r="L222">
        <f t="shared" si="28"/>
        <v>6.3102859050278441</v>
      </c>
    </row>
    <row r="223" spans="1:12" ht="15" thickBot="1" x14ac:dyDescent="0.35">
      <c r="A223" s="11">
        <v>44278</v>
      </c>
      <c r="B223" s="1" t="s">
        <v>26</v>
      </c>
      <c r="C223" s="1" t="s">
        <v>35</v>
      </c>
      <c r="D223" s="7">
        <v>64.999314285714277</v>
      </c>
      <c r="E223" s="7">
        <v>15.829942857142857</v>
      </c>
      <c r="F223" s="7">
        <v>13.768228571428573</v>
      </c>
      <c r="G223">
        <f t="shared" si="24"/>
        <v>1040.7686018133261</v>
      </c>
      <c r="H223">
        <f t="shared" si="29"/>
        <v>170.67561618736121</v>
      </c>
      <c r="I223">
        <f t="shared" si="25"/>
        <v>191.30504264085567</v>
      </c>
      <c r="J223">
        <f t="shared" si="26"/>
        <v>25.968576321506212</v>
      </c>
      <c r="K223">
        <f t="shared" si="27"/>
        <v>4.3652950687718191</v>
      </c>
      <c r="L223">
        <f t="shared" si="28"/>
        <v>7.8710159490168969</v>
      </c>
    </row>
    <row r="224" spans="1:12" ht="15" thickBot="1" x14ac:dyDescent="0.35">
      <c r="A224" s="11">
        <v>44278</v>
      </c>
      <c r="B224" s="1" t="s">
        <v>27</v>
      </c>
      <c r="C224" s="1" t="s">
        <v>35</v>
      </c>
      <c r="D224" s="7">
        <v>55.606257142857146</v>
      </c>
      <c r="E224" s="7">
        <v>12.486571428571429</v>
      </c>
      <c r="F224" s="7">
        <v>11.2926</v>
      </c>
      <c r="G224">
        <f t="shared" si="24"/>
        <v>1156.8829166659507</v>
      </c>
      <c r="H224">
        <f t="shared" si="29"/>
        <v>165.98522988240782</v>
      </c>
      <c r="I224">
        <f t="shared" si="25"/>
        <v>202.98126784766825</v>
      </c>
      <c r="J224">
        <f t="shared" si="26"/>
        <v>28.86578463660738</v>
      </c>
      <c r="K224">
        <f t="shared" si="27"/>
        <v>4.2453311239211891</v>
      </c>
      <c r="L224">
        <f t="shared" si="28"/>
        <v>8.3514201953371021</v>
      </c>
    </row>
    <row r="225" spans="1:12" ht="15" thickBot="1" x14ac:dyDescent="0.35">
      <c r="A225" s="11">
        <v>44278</v>
      </c>
      <c r="B225" s="1" t="s">
        <v>28</v>
      </c>
      <c r="C225" s="1" t="s">
        <v>35</v>
      </c>
      <c r="D225" s="7">
        <v>58.38573114754098</v>
      </c>
      <c r="E225" s="7">
        <v>14.349639344262295</v>
      </c>
      <c r="F225" s="7">
        <v>12.324406557377049</v>
      </c>
      <c r="G225">
        <f t="shared" si="24"/>
        <v>843.79050439510775</v>
      </c>
      <c r="H225">
        <f t="shared" si="29"/>
        <v>134.13454861511781</v>
      </c>
      <c r="I225">
        <f t="shared" si="25"/>
        <v>153.67878154198692</v>
      </c>
      <c r="J225">
        <f t="shared" si="26"/>
        <v>21.053707879512643</v>
      </c>
      <c r="K225">
        <f t="shared" si="27"/>
        <v>3.4307002763577392</v>
      </c>
      <c r="L225">
        <f t="shared" si="28"/>
        <v>6.3229286789544092</v>
      </c>
    </row>
    <row r="226" spans="1:12" ht="15" thickBot="1" x14ac:dyDescent="0.35">
      <c r="A226" s="11">
        <v>44300</v>
      </c>
      <c r="B226" s="1" t="s">
        <v>1</v>
      </c>
      <c r="C226" s="1" t="s">
        <v>30</v>
      </c>
      <c r="D226" s="7">
        <v>56.174627118644068</v>
      </c>
      <c r="E226" s="7">
        <v>12.889169491525426</v>
      </c>
      <c r="F226" s="7">
        <v>10.432813559322033</v>
      </c>
      <c r="G226">
        <f t="shared" si="24"/>
        <v>860.1457119065999</v>
      </c>
      <c r="H226">
        <f t="shared" si="29"/>
        <v>165.72300964007903</v>
      </c>
      <c r="I226">
        <f t="shared" si="25"/>
        <v>139.26155246653823</v>
      </c>
      <c r="J226">
        <f t="shared" si="26"/>
        <v>21.46179230267478</v>
      </c>
      <c r="K226">
        <f t="shared" si="27"/>
        <v>4.2386244322663398</v>
      </c>
      <c r="L226">
        <f t="shared" si="28"/>
        <v>5.7297491243175571</v>
      </c>
    </row>
    <row r="227" spans="1:12" ht="15" thickBot="1" x14ac:dyDescent="0.35">
      <c r="A227" s="11">
        <v>44300</v>
      </c>
      <c r="B227" s="1" t="s">
        <v>2</v>
      </c>
      <c r="C227" s="1" t="s">
        <v>30</v>
      </c>
      <c r="D227" s="7">
        <v>64.352944262295082</v>
      </c>
      <c r="E227" s="7">
        <v>13.214216393442623</v>
      </c>
      <c r="F227" s="7">
        <v>11.187200000000001</v>
      </c>
      <c r="G227">
        <f t="shared" si="24"/>
        <v>1063.9223159574883</v>
      </c>
      <c r="H227">
        <f t="shared" si="29"/>
        <v>156.94599512982046</v>
      </c>
      <c r="I227">
        <f t="shared" si="25"/>
        <v>161.24954065678179</v>
      </c>
      <c r="J227">
        <f t="shared" si="26"/>
        <v>26.546292628311999</v>
      </c>
      <c r="K227">
        <f t="shared" si="27"/>
        <v>4.0141385975814918</v>
      </c>
      <c r="L227">
        <f t="shared" si="28"/>
        <v>6.6344184594438094</v>
      </c>
    </row>
    <row r="228" spans="1:12" ht="15" thickBot="1" x14ac:dyDescent="0.35">
      <c r="A228" s="11">
        <v>44300</v>
      </c>
      <c r="B228" s="1" t="s">
        <v>3</v>
      </c>
      <c r="C228" s="1" t="s">
        <v>30</v>
      </c>
      <c r="D228" s="7">
        <v>63.210193548387089</v>
      </c>
      <c r="E228" s="7">
        <v>11.868475806451613</v>
      </c>
      <c r="F228" s="7">
        <v>10.973991935483872</v>
      </c>
      <c r="G228">
        <f t="shared" si="24"/>
        <v>1196.1253839832025</v>
      </c>
      <c r="H228">
        <f t="shared" si="29"/>
        <v>160.75878767919087</v>
      </c>
      <c r="I228">
        <f t="shared" si="25"/>
        <v>176.49416196039675</v>
      </c>
      <c r="J228">
        <f t="shared" si="26"/>
        <v>29.844936972483715</v>
      </c>
      <c r="K228">
        <f t="shared" si="27"/>
        <v>4.1116567134425503</v>
      </c>
      <c r="L228">
        <f t="shared" si="28"/>
        <v>7.2616400724294081</v>
      </c>
    </row>
    <row r="229" spans="1:12" ht="15" thickBot="1" x14ac:dyDescent="0.35">
      <c r="A229" s="11">
        <v>44300</v>
      </c>
      <c r="B229" s="1" t="s">
        <v>4</v>
      </c>
      <c r="C229" s="1" t="s">
        <v>30</v>
      </c>
      <c r="D229" s="7">
        <v>59.520290322580642</v>
      </c>
      <c r="E229" s="7">
        <v>15.384032258064515</v>
      </c>
      <c r="F229" s="7">
        <v>12.18183870967742</v>
      </c>
      <c r="G229">
        <f t="shared" si="24"/>
        <v>1035.4304800324073</v>
      </c>
      <c r="H229">
        <f t="shared" si="29"/>
        <v>187.36244702722556</v>
      </c>
      <c r="I229">
        <f t="shared" si="25"/>
        <v>175.88033621680555</v>
      </c>
      <c r="J229">
        <f t="shared" si="26"/>
        <v>25.835383003952472</v>
      </c>
      <c r="K229">
        <f t="shared" si="27"/>
        <v>4.7920867921936647</v>
      </c>
      <c r="L229">
        <f t="shared" si="28"/>
        <v>7.2363849502902919</v>
      </c>
    </row>
    <row r="230" spans="1:12" ht="15" thickBot="1" x14ac:dyDescent="0.35">
      <c r="A230" s="11">
        <v>44300</v>
      </c>
      <c r="B230" s="1" t="s">
        <v>5</v>
      </c>
      <c r="C230" s="1" t="s">
        <v>31</v>
      </c>
      <c r="D230" s="7">
        <v>78.107407258064498</v>
      </c>
      <c r="E230" s="7">
        <v>15.643245967741933</v>
      </c>
      <c r="F230" s="7">
        <v>22.09098387096774</v>
      </c>
      <c r="G230">
        <f t="shared" si="24"/>
        <v>1309.2530682652127</v>
      </c>
      <c r="H230">
        <f t="shared" si="29"/>
        <v>198.69360688504199</v>
      </c>
      <c r="I230">
        <f t="shared" si="25"/>
        <v>275.37829795645132</v>
      </c>
      <c r="J230">
        <f t="shared" si="26"/>
        <v>32.667624838195835</v>
      </c>
      <c r="K230">
        <f t="shared" si="27"/>
        <v>5.0818988775737557</v>
      </c>
      <c r="L230">
        <f t="shared" si="28"/>
        <v>11.330108946984215</v>
      </c>
    </row>
    <row r="231" spans="1:12" ht="15" thickBot="1" x14ac:dyDescent="0.35">
      <c r="A231" s="11">
        <v>44300</v>
      </c>
      <c r="B231" s="1" t="s">
        <v>6</v>
      </c>
      <c r="C231" s="1" t="s">
        <v>31</v>
      </c>
      <c r="D231" s="7">
        <v>78.372196721311468</v>
      </c>
      <c r="E231" s="7">
        <v>14.292983606557376</v>
      </c>
      <c r="F231" s="7">
        <v>21.728524590163936</v>
      </c>
      <c r="G231">
        <f t="shared" si="24"/>
        <v>1182.0769481777716</v>
      </c>
      <c r="H231">
        <f t="shared" si="29"/>
        <v>166.21840386751251</v>
      </c>
      <c r="I231">
        <f t="shared" si="25"/>
        <v>250.24174530036115</v>
      </c>
      <c r="J231">
        <f t="shared" si="26"/>
        <v>29.494409605713145</v>
      </c>
      <c r="K231">
        <f t="shared" si="27"/>
        <v>4.2512949122471433</v>
      </c>
      <c r="L231">
        <f t="shared" si="28"/>
        <v>10.295895712831152</v>
      </c>
    </row>
    <row r="232" spans="1:12" ht="15" thickBot="1" x14ac:dyDescent="0.35">
      <c r="A232" s="11">
        <v>44300</v>
      </c>
      <c r="B232" s="1" t="s">
        <v>7</v>
      </c>
      <c r="C232" s="1" t="s">
        <v>31</v>
      </c>
      <c r="D232" s="7">
        <v>59.39409836065574</v>
      </c>
      <c r="E232" s="7">
        <v>12.11960655737705</v>
      </c>
      <c r="F232" s="7">
        <v>18.773350819672132</v>
      </c>
      <c r="G232">
        <f t="shared" si="24"/>
        <v>1049.8402001384632</v>
      </c>
      <c r="H232">
        <f t="shared" si="29"/>
        <v>167.36129618724027</v>
      </c>
      <c r="I232">
        <f t="shared" si="25"/>
        <v>247.31982783867244</v>
      </c>
      <c r="J232">
        <f t="shared" si="26"/>
        <v>26.194924899906759</v>
      </c>
      <c r="K232">
        <f t="shared" si="27"/>
        <v>4.280526165772943</v>
      </c>
      <c r="L232">
        <f t="shared" si="28"/>
        <v>10.175676932263832</v>
      </c>
    </row>
    <row r="233" spans="1:12" ht="15" thickBot="1" x14ac:dyDescent="0.35">
      <c r="A233" s="11">
        <v>44300</v>
      </c>
      <c r="B233" s="1" t="s">
        <v>8</v>
      </c>
      <c r="C233" s="1" t="s">
        <v>31</v>
      </c>
      <c r="D233" s="7">
        <v>83.04553220338984</v>
      </c>
      <c r="E233" s="7">
        <v>16.487586440677969</v>
      </c>
      <c r="F233" s="7">
        <v>23.922962711864411</v>
      </c>
      <c r="G233">
        <f t="shared" si="24"/>
        <v>965.24749178778018</v>
      </c>
      <c r="H233">
        <f t="shared" si="29"/>
        <v>150.54958265857761</v>
      </c>
      <c r="I233">
        <f t="shared" si="25"/>
        <v>213.08625642677035</v>
      </c>
      <c r="J233">
        <f t="shared" si="26"/>
        <v>24.084223059728032</v>
      </c>
      <c r="K233">
        <f t="shared" si="27"/>
        <v>3.8505403728187058</v>
      </c>
      <c r="L233">
        <f t="shared" si="28"/>
        <v>8.7671777999082643</v>
      </c>
    </row>
    <row r="234" spans="1:12" ht="15" thickBot="1" x14ac:dyDescent="0.35">
      <c r="A234" s="11">
        <v>44300</v>
      </c>
      <c r="B234" s="1" t="s">
        <v>9</v>
      </c>
      <c r="C234" s="1" t="s">
        <v>31</v>
      </c>
      <c r="D234" s="7">
        <v>39.900491943573655</v>
      </c>
      <c r="E234" s="7">
        <v>8.2415298244514101</v>
      </c>
      <c r="F234" s="7">
        <v>11.803792250783699</v>
      </c>
      <c r="G234">
        <f t="shared" si="24"/>
        <v>937.531903812667</v>
      </c>
      <c r="H234">
        <f t="shared" si="29"/>
        <v>124.43388560479679</v>
      </c>
      <c r="I234">
        <f t="shared" si="25"/>
        <v>217.446320281976</v>
      </c>
      <c r="J234">
        <f t="shared" si="26"/>
        <v>23.3926818656786</v>
      </c>
      <c r="K234">
        <f t="shared" si="27"/>
        <v>3.1825906907665238</v>
      </c>
      <c r="L234">
        <f t="shared" si="28"/>
        <v>8.9465673845700877</v>
      </c>
    </row>
    <row r="235" spans="1:12" ht="15" thickBot="1" x14ac:dyDescent="0.35">
      <c r="A235" s="11">
        <v>44300</v>
      </c>
      <c r="B235" s="1" t="s">
        <v>15</v>
      </c>
      <c r="C235" s="1" t="s">
        <v>33</v>
      </c>
      <c r="D235" s="7">
        <v>75.74620327868854</v>
      </c>
      <c r="E235" s="7">
        <v>16.020354098360656</v>
      </c>
      <c r="F235" s="7">
        <v>21.670819672131149</v>
      </c>
      <c r="G235">
        <f t="shared" si="24"/>
        <v>1041.4680790648276</v>
      </c>
      <c r="H235">
        <f t="shared" si="29"/>
        <v>172.92801844159678</v>
      </c>
      <c r="I235">
        <f t="shared" si="25"/>
        <v>238.95483200306316</v>
      </c>
      <c r="J235">
        <f t="shared" si="26"/>
        <v>25.986029219642386</v>
      </c>
      <c r="K235">
        <f t="shared" si="27"/>
        <v>4.4229037692584274</v>
      </c>
      <c r="L235">
        <f t="shared" si="28"/>
        <v>9.8315092369085857</v>
      </c>
    </row>
    <row r="236" spans="1:12" ht="15" thickBot="1" x14ac:dyDescent="0.35">
      <c r="A236" s="11">
        <v>44300</v>
      </c>
      <c r="B236" s="1" t="s">
        <v>16</v>
      </c>
      <c r="C236" s="1" t="s">
        <v>33</v>
      </c>
      <c r="D236" s="7">
        <v>88.024860000000018</v>
      </c>
      <c r="E236" s="7">
        <v>15.841980000000003</v>
      </c>
      <c r="F236" s="7">
        <v>24.022845</v>
      </c>
      <c r="G236">
        <f t="shared" si="24"/>
        <v>1595.0078279217207</v>
      </c>
      <c r="H236">
        <f t="shared" si="29"/>
        <v>215.24814566927998</v>
      </c>
      <c r="I236">
        <f t="shared" si="25"/>
        <v>345.73050657356674</v>
      </c>
      <c r="J236">
        <f t="shared" si="26"/>
        <v>39.797590396769316</v>
      </c>
      <c r="K236">
        <f t="shared" si="27"/>
        <v>5.5053070253509739</v>
      </c>
      <c r="L236">
        <f t="shared" si="28"/>
        <v>14.224665977106223</v>
      </c>
    </row>
    <row r="237" spans="1:12" ht="15" thickBot="1" x14ac:dyDescent="0.35">
      <c r="A237" s="11">
        <v>44300</v>
      </c>
      <c r="B237" s="1" t="s">
        <v>17</v>
      </c>
      <c r="C237" s="1" t="s">
        <v>33</v>
      </c>
      <c r="D237" s="7">
        <v>82.9906779661017</v>
      </c>
      <c r="E237" s="7">
        <v>14.555288135593225</v>
      </c>
      <c r="F237" s="7">
        <v>23.095525423728816</v>
      </c>
      <c r="G237">
        <f t="shared" si="24"/>
        <v>1259.7535173192571</v>
      </c>
      <c r="H237">
        <f t="shared" si="29"/>
        <v>176.09664934021674</v>
      </c>
      <c r="I237">
        <f t="shared" si="25"/>
        <v>266.0335807498692</v>
      </c>
      <c r="J237">
        <f t="shared" si="26"/>
        <v>31.432544471262464</v>
      </c>
      <c r="K237">
        <f t="shared" si="27"/>
        <v>4.5039464462704704</v>
      </c>
      <c r="L237">
        <f t="shared" si="28"/>
        <v>10.945631793864193</v>
      </c>
    </row>
    <row r="238" spans="1:12" ht="15" thickBot="1" x14ac:dyDescent="0.35">
      <c r="A238" s="11">
        <v>44300</v>
      </c>
      <c r="B238" s="1" t="s">
        <v>18</v>
      </c>
      <c r="C238" s="1" t="s">
        <v>33</v>
      </c>
      <c r="D238" s="7">
        <v>75.363035999999994</v>
      </c>
      <c r="E238" s="7">
        <v>13.166328000000002</v>
      </c>
      <c r="F238" s="7">
        <v>24.254244</v>
      </c>
      <c r="G238">
        <f t="shared" si="24"/>
        <v>1316.7868399480706</v>
      </c>
      <c r="H238">
        <f t="shared" si="29"/>
        <v>167.82768323409465</v>
      </c>
      <c r="I238">
        <f t="shared" si="25"/>
        <v>316.18321055949036</v>
      </c>
      <c r="J238">
        <f t="shared" si="26"/>
        <v>32.855602573683079</v>
      </c>
      <c r="K238">
        <f t="shared" si="27"/>
        <v>4.2924547418709933</v>
      </c>
      <c r="L238">
        <f t="shared" si="28"/>
        <v>13.008978011087857</v>
      </c>
    </row>
    <row r="239" spans="1:12" ht="15" thickBot="1" x14ac:dyDescent="0.35">
      <c r="A239" s="11">
        <v>44300</v>
      </c>
      <c r="B239" s="1" t="s">
        <v>19</v>
      </c>
      <c r="C239" s="1" t="s">
        <v>33</v>
      </c>
      <c r="D239" s="7">
        <v>74.736314754098373</v>
      </c>
      <c r="E239" s="7">
        <v>14.489022950819674</v>
      </c>
      <c r="F239" s="7">
        <v>22.489442622950822</v>
      </c>
      <c r="G239">
        <f t="shared" si="24"/>
        <v>1239.4434244050676</v>
      </c>
      <c r="H239">
        <f t="shared" si="29"/>
        <v>179.74799682661344</v>
      </c>
      <c r="I239">
        <f t="shared" si="25"/>
        <v>294.75736985998037</v>
      </c>
      <c r="J239">
        <f t="shared" si="26"/>
        <v>30.925780338466677</v>
      </c>
      <c r="K239">
        <f t="shared" si="27"/>
        <v>4.5973353528571179</v>
      </c>
      <c r="L239">
        <f t="shared" si="28"/>
        <v>12.127437558526244</v>
      </c>
    </row>
    <row r="240" spans="1:12" ht="15" thickBot="1" x14ac:dyDescent="0.35">
      <c r="A240" s="11">
        <v>44300</v>
      </c>
      <c r="B240" s="1" t="s">
        <v>10</v>
      </c>
      <c r="C240" s="1" t="s">
        <v>32</v>
      </c>
      <c r="D240" s="7">
        <v>64.240681967213121</v>
      </c>
      <c r="E240" s="7">
        <v>12.707042622950819</v>
      </c>
      <c r="F240" s="7">
        <v>19.365980327868854</v>
      </c>
      <c r="G240">
        <f t="shared" si="24"/>
        <v>1039.8485998130061</v>
      </c>
      <c r="H240">
        <f t="shared" si="29"/>
        <v>163.01298853035806</v>
      </c>
      <c r="I240">
        <f t="shared" si="25"/>
        <v>241.71751921230526</v>
      </c>
      <c r="J240">
        <f t="shared" si="26"/>
        <v>25.94562103430825</v>
      </c>
      <c r="K240">
        <f t="shared" si="27"/>
        <v>4.1693114158507676</v>
      </c>
      <c r="L240">
        <f t="shared" si="28"/>
        <v>9.945176680201822</v>
      </c>
    </row>
    <row r="241" spans="1:16" ht="15" thickBot="1" x14ac:dyDescent="0.35">
      <c r="A241" s="11">
        <v>44300</v>
      </c>
      <c r="B241" s="1" t="s">
        <v>11</v>
      </c>
      <c r="C241" s="1" t="s">
        <v>32</v>
      </c>
      <c r="D241" s="7">
        <v>65.033466666666669</v>
      </c>
      <c r="E241" s="7">
        <v>10.8658</v>
      </c>
      <c r="F241" s="7">
        <v>19.360000000000003</v>
      </c>
      <c r="G241">
        <f t="shared" si="24"/>
        <v>1134.7280948237644</v>
      </c>
      <c r="H241">
        <f t="shared" si="29"/>
        <v>143.16936229636664</v>
      </c>
      <c r="I241">
        <f t="shared" si="25"/>
        <v>268.73933216017855</v>
      </c>
      <c r="J241">
        <f t="shared" si="26"/>
        <v>28.312992036123667</v>
      </c>
      <c r="K241">
        <f t="shared" si="27"/>
        <v>3.661779726902874</v>
      </c>
      <c r="L241">
        <f t="shared" si="28"/>
        <v>11.05695668217151</v>
      </c>
    </row>
    <row r="242" spans="1:16" ht="15" thickBot="1" x14ac:dyDescent="0.35">
      <c r="A242" s="11">
        <v>44300</v>
      </c>
      <c r="B242" s="1" t="s">
        <v>12</v>
      </c>
      <c r="C242" s="1" t="s">
        <v>32</v>
      </c>
      <c r="D242" s="7">
        <v>81.651409836065568</v>
      </c>
      <c r="E242" s="7">
        <v>13.216524590163935</v>
      </c>
      <c r="F242" s="7">
        <v>21.668721311475409</v>
      </c>
      <c r="G242">
        <f t="shared" si="24"/>
        <v>1370.0453840958382</v>
      </c>
      <c r="H242">
        <f t="shared" si="29"/>
        <v>173.84233131290617</v>
      </c>
      <c r="I242">
        <f t="shared" si="25"/>
        <v>288.504125527729</v>
      </c>
      <c r="J242">
        <f t="shared" si="26"/>
        <v>34.184474876387</v>
      </c>
      <c r="K242">
        <f t="shared" si="27"/>
        <v>4.446288746899639</v>
      </c>
      <c r="L242">
        <f t="shared" si="28"/>
        <v>11.870155339548612</v>
      </c>
    </row>
    <row r="243" spans="1:16" ht="15" thickBot="1" x14ac:dyDescent="0.35">
      <c r="A243" s="11">
        <v>44300</v>
      </c>
      <c r="B243" s="1" t="s">
        <v>13</v>
      </c>
      <c r="C243" s="1" t="s">
        <v>32</v>
      </c>
      <c r="D243" s="7">
        <v>58.492642622950818</v>
      </c>
      <c r="E243" s="7">
        <v>10.452354098360654</v>
      </c>
      <c r="F243" s="7">
        <v>15.881232786885247</v>
      </c>
      <c r="G243">
        <f t="shared" si="24"/>
        <v>1271.5689470300081</v>
      </c>
      <c r="H243">
        <f t="shared" si="29"/>
        <v>166.28577169680108</v>
      </c>
      <c r="I243">
        <f t="shared" si="25"/>
        <v>294.67195530863353</v>
      </c>
      <c r="J243">
        <f t="shared" si="26"/>
        <v>31.72735533285114</v>
      </c>
      <c r="K243">
        <f t="shared" si="27"/>
        <v>4.2530179495477061</v>
      </c>
      <c r="L243">
        <f t="shared" si="28"/>
        <v>12.123923279515882</v>
      </c>
    </row>
    <row r="244" spans="1:16" ht="15" thickBot="1" x14ac:dyDescent="0.35">
      <c r="A244" s="11">
        <v>44300</v>
      </c>
      <c r="B244" s="1" t="s">
        <v>14</v>
      </c>
      <c r="C244" s="1" t="s">
        <v>32</v>
      </c>
      <c r="D244" s="7">
        <v>85.689809836065578</v>
      </c>
      <c r="E244" s="7">
        <v>16.828118032786886</v>
      </c>
      <c r="F244" s="7">
        <v>25.034491803278691</v>
      </c>
      <c r="G244">
        <f t="shared" si="24"/>
        <v>1028.9148526887652</v>
      </c>
      <c r="H244">
        <f t="shared" si="29"/>
        <v>148.85059270072759</v>
      </c>
      <c r="I244">
        <f t="shared" si="25"/>
        <v>251.14634008028364</v>
      </c>
      <c r="J244">
        <f t="shared" si="26"/>
        <v>25.672809339008062</v>
      </c>
      <c r="K244">
        <f t="shared" si="27"/>
        <v>3.807086054911021</v>
      </c>
      <c r="L244">
        <f t="shared" si="28"/>
        <v>10.333114177341438</v>
      </c>
      <c r="P244" s="28"/>
    </row>
    <row r="245" spans="1:16" ht="15" thickBot="1" x14ac:dyDescent="0.35">
      <c r="A245" s="11">
        <v>44300</v>
      </c>
      <c r="B245" s="1" t="s">
        <v>20</v>
      </c>
      <c r="C245" s="1" t="s">
        <v>34</v>
      </c>
      <c r="D245" s="7">
        <v>65.48949661016951</v>
      </c>
      <c r="E245" s="7">
        <v>10.57677966101695</v>
      </c>
      <c r="F245" s="7">
        <v>16.336316949152543</v>
      </c>
      <c r="G245">
        <f t="shared" si="24"/>
        <v>1279.502290000012</v>
      </c>
      <c r="H245">
        <f t="shared" si="29"/>
        <v>162.88788963545295</v>
      </c>
      <c r="I245">
        <f t="shared" si="25"/>
        <v>290.00057894644141</v>
      </c>
      <c r="J245">
        <f t="shared" si="26"/>
        <v>31.925302909327108</v>
      </c>
      <c r="K245">
        <f t="shared" si="27"/>
        <v>4.16611181651</v>
      </c>
      <c r="L245">
        <f t="shared" si="28"/>
        <v>11.931725116084815</v>
      </c>
    </row>
    <row r="246" spans="1:16" ht="15" thickBot="1" x14ac:dyDescent="0.35">
      <c r="A246" s="11">
        <v>44300</v>
      </c>
      <c r="B246" s="1" t="s">
        <v>21</v>
      </c>
      <c r="C246" s="1" t="s">
        <v>34</v>
      </c>
      <c r="D246" s="7">
        <v>29.217573770491807</v>
      </c>
      <c r="E246" s="7">
        <v>5.9467540983606568</v>
      </c>
      <c r="F246" s="7">
        <v>8.334688524590165</v>
      </c>
      <c r="G246">
        <f t="shared" si="24"/>
        <v>898.42328930999781</v>
      </c>
      <c r="H246">
        <f t="shared" si="29"/>
        <v>133.25466657085434</v>
      </c>
      <c r="I246">
        <f t="shared" si="25"/>
        <v>212.63238351680869</v>
      </c>
      <c r="J246">
        <f t="shared" si="26"/>
        <v>22.416869337541737</v>
      </c>
      <c r="K246">
        <f t="shared" si="27"/>
        <v>3.408195920816361</v>
      </c>
      <c r="L246">
        <f t="shared" si="28"/>
        <v>8.7485037447771532</v>
      </c>
    </row>
    <row r="247" spans="1:16" ht="15" thickBot="1" x14ac:dyDescent="0.35">
      <c r="A247" s="11">
        <v>44300</v>
      </c>
      <c r="B247" s="1" t="s">
        <v>22</v>
      </c>
      <c r="C247" s="1" t="s">
        <v>34</v>
      </c>
      <c r="D247" s="7">
        <v>81.284091803278699</v>
      </c>
      <c r="E247" s="7">
        <v>16.385049180327872</v>
      </c>
      <c r="F247" s="7">
        <v>23.295265573770493</v>
      </c>
      <c r="G247">
        <f t="shared" si="24"/>
        <v>989.67965199447235</v>
      </c>
      <c r="H247">
        <f t="shared" si="29"/>
        <v>151.28242903182797</v>
      </c>
      <c r="I247">
        <f t="shared" si="25"/>
        <v>233.60661495959801</v>
      </c>
      <c r="J247">
        <f t="shared" si="26"/>
        <v>24.693838315147271</v>
      </c>
      <c r="K247">
        <f t="shared" si="27"/>
        <v>3.8692840617578761</v>
      </c>
      <c r="L247">
        <f t="shared" si="28"/>
        <v>9.611463277498375</v>
      </c>
    </row>
    <row r="248" spans="1:16" ht="15" thickBot="1" x14ac:dyDescent="0.35">
      <c r="A248" s="11">
        <v>44300</v>
      </c>
      <c r="B248" s="1" t="s">
        <v>23</v>
      </c>
      <c r="C248" s="1" t="s">
        <v>34</v>
      </c>
      <c r="D248" s="7">
        <v>67.252499999999998</v>
      </c>
      <c r="E248" s="7">
        <v>9.9389403448275875</v>
      </c>
      <c r="F248" s="7">
        <v>12.842393103448277</v>
      </c>
      <c r="G248">
        <f t="shared" si="24"/>
        <v>1068.0458739034304</v>
      </c>
      <c r="H248">
        <f t="shared" si="29"/>
        <v>158.0894704047015</v>
      </c>
      <c r="I248">
        <f t="shared" si="25"/>
        <v>217.26982402404582</v>
      </c>
      <c r="J248">
        <f t="shared" si="26"/>
        <v>26.64918094474351</v>
      </c>
      <c r="K248">
        <f t="shared" si="27"/>
        <v>4.0433847610945106</v>
      </c>
      <c r="L248">
        <f t="shared" si="28"/>
        <v>8.9393056582615031</v>
      </c>
    </row>
    <row r="249" spans="1:16" ht="15" thickBot="1" x14ac:dyDescent="0.35">
      <c r="A249" s="11">
        <v>44300</v>
      </c>
      <c r="B249" s="1" t="s">
        <v>24</v>
      </c>
      <c r="C249" s="1" t="s">
        <v>34</v>
      </c>
      <c r="D249" s="7">
        <v>82.02250491803278</v>
      </c>
      <c r="E249" s="7">
        <v>13.959239344262295</v>
      </c>
      <c r="F249" s="7">
        <v>20.05497704918033</v>
      </c>
      <c r="G249">
        <f t="shared" si="24"/>
        <v>1507.988943102886</v>
      </c>
      <c r="H249">
        <f t="shared" si="29"/>
        <v>195.72913496820959</v>
      </c>
      <c r="I249">
        <f t="shared" si="25"/>
        <v>295.06925361930246</v>
      </c>
      <c r="J249">
        <f t="shared" si="26"/>
        <v>37.626352190800084</v>
      </c>
      <c r="K249">
        <f t="shared" si="27"/>
        <v>5.0060778849261878</v>
      </c>
      <c r="L249">
        <f t="shared" si="28"/>
        <v>12.140269640785947</v>
      </c>
    </row>
    <row r="250" spans="1:16" ht="15" thickBot="1" x14ac:dyDescent="0.35">
      <c r="A250" s="11">
        <v>44300</v>
      </c>
      <c r="B250" s="1" t="s">
        <v>25</v>
      </c>
      <c r="C250" s="1" t="s">
        <v>35</v>
      </c>
      <c r="D250" s="7">
        <v>61.055055737704919</v>
      </c>
      <c r="E250" s="7">
        <v>14.882045901639344</v>
      </c>
      <c r="F250" s="7">
        <v>11.114439344262296</v>
      </c>
      <c r="G250">
        <f t="shared" si="24"/>
        <v>962.24594062514893</v>
      </c>
      <c r="H250">
        <f t="shared" si="29"/>
        <v>154.51808690195</v>
      </c>
      <c r="I250">
        <f t="shared" si="25"/>
        <v>164.48593826596405</v>
      </c>
      <c r="J250">
        <f t="shared" si="26"/>
        <v>24.009330321501793</v>
      </c>
      <c r="K250">
        <f t="shared" si="27"/>
        <v>3.9520410581009915</v>
      </c>
      <c r="L250">
        <f t="shared" si="28"/>
        <v>6.7675761475401792</v>
      </c>
    </row>
    <row r="251" spans="1:16" ht="15" thickBot="1" x14ac:dyDescent="0.35">
      <c r="A251" s="11">
        <v>44300</v>
      </c>
      <c r="B251" s="1" t="s">
        <v>26</v>
      </c>
      <c r="C251" s="1" t="s">
        <v>35</v>
      </c>
      <c r="D251" s="7">
        <v>59.050586440677975</v>
      </c>
      <c r="E251" s="7">
        <v>11.299972881355933</v>
      </c>
      <c r="F251" s="7">
        <v>10.312596610169493</v>
      </c>
      <c r="G251">
        <f t="shared" ref="G251:G253" si="30">D251+G223</f>
        <v>1099.8191882540041</v>
      </c>
      <c r="H251">
        <f t="shared" si="29"/>
        <v>181.97558906871714</v>
      </c>
      <c r="I251">
        <f t="shared" si="25"/>
        <v>201.61763925102517</v>
      </c>
      <c r="J251">
        <f t="shared" si="26"/>
        <v>27.441967869005538</v>
      </c>
      <c r="K251">
        <f t="shared" si="27"/>
        <v>4.6543094985898907</v>
      </c>
      <c r="L251">
        <f t="shared" si="28"/>
        <v>8.2953153363927239</v>
      </c>
    </row>
    <row r="252" spans="1:16" ht="15" thickBot="1" x14ac:dyDescent="0.35">
      <c r="A252" s="11">
        <v>44300</v>
      </c>
      <c r="B252" s="1" t="s">
        <v>27</v>
      </c>
      <c r="C252" s="1" t="s">
        <v>35</v>
      </c>
      <c r="D252" s="7">
        <v>56.174163934426232</v>
      </c>
      <c r="E252" s="7">
        <v>13.531278688524591</v>
      </c>
      <c r="F252" s="7">
        <v>10.821245901639346</v>
      </c>
      <c r="G252">
        <f t="shared" si="30"/>
        <v>1213.0570806003768</v>
      </c>
      <c r="H252">
        <f t="shared" si="29"/>
        <v>179.51650857093242</v>
      </c>
      <c r="I252">
        <f t="shared" ref="I252:I253" si="31">F252+I224</f>
        <v>213.80251374930759</v>
      </c>
      <c r="J252">
        <f t="shared" si="26"/>
        <v>30.267405574139847</v>
      </c>
      <c r="K252">
        <f t="shared" si="27"/>
        <v>4.5914146796902271</v>
      </c>
      <c r="L252">
        <f t="shared" si="28"/>
        <v>8.7966473461965684</v>
      </c>
    </row>
    <row r="253" spans="1:16" x14ac:dyDescent="0.3">
      <c r="A253" s="11">
        <v>44300</v>
      </c>
      <c r="B253" s="1" t="s">
        <v>28</v>
      </c>
      <c r="C253" s="1" t="s">
        <v>35</v>
      </c>
      <c r="D253" s="7">
        <v>59.165377049180329</v>
      </c>
      <c r="E253" s="7">
        <v>14.462426229508196</v>
      </c>
      <c r="F253" s="7">
        <v>11.412459016393441</v>
      </c>
      <c r="G253">
        <f t="shared" si="30"/>
        <v>902.95588144428802</v>
      </c>
      <c r="H253">
        <f t="shared" si="29"/>
        <v>148.596974844626</v>
      </c>
      <c r="I253">
        <f t="shared" si="31"/>
        <v>165.09124055838038</v>
      </c>
      <c r="J253">
        <f t="shared" si="26"/>
        <v>22.529963607073405</v>
      </c>
      <c r="K253">
        <f t="shared" si="27"/>
        <v>3.8005993827001685</v>
      </c>
      <c r="L253">
        <f t="shared" si="28"/>
        <v>6.792480582529536</v>
      </c>
    </row>
    <row r="254" spans="1:16" x14ac:dyDescent="0.3">
      <c r="A254" s="11"/>
    </row>
    <row r="255" spans="1:16" x14ac:dyDescent="0.3">
      <c r="A255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7E211-B289-4744-A09D-A7F1B61F66F5}">
  <dimension ref="A1:T29"/>
  <sheetViews>
    <sheetView topLeftCell="K1" workbookViewId="0">
      <selection activeCell="I24" sqref="I24"/>
    </sheetView>
  </sheetViews>
  <sheetFormatPr defaultRowHeight="14.4" x14ac:dyDescent="0.3"/>
  <cols>
    <col min="9" max="9" width="14.6640625" customWidth="1"/>
    <col min="11" max="11" width="15.6640625" customWidth="1"/>
    <col min="12" max="12" width="14.6640625" customWidth="1"/>
    <col min="13" max="13" width="13" customWidth="1"/>
    <col min="14" max="14" width="11.33203125" customWidth="1"/>
    <col min="15" max="15" width="21.21875" customWidth="1"/>
    <col min="16" max="16" width="15.6640625" customWidth="1"/>
    <col min="17" max="17" width="12.33203125" customWidth="1"/>
    <col min="18" max="18" width="15.6640625" customWidth="1"/>
    <col min="19" max="19" width="15.21875" customWidth="1"/>
    <col min="20" max="20" width="15.109375" customWidth="1"/>
  </cols>
  <sheetData>
    <row r="1" spans="1:20" ht="99.6" x14ac:dyDescent="0.3">
      <c r="A1" s="1" t="s">
        <v>0</v>
      </c>
      <c r="B1" s="1" t="s">
        <v>29</v>
      </c>
      <c r="C1" s="6" t="s">
        <v>48</v>
      </c>
      <c r="D1" s="8" t="s">
        <v>49</v>
      </c>
      <c r="E1" s="8" t="s">
        <v>50</v>
      </c>
      <c r="F1" s="12" t="s">
        <v>51</v>
      </c>
      <c r="G1" s="12" t="s">
        <v>52</v>
      </c>
      <c r="H1" s="12" t="s">
        <v>53</v>
      </c>
      <c r="I1" s="12" t="s">
        <v>54</v>
      </c>
      <c r="J1" s="12" t="s">
        <v>55</v>
      </c>
      <c r="K1" s="12" t="s">
        <v>56</v>
      </c>
      <c r="L1" s="12" t="s">
        <v>57</v>
      </c>
      <c r="M1" s="12" t="s">
        <v>58</v>
      </c>
      <c r="N1" s="12" t="s">
        <v>59</v>
      </c>
      <c r="O1" s="12" t="s">
        <v>60</v>
      </c>
      <c r="P1" s="12" t="s">
        <v>62</v>
      </c>
      <c r="Q1" s="12" t="s">
        <v>61</v>
      </c>
      <c r="R1" s="12" t="s">
        <v>63</v>
      </c>
      <c r="S1" s="12" t="s">
        <v>65</v>
      </c>
      <c r="T1" s="12" t="s">
        <v>64</v>
      </c>
    </row>
    <row r="2" spans="1:20" x14ac:dyDescent="0.3">
      <c r="A2" s="1" t="s">
        <v>1</v>
      </c>
      <c r="B2" s="1" t="s">
        <v>30</v>
      </c>
      <c r="C2">
        <v>21.46179230267478</v>
      </c>
      <c r="D2">
        <v>4.2386244322663398</v>
      </c>
      <c r="E2">
        <v>5.7297491243175571</v>
      </c>
      <c r="F2">
        <v>0</v>
      </c>
      <c r="G2">
        <v>0</v>
      </c>
      <c r="H2">
        <v>0</v>
      </c>
      <c r="I2">
        <f>AVERAGE(C2:C5)</f>
        <v>25.922101226855744</v>
      </c>
      <c r="J2">
        <f t="shared" ref="J2:K2" si="0">AVERAGE(D2:D5)</f>
        <v>4.2891266338710112</v>
      </c>
      <c r="K2">
        <f t="shared" si="0"/>
        <v>6.7155481516202666</v>
      </c>
      <c r="L2">
        <f>_xlfn.STDEV.P(C2:C5)/SQRT(4)</f>
        <v>1.4933211924712446</v>
      </c>
      <c r="M2">
        <f t="shared" ref="M2:N2" si="1">_xlfn.STDEV.P(D2:D5)/SQRT(4)</f>
        <v>0.15054762244596348</v>
      </c>
      <c r="N2">
        <f t="shared" si="1"/>
        <v>0.3110334694616354</v>
      </c>
    </row>
    <row r="3" spans="1:20" x14ac:dyDescent="0.3">
      <c r="A3" s="1" t="s">
        <v>2</v>
      </c>
      <c r="B3" s="1" t="s">
        <v>30</v>
      </c>
      <c r="C3">
        <v>26.546292628311999</v>
      </c>
      <c r="D3">
        <v>4.0141385975814918</v>
      </c>
      <c r="E3">
        <v>6.6344184594438094</v>
      </c>
      <c r="F3">
        <v>0</v>
      </c>
      <c r="G3">
        <v>0</v>
      </c>
      <c r="H3">
        <v>0</v>
      </c>
    </row>
    <row r="4" spans="1:20" x14ac:dyDescent="0.3">
      <c r="A4" s="1" t="s">
        <v>3</v>
      </c>
      <c r="B4" s="1" t="s">
        <v>30</v>
      </c>
      <c r="C4">
        <v>29.844936972483715</v>
      </c>
      <c r="D4">
        <v>4.1116567134425503</v>
      </c>
      <c r="E4">
        <v>7.2616400724294081</v>
      </c>
      <c r="F4">
        <v>0</v>
      </c>
      <c r="G4">
        <v>0</v>
      </c>
      <c r="H4">
        <v>0</v>
      </c>
    </row>
    <row r="5" spans="1:20" x14ac:dyDescent="0.3">
      <c r="A5" s="1" t="s">
        <v>4</v>
      </c>
      <c r="B5" s="1" t="s">
        <v>30</v>
      </c>
      <c r="C5">
        <v>25.835383003952472</v>
      </c>
      <c r="D5">
        <v>4.7920867921936647</v>
      </c>
      <c r="E5">
        <v>7.2363849502902919</v>
      </c>
      <c r="F5">
        <v>0</v>
      </c>
      <c r="G5">
        <v>0</v>
      </c>
      <c r="H5">
        <v>0</v>
      </c>
    </row>
    <row r="6" spans="1:20" x14ac:dyDescent="0.3">
      <c r="A6" s="1" t="s">
        <v>25</v>
      </c>
      <c r="B6" s="1" t="s">
        <v>35</v>
      </c>
      <c r="C6">
        <v>24.009330321501793</v>
      </c>
      <c r="D6">
        <v>3.9520410581009915</v>
      </c>
      <c r="E6">
        <v>6.7675761475401792</v>
      </c>
      <c r="F6">
        <v>0</v>
      </c>
      <c r="G6">
        <v>1</v>
      </c>
      <c r="H6">
        <v>1</v>
      </c>
      <c r="I6">
        <f>AVERAGE(C6:C9)</f>
        <v>26.062166842930147</v>
      </c>
      <c r="J6">
        <f t="shared" ref="J6" si="2">AVERAGE(D6:D9)</f>
        <v>4.2495911547703198</v>
      </c>
      <c r="K6">
        <f t="shared" ref="K6" si="3">AVERAGE(E6:E9)</f>
        <v>7.6630048531647521</v>
      </c>
      <c r="L6">
        <f>_xlfn.STDEV.P(C6:C9)/SQRT(4)</f>
        <v>1.5057905137570604</v>
      </c>
      <c r="M6">
        <f t="shared" ref="M6" si="4">_xlfn.STDEV.P(D6:D9)/SQRT(4)</f>
        <v>0.18887329274995251</v>
      </c>
      <c r="N6">
        <f t="shared" ref="N6" si="5">_xlfn.STDEV.P(E6:E9)/SQRT(4)</f>
        <v>0.45031703566965148</v>
      </c>
      <c r="O6">
        <f>I6-I$2</f>
        <v>0.14006561607440204</v>
      </c>
      <c r="P6">
        <f>K6-K$2</f>
        <v>0.94745670154448547</v>
      </c>
      <c r="Q6">
        <f>J6-J$2</f>
        <v>-3.953547910069144E-2</v>
      </c>
      <c r="R6">
        <f>SQRT(L6^2+L$2^2)</f>
        <v>2.1207105543200591</v>
      </c>
      <c r="S6">
        <f>SQRT(N6^2+N$2^2)</f>
        <v>0.54729082921207828</v>
      </c>
      <c r="T6">
        <f>SQRT(M6^2+M$2^2)</f>
        <v>0.24153200065072461</v>
      </c>
    </row>
    <row r="7" spans="1:20" x14ac:dyDescent="0.3">
      <c r="A7" s="1" t="s">
        <v>26</v>
      </c>
      <c r="B7" s="1" t="s">
        <v>35</v>
      </c>
      <c r="C7">
        <v>27.441967869005538</v>
      </c>
      <c r="D7">
        <v>4.6543094985898907</v>
      </c>
      <c r="E7">
        <v>8.2953153363927239</v>
      </c>
      <c r="F7">
        <v>0</v>
      </c>
      <c r="G7">
        <v>1</v>
      </c>
      <c r="H7">
        <v>1</v>
      </c>
    </row>
    <row r="8" spans="1:20" x14ac:dyDescent="0.3">
      <c r="A8" s="1" t="s">
        <v>27</v>
      </c>
      <c r="B8" s="1" t="s">
        <v>35</v>
      </c>
      <c r="C8">
        <v>30.267405574139847</v>
      </c>
      <c r="D8">
        <v>4.5914146796902271</v>
      </c>
      <c r="E8">
        <v>8.7966473461965684</v>
      </c>
      <c r="F8">
        <v>0</v>
      </c>
      <c r="G8">
        <v>1</v>
      </c>
      <c r="H8">
        <v>1</v>
      </c>
    </row>
    <row r="9" spans="1:20" x14ac:dyDescent="0.3">
      <c r="A9" s="1" t="s">
        <v>28</v>
      </c>
      <c r="B9" s="1" t="s">
        <v>35</v>
      </c>
      <c r="C9">
        <v>22.529963607073405</v>
      </c>
      <c r="D9">
        <v>3.8005993827001685</v>
      </c>
      <c r="E9">
        <v>6.792480582529536</v>
      </c>
      <c r="F9">
        <v>0</v>
      </c>
      <c r="G9">
        <v>1</v>
      </c>
      <c r="H9">
        <v>1</v>
      </c>
    </row>
    <row r="10" spans="1:20" x14ac:dyDescent="0.3">
      <c r="A10" s="1" t="s">
        <v>5</v>
      </c>
      <c r="B10" s="1" t="s">
        <v>31</v>
      </c>
      <c r="C10">
        <v>32.667624838195835</v>
      </c>
      <c r="D10">
        <v>5.0818988775737557</v>
      </c>
      <c r="E10">
        <v>11.330108946984215</v>
      </c>
      <c r="F10">
        <v>1</v>
      </c>
      <c r="G10">
        <v>0</v>
      </c>
      <c r="H10">
        <v>0</v>
      </c>
      <c r="I10">
        <f>AVERAGE(C10:C14)</f>
        <v>27.166772853844474</v>
      </c>
      <c r="J10">
        <f t="shared" ref="J10:K10" si="6">AVERAGE(D10:D14)</f>
        <v>4.1293702038358147</v>
      </c>
      <c r="K10">
        <f t="shared" si="6"/>
        <v>9.903085355311509</v>
      </c>
      <c r="L10">
        <f>_xlfn.STDEV.P(C10:C14)/SQRT(4)</f>
        <v>1.7373489843455003</v>
      </c>
      <c r="M10">
        <f t="shared" ref="M10:N10" si="7">_xlfn.STDEV.P(D10:D14)/SQRT(4)</f>
        <v>0.30977105696594764</v>
      </c>
      <c r="N10">
        <f t="shared" si="7"/>
        <v>0.47276923962774886</v>
      </c>
      <c r="O10">
        <f>I10-I$2</f>
        <v>1.2446716269887297</v>
      </c>
      <c r="P10">
        <f>K10-K$2</f>
        <v>3.1875372036912424</v>
      </c>
      <c r="Q10">
        <f>J10-J$2</f>
        <v>-0.15975643003519657</v>
      </c>
      <c r="R10">
        <f>SQRT(L10^2+L$2^2)</f>
        <v>2.2909364193032684</v>
      </c>
      <c r="S10">
        <f>SQRT(N10^2+N$2^2)</f>
        <v>0.56590862607274506</v>
      </c>
      <c r="T10">
        <f>SQRT(M10^2+M$2^2)</f>
        <v>0.34441645483038807</v>
      </c>
    </row>
    <row r="11" spans="1:20" x14ac:dyDescent="0.3">
      <c r="A11" s="1" t="s">
        <v>6</v>
      </c>
      <c r="B11" s="1" t="s">
        <v>31</v>
      </c>
      <c r="C11">
        <v>29.494409605713145</v>
      </c>
      <c r="D11">
        <v>4.2512949122471433</v>
      </c>
      <c r="E11">
        <v>10.295895712831152</v>
      </c>
      <c r="F11">
        <v>1</v>
      </c>
      <c r="G11">
        <v>0</v>
      </c>
      <c r="H11">
        <v>0</v>
      </c>
    </row>
    <row r="12" spans="1:20" x14ac:dyDescent="0.3">
      <c r="A12" s="1" t="s">
        <v>7</v>
      </c>
      <c r="B12" s="1" t="s">
        <v>31</v>
      </c>
      <c r="C12">
        <v>26.194924899906759</v>
      </c>
      <c r="D12">
        <v>4.280526165772943</v>
      </c>
      <c r="E12">
        <v>10.175676932263832</v>
      </c>
      <c r="F12">
        <v>1</v>
      </c>
      <c r="G12">
        <v>0</v>
      </c>
      <c r="H12">
        <v>0</v>
      </c>
    </row>
    <row r="13" spans="1:20" x14ac:dyDescent="0.3">
      <c r="A13" s="1" t="s">
        <v>8</v>
      </c>
      <c r="B13" s="1" t="s">
        <v>31</v>
      </c>
      <c r="C13">
        <v>24.084223059728032</v>
      </c>
      <c r="D13">
        <v>3.8505403728187058</v>
      </c>
      <c r="E13">
        <v>8.7671777999082643</v>
      </c>
      <c r="F13">
        <v>1</v>
      </c>
      <c r="G13">
        <v>0</v>
      </c>
      <c r="H13">
        <v>0</v>
      </c>
    </row>
    <row r="14" spans="1:20" x14ac:dyDescent="0.3">
      <c r="A14" s="1" t="s">
        <v>9</v>
      </c>
      <c r="B14" s="1" t="s">
        <v>31</v>
      </c>
      <c r="C14">
        <v>23.3926818656786</v>
      </c>
      <c r="D14">
        <v>3.1825906907665238</v>
      </c>
      <c r="E14">
        <v>8.9465673845700877</v>
      </c>
      <c r="F14">
        <v>1</v>
      </c>
      <c r="G14">
        <v>0</v>
      </c>
      <c r="H14">
        <v>0</v>
      </c>
    </row>
    <row r="15" spans="1:20" x14ac:dyDescent="0.3">
      <c r="A15" s="1" t="s">
        <v>10</v>
      </c>
      <c r="B15" s="1" t="s">
        <v>32</v>
      </c>
      <c r="C15">
        <v>25.94562103430825</v>
      </c>
      <c r="D15">
        <v>4.1693114158507676</v>
      </c>
      <c r="E15">
        <v>9.945176680201822</v>
      </c>
      <c r="F15">
        <v>1</v>
      </c>
      <c r="G15">
        <v>0</v>
      </c>
      <c r="H15">
        <v>1</v>
      </c>
      <c r="I15">
        <f t="shared" ref="I15" si="8">AVERAGE(C15:C19)</f>
        <v>29.168650523735625</v>
      </c>
      <c r="J15">
        <f t="shared" ref="J15" si="9">AVERAGE(D15:D19)</f>
        <v>4.0674967788224015</v>
      </c>
      <c r="K15">
        <f t="shared" ref="K15" si="10">AVERAGE(E15:E19)</f>
        <v>11.065865231755852</v>
      </c>
      <c r="L15">
        <f t="shared" ref="L15" si="11">_xlfn.STDEV.P(C15:C19)/SQRT(4)</f>
        <v>1.659012362262857</v>
      </c>
      <c r="M15">
        <f t="shared" ref="M15" si="12">_xlfn.STDEV.P(D15:D19)/SQRT(4)</f>
        <v>0.14503236734030342</v>
      </c>
      <c r="N15">
        <f t="shared" ref="N15" si="13">_xlfn.STDEV.P(E15:E19)/SQRT(4)</f>
        <v>0.42185991214551649</v>
      </c>
      <c r="O15">
        <f>I15-I$2</f>
        <v>3.2465492968798806</v>
      </c>
      <c r="P15">
        <f>K15-K$2</f>
        <v>4.3503170801355857</v>
      </c>
      <c r="Q15">
        <f>J15-J$2</f>
        <v>-0.22162985504860977</v>
      </c>
      <c r="R15">
        <f>SQRT(L15^2+L$2^2)</f>
        <v>2.2321133936305131</v>
      </c>
      <c r="S15">
        <f>SQRT(N15^2+N$2^2)</f>
        <v>0.52412556186544168</v>
      </c>
      <c r="T15">
        <f>SQRT(M15^2+M$2^2)</f>
        <v>0.20904299605694776</v>
      </c>
    </row>
    <row r="16" spans="1:20" x14ac:dyDescent="0.3">
      <c r="A16" s="1" t="s">
        <v>11</v>
      </c>
      <c r="B16" s="1" t="s">
        <v>32</v>
      </c>
      <c r="C16">
        <v>28.312992036123667</v>
      </c>
      <c r="D16">
        <v>3.661779726902874</v>
      </c>
      <c r="E16">
        <v>11.05695668217151</v>
      </c>
      <c r="F16">
        <v>1</v>
      </c>
      <c r="G16">
        <v>0</v>
      </c>
      <c r="H16">
        <v>1</v>
      </c>
    </row>
    <row r="17" spans="1:20" x14ac:dyDescent="0.3">
      <c r="A17" s="1" t="s">
        <v>12</v>
      </c>
      <c r="B17" s="1" t="s">
        <v>32</v>
      </c>
      <c r="C17">
        <v>34.184474876387</v>
      </c>
      <c r="D17">
        <v>4.446288746899639</v>
      </c>
      <c r="E17">
        <v>11.870155339548612</v>
      </c>
      <c r="F17">
        <v>1</v>
      </c>
      <c r="G17">
        <v>0</v>
      </c>
      <c r="H17">
        <v>1</v>
      </c>
    </row>
    <row r="18" spans="1:20" x14ac:dyDescent="0.3">
      <c r="A18" s="1" t="s">
        <v>13</v>
      </c>
      <c r="B18" s="1" t="s">
        <v>32</v>
      </c>
      <c r="C18">
        <v>31.72735533285114</v>
      </c>
      <c r="D18">
        <v>4.2530179495477061</v>
      </c>
      <c r="E18">
        <v>12.123923279515882</v>
      </c>
      <c r="F18">
        <v>1</v>
      </c>
      <c r="G18">
        <v>0</v>
      </c>
      <c r="H18">
        <v>1</v>
      </c>
    </row>
    <row r="19" spans="1:20" x14ac:dyDescent="0.3">
      <c r="A19" s="1" t="s">
        <v>14</v>
      </c>
      <c r="B19" s="1" t="s">
        <v>32</v>
      </c>
      <c r="C19">
        <v>25.672809339008062</v>
      </c>
      <c r="D19">
        <v>3.807086054911021</v>
      </c>
      <c r="E19">
        <v>10.333114177341438</v>
      </c>
      <c r="F19">
        <v>1</v>
      </c>
      <c r="G19">
        <v>0</v>
      </c>
      <c r="H19">
        <v>1</v>
      </c>
    </row>
    <row r="20" spans="1:20" x14ac:dyDescent="0.3">
      <c r="A20" s="1" t="s">
        <v>15</v>
      </c>
      <c r="B20" s="1" t="s">
        <v>33</v>
      </c>
      <c r="C20">
        <v>25.986029219642386</v>
      </c>
      <c r="D20">
        <v>4.4229037692584274</v>
      </c>
      <c r="E20">
        <v>9.8315092369085857</v>
      </c>
      <c r="F20">
        <v>1</v>
      </c>
      <c r="G20">
        <v>1</v>
      </c>
      <c r="H20">
        <v>0</v>
      </c>
      <c r="I20">
        <f t="shared" ref="I20" si="14">AVERAGE(C20:C24)</f>
        <v>32.199509399964782</v>
      </c>
      <c r="J20">
        <f t="shared" ref="J20" si="15">AVERAGE(D20:D24)</f>
        <v>4.6643894671215964</v>
      </c>
      <c r="K20">
        <f t="shared" ref="K20" si="16">AVERAGE(E20:E24)</f>
        <v>12.02764451549862</v>
      </c>
      <c r="L20">
        <f t="shared" ref="L20" si="17">_xlfn.STDEV.P(C20:C24)/SQRT(4)</f>
        <v>2.224626372695278</v>
      </c>
      <c r="M20">
        <f t="shared" ref="M20" si="18">_xlfn.STDEV.P(D20:D24)/SQRT(4)</f>
        <v>0.21610545331363001</v>
      </c>
      <c r="N20">
        <f t="shared" ref="N20" si="19">_xlfn.STDEV.P(E20:E24)/SQRT(4)</f>
        <v>0.76790751641759958</v>
      </c>
      <c r="O20">
        <f>I20-I$2</f>
        <v>6.2774081731090376</v>
      </c>
      <c r="P20">
        <f>K20-K$2</f>
        <v>5.3120963638783536</v>
      </c>
      <c r="Q20">
        <f>J20-J$2</f>
        <v>0.37526283325058518</v>
      </c>
      <c r="R20">
        <f t="shared" ref="R20" si="20">SQRT(L20^2+L$2^2)</f>
        <v>2.6793601254730746</v>
      </c>
      <c r="S20">
        <f>SQRT(N20^2+N$2^2)</f>
        <v>0.82850695404202135</v>
      </c>
      <c r="T20">
        <f>SQRT(M20^2+M$2^2)</f>
        <v>0.26337454997782506</v>
      </c>
    </row>
    <row r="21" spans="1:20" x14ac:dyDescent="0.3">
      <c r="A21" s="1" t="s">
        <v>16</v>
      </c>
      <c r="B21" s="1" t="s">
        <v>33</v>
      </c>
      <c r="C21">
        <v>39.797590396769316</v>
      </c>
      <c r="D21">
        <v>5.5053070253509739</v>
      </c>
      <c r="E21">
        <v>14.224665977106223</v>
      </c>
      <c r="F21">
        <v>1</v>
      </c>
      <c r="G21">
        <v>1</v>
      </c>
      <c r="H21">
        <v>0</v>
      </c>
    </row>
    <row r="22" spans="1:20" x14ac:dyDescent="0.3">
      <c r="A22" s="1" t="s">
        <v>17</v>
      </c>
      <c r="B22" s="1" t="s">
        <v>33</v>
      </c>
      <c r="C22">
        <v>31.432544471262464</v>
      </c>
      <c r="D22">
        <v>4.5039464462704704</v>
      </c>
      <c r="E22">
        <v>10.945631793864193</v>
      </c>
      <c r="F22">
        <v>1</v>
      </c>
      <c r="G22">
        <v>1</v>
      </c>
      <c r="H22">
        <v>0</v>
      </c>
    </row>
    <row r="23" spans="1:20" x14ac:dyDescent="0.3">
      <c r="A23" s="1" t="s">
        <v>18</v>
      </c>
      <c r="B23" s="1" t="s">
        <v>33</v>
      </c>
      <c r="C23">
        <v>32.855602573683079</v>
      </c>
      <c r="D23">
        <v>4.2924547418709933</v>
      </c>
      <c r="E23">
        <v>13.008978011087857</v>
      </c>
      <c r="F23">
        <v>1</v>
      </c>
      <c r="G23">
        <v>1</v>
      </c>
      <c r="H23">
        <v>0</v>
      </c>
    </row>
    <row r="24" spans="1:20" x14ac:dyDescent="0.3">
      <c r="A24" s="1" t="s">
        <v>19</v>
      </c>
      <c r="B24" s="1" t="s">
        <v>33</v>
      </c>
      <c r="C24">
        <v>30.925780338466677</v>
      </c>
      <c r="D24">
        <v>4.5973353528571179</v>
      </c>
      <c r="E24">
        <v>12.127437558526244</v>
      </c>
      <c r="F24">
        <v>1</v>
      </c>
      <c r="G24">
        <v>1</v>
      </c>
      <c r="H24">
        <v>0</v>
      </c>
    </row>
    <row r="25" spans="1:20" x14ac:dyDescent="0.3">
      <c r="A25" s="1" t="s">
        <v>20</v>
      </c>
      <c r="B25" s="1" t="s">
        <v>34</v>
      </c>
      <c r="C25">
        <v>31.925302909327108</v>
      </c>
      <c r="D25">
        <v>4.16611181651</v>
      </c>
      <c r="E25">
        <v>11.931725116084815</v>
      </c>
      <c r="F25">
        <v>1</v>
      </c>
      <c r="G25">
        <v>1</v>
      </c>
      <c r="H25">
        <v>1</v>
      </c>
      <c r="I25">
        <f>AVERAGE(C25:C29)</f>
        <v>28.662308739511939</v>
      </c>
      <c r="J25">
        <f t="shared" ref="J25" si="21">AVERAGE(D25:D29)</f>
        <v>4.0986108890209874</v>
      </c>
      <c r="K25">
        <f t="shared" ref="K25" si="22">AVERAGE(E25:E29)</f>
        <v>10.274253487481557</v>
      </c>
      <c r="L25">
        <f>_xlfn.STDEV.P(C25:C29)/SQRT(4)</f>
        <v>2.7368609783805016</v>
      </c>
      <c r="M25">
        <f t="shared" ref="M25" si="23">_xlfn.STDEV.P(D25:D29)/SQRT(4)</f>
        <v>0.26080320848279509</v>
      </c>
      <c r="N25">
        <f t="shared" ref="N25" si="24">_xlfn.STDEV.P(E25:E29)/SQRT(4)</f>
        <v>0.73411570377459001</v>
      </c>
      <c r="O25">
        <f>I25-I$2</f>
        <v>2.7402075126561947</v>
      </c>
      <c r="P25">
        <f>K25-K$2</f>
        <v>3.5587053358612906</v>
      </c>
      <c r="Q25">
        <f>J25-J$2</f>
        <v>-0.19051574485002387</v>
      </c>
      <c r="R25">
        <f>SQRT(L25^2+L$2^2)</f>
        <v>3.1177582008336722</v>
      </c>
      <c r="S25">
        <f>SQRT(N25^2+N$2^2)</f>
        <v>0.79728770569588225</v>
      </c>
      <c r="T25">
        <f>SQRT(M25^2+M$2^2)</f>
        <v>0.30113601607754037</v>
      </c>
    </row>
    <row r="26" spans="1:20" x14ac:dyDescent="0.3">
      <c r="A26" s="1" t="s">
        <v>21</v>
      </c>
      <c r="B26" s="1" t="s">
        <v>34</v>
      </c>
      <c r="C26">
        <v>22.416869337541737</v>
      </c>
      <c r="D26">
        <v>3.408195920816361</v>
      </c>
      <c r="E26">
        <v>8.7485037447771532</v>
      </c>
      <c r="F26">
        <v>1</v>
      </c>
      <c r="G26">
        <v>1</v>
      </c>
      <c r="H26">
        <v>1</v>
      </c>
    </row>
    <row r="27" spans="1:20" x14ac:dyDescent="0.3">
      <c r="A27" s="1" t="s">
        <v>22</v>
      </c>
      <c r="B27" s="1" t="s">
        <v>34</v>
      </c>
      <c r="C27">
        <v>24.693838315147271</v>
      </c>
      <c r="D27">
        <v>3.8692840617578761</v>
      </c>
      <c r="E27">
        <v>9.611463277498375</v>
      </c>
      <c r="F27">
        <v>1</v>
      </c>
      <c r="G27">
        <v>1</v>
      </c>
      <c r="H27">
        <v>1</v>
      </c>
    </row>
    <row r="28" spans="1:20" x14ac:dyDescent="0.3">
      <c r="A28" s="1" t="s">
        <v>23</v>
      </c>
      <c r="B28" s="1" t="s">
        <v>34</v>
      </c>
      <c r="C28">
        <v>26.64918094474351</v>
      </c>
      <c r="D28">
        <v>4.0433847610945106</v>
      </c>
      <c r="E28">
        <v>8.9393056582615031</v>
      </c>
      <c r="F28">
        <v>1</v>
      </c>
      <c r="G28">
        <v>1</v>
      </c>
      <c r="H28">
        <v>1</v>
      </c>
    </row>
    <row r="29" spans="1:20" x14ac:dyDescent="0.3">
      <c r="A29" s="1" t="s">
        <v>24</v>
      </c>
      <c r="B29" s="1" t="s">
        <v>34</v>
      </c>
      <c r="C29">
        <v>37.626352190800084</v>
      </c>
      <c r="D29">
        <v>5.0060778849261878</v>
      </c>
      <c r="E29">
        <v>12.140269640785947</v>
      </c>
      <c r="F29">
        <v>1</v>
      </c>
      <c r="G29">
        <v>1</v>
      </c>
      <c r="H29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D00F79-D987-40F7-A13D-C3ADEE68C22C}">
  <dimension ref="A1:AM28"/>
  <sheetViews>
    <sheetView topLeftCell="AB1" zoomScale="115" zoomScaleNormal="115" workbookViewId="0">
      <selection activeCell="AD25" sqref="AD25"/>
    </sheetView>
  </sheetViews>
  <sheetFormatPr defaultRowHeight="14.4" x14ac:dyDescent="0.3"/>
  <cols>
    <col min="5" max="5" width="14.44140625" customWidth="1"/>
    <col min="13" max="13" width="21.109375" customWidth="1"/>
    <col min="14" max="14" width="22.109375" customWidth="1"/>
    <col min="20" max="20" width="16" customWidth="1"/>
    <col min="23" max="23" width="18.88671875" customWidth="1"/>
    <col min="24" max="24" width="13.88671875" customWidth="1"/>
    <col min="25" max="25" width="16.109375" customWidth="1"/>
    <col min="26" max="26" width="20.33203125" customWidth="1"/>
    <col min="29" max="29" width="14.5546875" customWidth="1"/>
    <col min="30" max="30" width="17.77734375" customWidth="1"/>
    <col min="31" max="31" width="11.6640625" style="15" customWidth="1"/>
    <col min="35" max="35" width="8.88671875" style="15"/>
    <col min="38" max="38" width="16.77734375" customWidth="1"/>
  </cols>
  <sheetData>
    <row r="1" spans="1:38" x14ac:dyDescent="0.3">
      <c r="A1" t="s">
        <v>40</v>
      </c>
      <c r="B1" t="s">
        <v>76</v>
      </c>
      <c r="C1" t="s">
        <v>77</v>
      </c>
      <c r="D1" t="s">
        <v>78</v>
      </c>
      <c r="E1" t="s">
        <v>79</v>
      </c>
      <c r="F1" t="s">
        <v>80</v>
      </c>
      <c r="G1" t="s">
        <v>81</v>
      </c>
      <c r="H1" t="s">
        <v>82</v>
      </c>
      <c r="I1" t="s">
        <v>83</v>
      </c>
      <c r="J1" s="12" t="s">
        <v>51</v>
      </c>
      <c r="K1" s="12" t="s">
        <v>52</v>
      </c>
      <c r="L1" s="12" t="s">
        <v>53</v>
      </c>
      <c r="M1" s="12" t="s">
        <v>70</v>
      </c>
      <c r="N1" t="s">
        <v>71</v>
      </c>
      <c r="O1" s="12" t="s">
        <v>93</v>
      </c>
      <c r="P1" s="12" t="s">
        <v>66</v>
      </c>
      <c r="Q1" s="12" t="s">
        <v>67</v>
      </c>
      <c r="R1" s="12" t="s">
        <v>68</v>
      </c>
      <c r="S1" s="12" t="s">
        <v>72</v>
      </c>
      <c r="T1" s="12" t="s">
        <v>73</v>
      </c>
      <c r="U1" s="12" t="s">
        <v>74</v>
      </c>
      <c r="V1" s="12" t="s">
        <v>75</v>
      </c>
      <c r="W1" s="12" t="s">
        <v>87</v>
      </c>
      <c r="X1" s="12" t="s">
        <v>88</v>
      </c>
      <c r="Y1" s="12" t="s">
        <v>89</v>
      </c>
      <c r="Z1" s="12" t="s">
        <v>90</v>
      </c>
      <c r="AA1" s="12" t="s">
        <v>91</v>
      </c>
      <c r="AB1" s="12" t="s">
        <v>84</v>
      </c>
      <c r="AC1" s="12" t="s">
        <v>85</v>
      </c>
      <c r="AD1" s="12" t="s">
        <v>86</v>
      </c>
      <c r="AE1" s="14" t="s">
        <v>102</v>
      </c>
      <c r="AF1" s="12" t="s">
        <v>88</v>
      </c>
      <c r="AG1" s="12" t="s">
        <v>89</v>
      </c>
      <c r="AH1" s="12" t="s">
        <v>90</v>
      </c>
      <c r="AI1" s="14" t="s">
        <v>91</v>
      </c>
      <c r="AJ1" s="12" t="s">
        <v>84</v>
      </c>
      <c r="AK1" s="12" t="s">
        <v>85</v>
      </c>
      <c r="AL1" s="12" t="s">
        <v>86</v>
      </c>
    </row>
    <row r="2" spans="1:38" x14ac:dyDescent="0.3">
      <c r="A2" t="s">
        <v>1</v>
      </c>
      <c r="B2">
        <v>4.1298797467745105</v>
      </c>
      <c r="C2">
        <v>0.62693581853498903</v>
      </c>
      <c r="D2">
        <v>0.30868198601074864</v>
      </c>
      <c r="E2">
        <v>8.5136940190531349E-2</v>
      </c>
      <c r="F2">
        <f>B2/2</f>
        <v>2.0649398733872553</v>
      </c>
      <c r="G2">
        <f>C2/2</f>
        <v>0.31346790926749452</v>
      </c>
      <c r="H2">
        <f>D2</f>
        <v>0.30868198601074864</v>
      </c>
      <c r="I2">
        <f>E2</f>
        <v>8.5136940190531349E-2</v>
      </c>
      <c r="J2">
        <v>0</v>
      </c>
      <c r="K2">
        <v>0</v>
      </c>
      <c r="L2">
        <v>0</v>
      </c>
      <c r="M2">
        <v>332.28318343792</v>
      </c>
      <c r="N2">
        <v>10.676532058765345</v>
      </c>
      <c r="O2">
        <f>AVERAGE(F2:F5)</f>
        <v>2.269513612160015</v>
      </c>
      <c r="P2">
        <f t="shared" ref="P2:R2" si="0">AVERAGE(G2:G5)</f>
        <v>0.32534695095396837</v>
      </c>
      <c r="Q2">
        <f t="shared" si="0"/>
        <v>0.30987572118620105</v>
      </c>
      <c r="R2">
        <f t="shared" si="0"/>
        <v>8.0075083620423079E-2</v>
      </c>
      <c r="S2">
        <f>_xlfn.STDEV.P(F2:F5)/SQRT(4)</f>
        <v>0.12434862557585195</v>
      </c>
      <c r="T2">
        <f t="shared" ref="T2:V2" si="1">_xlfn.STDEV.P(G2:G5)/SQRT(4)</f>
        <v>7.3016787708661927E-3</v>
      </c>
      <c r="U2">
        <f>_xlfn.STDEV.P(H2:H5)/SQRT(4)</f>
        <v>3.579939708550626E-3</v>
      </c>
      <c r="V2">
        <f t="shared" si="1"/>
        <v>5.0338340486127233E-3</v>
      </c>
      <c r="W2">
        <f>O$2*$M$2</f>
        <v>754.12120790422273</v>
      </c>
      <c r="X2">
        <f t="shared" ref="X2:Y2" si="2">P$2*$M$2</f>
        <v>108.10732058480544</v>
      </c>
      <c r="Y2">
        <f t="shared" si="2"/>
        <v>102.96649110587219</v>
      </c>
      <c r="Z2">
        <f>R$2*$M$2</f>
        <v>26.607603699451825</v>
      </c>
      <c r="AA2">
        <f>W2*SQRT((S2/O2)^2+($N$2/$M$2)^2)</f>
        <v>47.899635066787162</v>
      </c>
      <c r="AB2">
        <f t="shared" ref="AB2:AC2" si="3">X2*SQRT((T2/P2)^2+($N$2/$M$2)^2)</f>
        <v>4.2370162029911889</v>
      </c>
      <c r="AC2">
        <f t="shared" si="3"/>
        <v>3.5157553888348732</v>
      </c>
      <c r="AD2">
        <f>Z2*SQRT((V2/R2)^2+($N$2/$M$2)^2)</f>
        <v>1.8784785106465782</v>
      </c>
    </row>
    <row r="3" spans="1:38" x14ac:dyDescent="0.3">
      <c r="A3" t="s">
        <v>2</v>
      </c>
      <c r="B3">
        <v>4.5412668810315218</v>
      </c>
      <c r="C3">
        <v>0.63000974313601976</v>
      </c>
      <c r="D3">
        <v>0.29889239137079954</v>
      </c>
      <c r="E3">
        <v>6.8955179618599455E-2</v>
      </c>
      <c r="F3">
        <f t="shared" ref="F3:F28" si="4">B3/2</f>
        <v>2.2706334405157609</v>
      </c>
      <c r="G3">
        <f t="shared" ref="G3:G28" si="5">C3/2</f>
        <v>0.31500487156800988</v>
      </c>
      <c r="H3">
        <f t="shared" ref="H3:H28" si="6">D3</f>
        <v>0.29889239137079954</v>
      </c>
      <c r="I3">
        <f t="shared" ref="I3:I28" si="7">E3</f>
        <v>6.8955179618599455E-2</v>
      </c>
      <c r="J3">
        <v>0</v>
      </c>
      <c r="K3">
        <v>0</v>
      </c>
      <c r="L3">
        <v>0</v>
      </c>
    </row>
    <row r="4" spans="1:38" x14ac:dyDescent="0.3">
      <c r="A4" t="s">
        <v>3</v>
      </c>
      <c r="B4">
        <v>5.3505154684364671</v>
      </c>
      <c r="C4">
        <v>0.69967592198224826</v>
      </c>
      <c r="D4">
        <v>0.31806859439441437</v>
      </c>
      <c r="E4">
        <v>9.4008398633173493E-2</v>
      </c>
      <c r="F4">
        <f t="shared" si="4"/>
        <v>2.6752577342182335</v>
      </c>
      <c r="G4">
        <f t="shared" si="5"/>
        <v>0.34983796099112413</v>
      </c>
      <c r="H4">
        <f t="shared" si="6"/>
        <v>0.31806859439441437</v>
      </c>
      <c r="I4">
        <f t="shared" si="7"/>
        <v>9.4008398633173493E-2</v>
      </c>
      <c r="J4">
        <v>0</v>
      </c>
      <c r="K4">
        <v>0</v>
      </c>
      <c r="L4">
        <v>0</v>
      </c>
    </row>
    <row r="5" spans="1:38" x14ac:dyDescent="0.3">
      <c r="A5" t="s">
        <v>4</v>
      </c>
      <c r="B5">
        <v>4.1344468010376234</v>
      </c>
      <c r="C5">
        <v>0.64615412397848992</v>
      </c>
      <c r="D5">
        <v>0.31385991296884164</v>
      </c>
      <c r="E5">
        <v>7.2199816039388021E-2</v>
      </c>
      <c r="F5">
        <f t="shared" si="4"/>
        <v>2.0672234005188117</v>
      </c>
      <c r="G5">
        <f t="shared" si="5"/>
        <v>0.32307706198924496</v>
      </c>
      <c r="H5">
        <f t="shared" si="6"/>
        <v>0.31385991296884164</v>
      </c>
      <c r="I5">
        <f t="shared" si="7"/>
        <v>7.2199816039388021E-2</v>
      </c>
      <c r="J5">
        <v>0</v>
      </c>
      <c r="K5">
        <v>0</v>
      </c>
      <c r="L5">
        <v>0</v>
      </c>
    </row>
    <row r="6" spans="1:38" x14ac:dyDescent="0.3">
      <c r="A6" t="s">
        <v>25</v>
      </c>
      <c r="B6">
        <v>4.7060693694281408</v>
      </c>
      <c r="C6">
        <v>0.66350109240168209</v>
      </c>
      <c r="D6">
        <v>0.3093735652677102</v>
      </c>
      <c r="E6">
        <v>7.5211771092337149E-2</v>
      </c>
      <c r="F6">
        <f t="shared" si="4"/>
        <v>2.3530346847140704</v>
      </c>
      <c r="G6">
        <f t="shared" si="5"/>
        <v>0.33175054620084105</v>
      </c>
      <c r="H6">
        <f t="shared" si="6"/>
        <v>0.3093735652677102</v>
      </c>
      <c r="I6">
        <f t="shared" si="7"/>
        <v>7.5211771092337149E-2</v>
      </c>
      <c r="J6">
        <v>0</v>
      </c>
      <c r="K6">
        <v>1</v>
      </c>
      <c r="L6">
        <v>1</v>
      </c>
      <c r="M6">
        <v>342.25272546756923</v>
      </c>
      <c r="N6">
        <v>8.5385351366533193</v>
      </c>
      <c r="O6">
        <f>AVERAGE(F6:F9)</f>
        <v>2.1319710588117968</v>
      </c>
      <c r="P6">
        <f t="shared" ref="P6" si="8">AVERAGE(G6:G9)</f>
        <v>0.32599823025971986</v>
      </c>
      <c r="Q6">
        <f t="shared" ref="Q6" si="9">AVERAGE(H6:H9)</f>
        <v>0.30233550179874763</v>
      </c>
      <c r="R6">
        <f t="shared" ref="R6" si="10">AVERAGE(I6:I9)</f>
        <v>6.4256980993832133E-2</v>
      </c>
      <c r="S6">
        <f>_xlfn.STDEV.P(F6:F9)/SQRT(4)</f>
        <v>6.5046752691268875E-2</v>
      </c>
      <c r="T6">
        <f t="shared" ref="T6" si="11">_xlfn.STDEV.P(G6:G9)/SQRT(4)</f>
        <v>2.8328421965201733E-3</v>
      </c>
      <c r="U6">
        <f t="shared" ref="U6" si="12">_xlfn.STDEV.P(H6:H9)/SQRT(4)</f>
        <v>2.8551440821735089E-3</v>
      </c>
      <c r="V6">
        <f t="shared" ref="V6" si="13">_xlfn.STDEV.P(I6:I9)/SQRT(4)</f>
        <v>3.5322899673712427E-3</v>
      </c>
      <c r="W6">
        <f>O$6*$M$6</f>
        <v>729.67290549631684</v>
      </c>
      <c r="X6">
        <f>P$6*$M$6</f>
        <v>111.57378280399332</v>
      </c>
      <c r="Y6">
        <f t="shared" ref="Y6" si="14">Q$6*$M$6</f>
        <v>103.47514949622656</v>
      </c>
      <c r="Z6">
        <f>R$6*$M$6</f>
        <v>21.992126875456844</v>
      </c>
      <c r="AA6">
        <f>W6*SQRT((S6/O6)^2+($N$6/$M$6)^2)</f>
        <v>28.757573780535129</v>
      </c>
      <c r="AB6">
        <f t="shared" ref="AB6:AD6" si="15">X6*SQRT((T6/P6)^2+($N$6/$M$6)^2)</f>
        <v>2.947568330942802</v>
      </c>
      <c r="AC6">
        <f>Y6*SQRT((U6/Q6)^2+($N$6/$M$6)^2)</f>
        <v>2.760260232826794</v>
      </c>
      <c r="AD6">
        <f t="shared" si="15"/>
        <v>1.3276122428486452</v>
      </c>
      <c r="AE6" s="15">
        <f>W6-$W$2</f>
        <v>-24.448302407905885</v>
      </c>
      <c r="AF6">
        <f>X6-$X$2</f>
        <v>3.4664622191878891</v>
      </c>
      <c r="AG6">
        <f>Y6-$Y$2</f>
        <v>0.50865839035436977</v>
      </c>
      <c r="AH6">
        <f>Z6-$Z$2</f>
        <v>-4.6154768239949817</v>
      </c>
      <c r="AI6" s="15">
        <f>SQRT(AA6^2+AA$2^2)</f>
        <v>55.869249943724036</v>
      </c>
      <c r="AJ6">
        <f t="shared" ref="AJ6" si="16">SQRT(AB6^2+AB$2^2)</f>
        <v>5.1614402418304532</v>
      </c>
      <c r="AK6">
        <f>SQRT(AC6^2+AC$2^2)</f>
        <v>4.4698515083888948</v>
      </c>
      <c r="AL6">
        <f>SQRT(AD6^2+AD$2^2)</f>
        <v>2.3002686326432826</v>
      </c>
    </row>
    <row r="7" spans="1:38" x14ac:dyDescent="0.3">
      <c r="A7" t="s">
        <v>26</v>
      </c>
      <c r="B7">
        <v>4.1483924238220427</v>
      </c>
      <c r="C7">
        <v>0.66260052869445552</v>
      </c>
      <c r="D7">
        <v>0.30175181194426637</v>
      </c>
      <c r="E7">
        <v>6.0831972188102962E-2</v>
      </c>
      <c r="F7">
        <f t="shared" si="4"/>
        <v>2.0741962119110213</v>
      </c>
      <c r="G7">
        <f t="shared" si="5"/>
        <v>0.33130026434722776</v>
      </c>
      <c r="H7">
        <f t="shared" si="6"/>
        <v>0.30175181194426637</v>
      </c>
      <c r="I7">
        <f t="shared" si="7"/>
        <v>6.0831972188102962E-2</v>
      </c>
      <c r="J7">
        <v>0</v>
      </c>
      <c r="K7">
        <v>1</v>
      </c>
      <c r="L7">
        <v>1</v>
      </c>
    </row>
    <row r="8" spans="1:38" x14ac:dyDescent="0.3">
      <c r="A8" t="s">
        <v>27</v>
      </c>
      <c r="B8">
        <v>4.1663588675446599</v>
      </c>
      <c r="C8">
        <v>0.64443492801735403</v>
      </c>
      <c r="D8">
        <v>0.30457297706077074</v>
      </c>
      <c r="E8">
        <v>6.4938788225494884E-2</v>
      </c>
      <c r="F8">
        <f t="shared" si="4"/>
        <v>2.0831794337723299</v>
      </c>
      <c r="G8">
        <f t="shared" si="5"/>
        <v>0.32221746400867701</v>
      </c>
      <c r="H8">
        <f t="shared" si="6"/>
        <v>0.30457297706077074</v>
      </c>
      <c r="I8">
        <f t="shared" si="7"/>
        <v>6.4938788225494884E-2</v>
      </c>
      <c r="J8">
        <v>0</v>
      </c>
      <c r="K8">
        <v>1</v>
      </c>
      <c r="L8">
        <v>1</v>
      </c>
    </row>
    <row r="9" spans="1:38" x14ac:dyDescent="0.3">
      <c r="A9" t="s">
        <v>28</v>
      </c>
      <c r="B9">
        <v>4.0349478096995304</v>
      </c>
      <c r="C9">
        <v>0.63744929296426711</v>
      </c>
      <c r="D9">
        <v>0.2936436529222432</v>
      </c>
      <c r="E9">
        <v>5.6045392469393572E-2</v>
      </c>
      <c r="F9">
        <f t="shared" si="4"/>
        <v>2.0174739048497652</v>
      </c>
      <c r="G9">
        <f t="shared" si="5"/>
        <v>0.31872464648213356</v>
      </c>
      <c r="H9">
        <f t="shared" si="6"/>
        <v>0.2936436529222432</v>
      </c>
      <c r="I9">
        <f t="shared" si="7"/>
        <v>5.6045392469393572E-2</v>
      </c>
      <c r="J9">
        <v>0</v>
      </c>
      <c r="K9">
        <v>1</v>
      </c>
      <c r="L9">
        <v>1</v>
      </c>
    </row>
    <row r="10" spans="1:38" x14ac:dyDescent="0.3">
      <c r="A10" t="s">
        <v>5</v>
      </c>
      <c r="B10">
        <v>5.2262472778706517</v>
      </c>
      <c r="C10">
        <v>0.95862413535950264</v>
      </c>
      <c r="D10">
        <v>0.39606662584228169</v>
      </c>
      <c r="E10">
        <v>0.21165754492116465</v>
      </c>
      <c r="F10">
        <f t="shared" si="4"/>
        <v>2.6131236389353258</v>
      </c>
      <c r="G10">
        <f t="shared" si="5"/>
        <v>0.47931206767975132</v>
      </c>
      <c r="H10">
        <f t="shared" si="6"/>
        <v>0.39606662584228169</v>
      </c>
      <c r="I10">
        <f t="shared" si="7"/>
        <v>0.21165754492116465</v>
      </c>
      <c r="J10">
        <v>1</v>
      </c>
      <c r="K10">
        <v>0</v>
      </c>
      <c r="L10">
        <v>0</v>
      </c>
      <c r="M10">
        <v>343.12850291658179</v>
      </c>
      <c r="N10">
        <v>7.8250897507310988</v>
      </c>
      <c r="O10">
        <f>AVERAGE(F10:F14)</f>
        <v>2.6716523962267065</v>
      </c>
      <c r="P10">
        <f t="shared" ref="P10:R10" si="17">AVERAGE(G10:G14)</f>
        <v>0.5060477051568546</v>
      </c>
      <c r="Q10">
        <f t="shared" si="17"/>
        <v>0.39446024023711496</v>
      </c>
      <c r="R10">
        <f t="shared" si="17"/>
        <v>0.20944978809936643</v>
      </c>
      <c r="S10">
        <f>_xlfn.STDEV.P(F10:F14)/SQRT(5)</f>
        <v>4.3697131811026961E-2</v>
      </c>
      <c r="T10">
        <f t="shared" ref="T10:V10" si="18">_xlfn.STDEV.P(G10:G14)/SQRT(5)</f>
        <v>1.0137517907884785E-2</v>
      </c>
      <c r="U10">
        <f t="shared" si="18"/>
        <v>6.8546637686376739E-3</v>
      </c>
      <c r="V10">
        <f t="shared" si="18"/>
        <v>6.5321180728089472E-3</v>
      </c>
      <c r="W10">
        <f>O10*$M$10</f>
        <v>916.72008703076824</v>
      </c>
      <c r="X10">
        <f t="shared" ref="X10:Z10" si="19">P10*$M$10</f>
        <v>173.63939147484331</v>
      </c>
      <c r="Y10">
        <f t="shared" si="19"/>
        <v>135.35055169267645</v>
      </c>
      <c r="Z10">
        <f t="shared" si="19"/>
        <v>71.868192226730898</v>
      </c>
      <c r="AA10">
        <f>W10*SQRT((S10/O10)^2+($N$10/$M$10)^2)</f>
        <v>25.726823820283755</v>
      </c>
      <c r="AB10">
        <f t="shared" ref="AB10:AC10" si="20">X10*SQRT((T10/P10)^2+($N$10/$M$10)^2)</f>
        <v>5.2707042311836014</v>
      </c>
      <c r="AC10">
        <f t="shared" si="20"/>
        <v>3.8806807197457869</v>
      </c>
      <c r="AD10">
        <f>Z10*SQRT((V10/R10)^2+($N$10/$M$10)^2)</f>
        <v>2.7766665704014253</v>
      </c>
      <c r="AE10" s="15">
        <f>W10-$W$2</f>
        <v>162.59887912654551</v>
      </c>
      <c r="AF10">
        <f>X10-$X$2</f>
        <v>65.532070890037872</v>
      </c>
      <c r="AG10">
        <f>Y10-$Y$2</f>
        <v>32.384060586804253</v>
      </c>
      <c r="AH10">
        <f>Z10-$Z$2</f>
        <v>45.260588527279069</v>
      </c>
      <c r="AI10" s="15">
        <f t="shared" ref="AI10:AI20" si="21">SQRT(AA10^2+AA$2^2)</f>
        <v>54.371357380621888</v>
      </c>
      <c r="AJ10">
        <f t="shared" ref="AJ10:AJ20" si="22">SQRT(AB10^2+AB$2^2)</f>
        <v>6.7625904354046593</v>
      </c>
      <c r="AK10">
        <f t="shared" ref="AK10:AK20" si="23">SQRT(AC10^2+AC$2^2)</f>
        <v>5.2364318770254359</v>
      </c>
      <c r="AL10">
        <f t="shared" ref="AL10:AL20" si="24">SQRT(AD10^2+AD$2^2)</f>
        <v>3.3523959727552768</v>
      </c>
    </row>
    <row r="11" spans="1:38" x14ac:dyDescent="0.3">
      <c r="A11" t="s">
        <v>6</v>
      </c>
      <c r="B11">
        <v>5.6003816534439164</v>
      </c>
      <c r="C11">
        <v>1.0018380569293897</v>
      </c>
      <c r="D11">
        <v>0.39190208613103922</v>
      </c>
      <c r="E11">
        <v>0.20862095932293595</v>
      </c>
      <c r="F11">
        <f t="shared" si="4"/>
        <v>2.8001908267219582</v>
      </c>
      <c r="G11">
        <f t="shared" si="5"/>
        <v>0.50091902846469483</v>
      </c>
      <c r="H11">
        <f t="shared" si="6"/>
        <v>0.39190208613103922</v>
      </c>
      <c r="I11">
        <f t="shared" si="7"/>
        <v>0.20862095932293595</v>
      </c>
      <c r="J11">
        <v>1</v>
      </c>
      <c r="K11">
        <v>0</v>
      </c>
      <c r="L11">
        <v>0</v>
      </c>
    </row>
    <row r="12" spans="1:38" x14ac:dyDescent="0.3">
      <c r="A12" t="s">
        <v>7</v>
      </c>
      <c r="B12">
        <v>5.4621330772944736</v>
      </c>
      <c r="C12">
        <v>1.0219530955819178</v>
      </c>
      <c r="D12">
        <v>0.41038027725165094</v>
      </c>
      <c r="E12">
        <v>0.21000291135488289</v>
      </c>
      <c r="F12">
        <f t="shared" si="4"/>
        <v>2.7310665386472368</v>
      </c>
      <c r="G12">
        <f t="shared" si="5"/>
        <v>0.51097654779095891</v>
      </c>
      <c r="H12">
        <f t="shared" si="6"/>
        <v>0.41038027725165094</v>
      </c>
      <c r="I12">
        <f t="shared" si="7"/>
        <v>0.21000291135488289</v>
      </c>
      <c r="J12">
        <v>1</v>
      </c>
      <c r="K12">
        <v>0</v>
      </c>
      <c r="L12">
        <v>0</v>
      </c>
    </row>
    <row r="13" spans="1:38" x14ac:dyDescent="0.3">
      <c r="A13" t="s">
        <v>8</v>
      </c>
      <c r="B13">
        <v>5.3921108134083244</v>
      </c>
      <c r="C13">
        <v>1.0927166489435993</v>
      </c>
      <c r="D13">
        <v>0.40697690156062416</v>
      </c>
      <c r="E13">
        <v>0.23149441931865189</v>
      </c>
      <c r="F13">
        <f t="shared" si="4"/>
        <v>2.6960554067041622</v>
      </c>
      <c r="G13">
        <f t="shared" si="5"/>
        <v>0.54635832447179966</v>
      </c>
      <c r="H13">
        <f t="shared" si="6"/>
        <v>0.40697690156062416</v>
      </c>
      <c r="I13">
        <f t="shared" si="7"/>
        <v>0.23149441931865189</v>
      </c>
      <c r="J13">
        <v>1</v>
      </c>
      <c r="K13">
        <v>0</v>
      </c>
      <c r="L13">
        <v>0</v>
      </c>
    </row>
    <row r="14" spans="1:38" x14ac:dyDescent="0.3">
      <c r="A14" t="s">
        <v>9</v>
      </c>
      <c r="B14">
        <v>5.0356511402497004</v>
      </c>
      <c r="C14">
        <v>0.98534511475413533</v>
      </c>
      <c r="D14">
        <v>0.36697531039997866</v>
      </c>
      <c r="E14">
        <v>0.1854731055791968</v>
      </c>
      <c r="F14">
        <f t="shared" si="4"/>
        <v>2.5178255701248502</v>
      </c>
      <c r="G14">
        <f t="shared" si="5"/>
        <v>0.49267255737706767</v>
      </c>
      <c r="H14">
        <f t="shared" si="6"/>
        <v>0.36697531039997866</v>
      </c>
      <c r="I14">
        <f t="shared" si="7"/>
        <v>0.1854731055791968</v>
      </c>
      <c r="J14">
        <v>1</v>
      </c>
      <c r="K14">
        <v>0</v>
      </c>
      <c r="L14">
        <v>0</v>
      </c>
    </row>
    <row r="15" spans="1:38" x14ac:dyDescent="0.3">
      <c r="A15" t="s">
        <v>10</v>
      </c>
      <c r="B15">
        <v>5.273653021870893</v>
      </c>
      <c r="C15">
        <v>1.0587471935850088</v>
      </c>
      <c r="D15">
        <v>0.4036981222227487</v>
      </c>
      <c r="E15">
        <v>0.21172379551760573</v>
      </c>
      <c r="F15">
        <f t="shared" si="4"/>
        <v>2.6368265109354465</v>
      </c>
      <c r="G15">
        <f t="shared" si="5"/>
        <v>0.5293735967925044</v>
      </c>
      <c r="H15">
        <f t="shared" si="6"/>
        <v>0.4036981222227487</v>
      </c>
      <c r="I15">
        <f t="shared" si="7"/>
        <v>0.21172379551760573</v>
      </c>
      <c r="J15">
        <v>1</v>
      </c>
      <c r="K15">
        <v>0</v>
      </c>
      <c r="L15">
        <v>1</v>
      </c>
      <c r="M15">
        <v>336.00551299794057</v>
      </c>
      <c r="N15">
        <v>6.5876114437491937</v>
      </c>
      <c r="O15">
        <f t="shared" ref="O15" si="25">AVERAGE(F15:F19)</f>
        <v>2.5885640571425137</v>
      </c>
      <c r="P15">
        <f t="shared" ref="P15" si="26">AVERAGE(G15:G19)</f>
        <v>0.53443895510627271</v>
      </c>
      <c r="Q15">
        <f t="shared" ref="Q15" si="27">AVERAGE(H15:H19)</f>
        <v>0.39515693040095667</v>
      </c>
      <c r="R15">
        <f t="shared" ref="R15" si="28">AVERAGE(I15:I19)</f>
        <v>0.22456683749555756</v>
      </c>
      <c r="S15">
        <f t="shared" ref="S15" si="29">_xlfn.STDEV.P(F15:F19)/SQRT(5)</f>
        <v>4.1407085774554736E-2</v>
      </c>
      <c r="T15">
        <f t="shared" ref="T15" si="30">_xlfn.STDEV.P(G15:G19)/SQRT(5)</f>
        <v>6.5028082243261537E-3</v>
      </c>
      <c r="U15">
        <f t="shared" ref="U15" si="31">_xlfn.STDEV.P(H15:H19)/SQRT(5)</f>
        <v>5.1790160789343511E-3</v>
      </c>
      <c r="V15">
        <f t="shared" ref="V15" si="32">_xlfn.STDEV.P(I15:I19)/SQRT(5)</f>
        <v>8.358115422975319E-3</v>
      </c>
      <c r="W15">
        <f>O15*$M$15</f>
        <v>869.77179394820064</v>
      </c>
      <c r="X15">
        <f t="shared" ref="X15:Z15" si="33">P15*$M$15</f>
        <v>179.5744352765665</v>
      </c>
      <c r="Y15">
        <f t="shared" si="33"/>
        <v>132.77490711406494</v>
      </c>
      <c r="Z15">
        <f t="shared" si="33"/>
        <v>75.455695435019976</v>
      </c>
      <c r="AA15">
        <f>W15*SQRT((S15/O15)^2+($N$15/$M$15)^2)</f>
        <v>22.008135236384156</v>
      </c>
      <c r="AB15">
        <f t="shared" ref="AB15:AD15" si="34">X15*SQRT((T15/P15)^2+($N$15/$M$15)^2)</f>
        <v>4.143584894449825</v>
      </c>
      <c r="AC15">
        <f t="shared" si="34"/>
        <v>3.1312232149674242</v>
      </c>
      <c r="AD15">
        <f t="shared" si="34"/>
        <v>3.1741867268259538</v>
      </c>
      <c r="AE15" s="15">
        <f t="shared" ref="AE15" si="35">W15-$W$2</f>
        <v>115.65058604397791</v>
      </c>
      <c r="AF15">
        <f>X15-$X$2</f>
        <v>71.467114691761068</v>
      </c>
      <c r="AG15">
        <f>Y15-$Y$2</f>
        <v>29.808416008192751</v>
      </c>
      <c r="AH15">
        <f>Z15-$Z$2</f>
        <v>48.848091735568147</v>
      </c>
      <c r="AI15" s="15">
        <f t="shared" si="21"/>
        <v>52.713689456481418</v>
      </c>
      <c r="AJ15">
        <f t="shared" si="22"/>
        <v>5.9263481235852691</v>
      </c>
      <c r="AK15">
        <f t="shared" si="23"/>
        <v>4.7079820280107683</v>
      </c>
      <c r="AL15">
        <f t="shared" si="24"/>
        <v>3.6883794397701339</v>
      </c>
    </row>
    <row r="16" spans="1:38" x14ac:dyDescent="0.3">
      <c r="A16" t="s">
        <v>11</v>
      </c>
      <c r="B16">
        <v>5.2030887184762076</v>
      </c>
      <c r="C16">
        <v>1.0509822840192453</v>
      </c>
      <c r="D16">
        <v>0.40511635573391913</v>
      </c>
      <c r="E16">
        <v>0.25422871000311797</v>
      </c>
      <c r="F16">
        <f t="shared" si="4"/>
        <v>2.6015443592381038</v>
      </c>
      <c r="G16">
        <f t="shared" si="5"/>
        <v>0.52549114200962266</v>
      </c>
      <c r="H16">
        <f t="shared" si="6"/>
        <v>0.40511635573391913</v>
      </c>
      <c r="I16">
        <f t="shared" si="7"/>
        <v>0.25422871000311797</v>
      </c>
      <c r="J16">
        <v>1</v>
      </c>
      <c r="K16">
        <v>0</v>
      </c>
      <c r="L16">
        <v>1</v>
      </c>
    </row>
    <row r="17" spans="1:39" x14ac:dyDescent="0.3">
      <c r="A17" t="s">
        <v>12</v>
      </c>
      <c r="B17">
        <v>5.4366567503898811</v>
      </c>
      <c r="C17">
        <v>1.040736616937465</v>
      </c>
      <c r="D17">
        <v>0.40448569226053044</v>
      </c>
      <c r="E17">
        <v>0.21000735909934526</v>
      </c>
      <c r="F17">
        <f t="shared" si="4"/>
        <v>2.7183283751949405</v>
      </c>
      <c r="G17">
        <f t="shared" si="5"/>
        <v>0.5203683084687325</v>
      </c>
      <c r="H17">
        <f t="shared" si="6"/>
        <v>0.40448569226053044</v>
      </c>
      <c r="I17">
        <f t="shared" si="7"/>
        <v>0.21000735909934526</v>
      </c>
      <c r="J17">
        <v>1</v>
      </c>
      <c r="K17">
        <v>0</v>
      </c>
      <c r="L17">
        <v>1</v>
      </c>
    </row>
    <row r="18" spans="1:39" x14ac:dyDescent="0.3">
      <c r="A18" t="s">
        <v>13</v>
      </c>
      <c r="B18">
        <v>5.0889343345484033</v>
      </c>
      <c r="C18">
        <v>1.1237612857615416</v>
      </c>
      <c r="D18">
        <v>0.38471715901892872</v>
      </c>
      <c r="E18">
        <v>0.23904406984294219</v>
      </c>
      <c r="F18">
        <f t="shared" si="4"/>
        <v>2.5444671672742016</v>
      </c>
      <c r="G18">
        <f t="shared" si="5"/>
        <v>0.56188064288077078</v>
      </c>
      <c r="H18">
        <f t="shared" si="6"/>
        <v>0.38471715901892872</v>
      </c>
      <c r="I18">
        <f t="shared" si="7"/>
        <v>0.23904406984294219</v>
      </c>
      <c r="J18">
        <v>1</v>
      </c>
      <c r="K18">
        <v>0</v>
      </c>
      <c r="L18">
        <v>1</v>
      </c>
    </row>
    <row r="19" spans="1:39" x14ac:dyDescent="0.3">
      <c r="A19" t="s">
        <v>14</v>
      </c>
      <c r="B19">
        <v>4.8833077461397529</v>
      </c>
      <c r="C19">
        <v>1.0701621707594664</v>
      </c>
      <c r="D19">
        <v>0.37776732276865616</v>
      </c>
      <c r="E19">
        <v>0.20783025301477673</v>
      </c>
      <c r="F19">
        <f t="shared" si="4"/>
        <v>2.4416538730698765</v>
      </c>
      <c r="G19">
        <f t="shared" si="5"/>
        <v>0.5350810853797332</v>
      </c>
      <c r="H19">
        <f t="shared" si="6"/>
        <v>0.37776732276865616</v>
      </c>
      <c r="I19">
        <f t="shared" si="7"/>
        <v>0.20783025301477673</v>
      </c>
      <c r="J19">
        <v>1</v>
      </c>
      <c r="K19">
        <v>0</v>
      </c>
      <c r="L19">
        <v>1</v>
      </c>
    </row>
    <row r="20" spans="1:39" x14ac:dyDescent="0.3">
      <c r="A20" t="s">
        <v>15</v>
      </c>
      <c r="B20">
        <v>5.5382872113723689</v>
      </c>
      <c r="C20">
        <v>1.0550177532853686</v>
      </c>
      <c r="D20">
        <v>0.39219502489286134</v>
      </c>
      <c r="E20">
        <v>0.19929757798450576</v>
      </c>
      <c r="F20">
        <f t="shared" si="4"/>
        <v>2.7691436056861845</v>
      </c>
      <c r="G20">
        <f t="shared" si="5"/>
        <v>0.52750887664268431</v>
      </c>
      <c r="H20">
        <f t="shared" si="6"/>
        <v>0.39219502489286134</v>
      </c>
      <c r="I20">
        <f t="shared" si="7"/>
        <v>0.19929757798450576</v>
      </c>
      <c r="J20">
        <v>1</v>
      </c>
      <c r="K20">
        <v>1</v>
      </c>
      <c r="L20">
        <v>0</v>
      </c>
      <c r="M20">
        <v>355.60750535988257</v>
      </c>
      <c r="N20">
        <v>4.4912018709502011</v>
      </c>
      <c r="O20">
        <f t="shared" ref="O20" si="36">AVERAGE(F20:F24)</f>
        <v>2.7571109136655707</v>
      </c>
      <c r="P20">
        <f t="shared" ref="P20" si="37">AVERAGE(G20:G24)</f>
        <v>0.53967729087151595</v>
      </c>
      <c r="Q20">
        <f t="shared" ref="Q20" si="38">AVERAGE(H20:H24)</f>
        <v>0.39363678392573165</v>
      </c>
      <c r="R20">
        <f t="shared" ref="R20" si="39">AVERAGE(I20:I24)</f>
        <v>0.19859995122968793</v>
      </c>
      <c r="S20">
        <f t="shared" ref="S20" si="40">_xlfn.STDEV.P(F20:F24)/SQRT(5)</f>
        <v>5.6926652236534855E-2</v>
      </c>
      <c r="T20">
        <f t="shared" ref="T20" si="41">_xlfn.STDEV.P(G20:G24)/SQRT(5)</f>
        <v>8.0187748603678076E-3</v>
      </c>
      <c r="U20">
        <f t="shared" ref="U20" si="42">_xlfn.STDEV.P(H20:H24)/SQRT(5)</f>
        <v>6.2975973457949095E-3</v>
      </c>
      <c r="V20">
        <f t="shared" ref="V20" si="43">_xlfn.STDEV.P(I20:I24)/SQRT(5)</f>
        <v>3.0643564540717822E-3</v>
      </c>
      <c r="W20">
        <f>O20*$M$20</f>
        <v>980.44933400912021</v>
      </c>
      <c r="X20">
        <f t="shared" ref="X20:Z20" si="44">P20*$M$20</f>
        <v>191.91329510619951</v>
      </c>
      <c r="Y20">
        <f>Q20*$M$20</f>
        <v>139.98019474971656</v>
      </c>
      <c r="Z20">
        <f t="shared" si="44"/>
        <v>70.62363322138367</v>
      </c>
      <c r="AA20">
        <f>W20*SQRT((S20/O20)^2+($N$20/$M$20)^2)</f>
        <v>23.730431886819932</v>
      </c>
      <c r="AB20">
        <f t="shared" ref="AB20:AD20" si="45">X20*SQRT((T20/P20)^2+($N$20/$M$20)^2)</f>
        <v>3.7424678132081732</v>
      </c>
      <c r="AC20">
        <f t="shared" si="45"/>
        <v>2.853194208468437</v>
      </c>
      <c r="AD20">
        <f t="shared" si="45"/>
        <v>1.4082056222420556</v>
      </c>
      <c r="AE20" s="15">
        <f>W20-$W$2</f>
        <v>226.32812610489748</v>
      </c>
      <c r="AF20">
        <f>X20-$X$2</f>
        <v>83.805974521394077</v>
      </c>
      <c r="AG20">
        <f t="shared" ref="AG20" si="46">Y20-$Y$2</f>
        <v>37.013703643844366</v>
      </c>
      <c r="AH20">
        <f>Z20-$Z$2</f>
        <v>44.016029521931841</v>
      </c>
      <c r="AI20" s="15">
        <f t="shared" si="21"/>
        <v>53.455667960155417</v>
      </c>
      <c r="AJ20">
        <f t="shared" si="22"/>
        <v>5.6531735898793194</v>
      </c>
      <c r="AK20">
        <f t="shared" si="23"/>
        <v>4.5278309537083299</v>
      </c>
      <c r="AL20">
        <f t="shared" si="24"/>
        <v>2.3477062400298556</v>
      </c>
    </row>
    <row r="21" spans="1:39" x14ac:dyDescent="0.3">
      <c r="A21" t="s">
        <v>16</v>
      </c>
      <c r="B21">
        <v>5.320228134518068</v>
      </c>
      <c r="C21">
        <v>1.147388112014794</v>
      </c>
      <c r="D21">
        <v>0.40070386421551596</v>
      </c>
      <c r="E21">
        <v>0.20162111406323113</v>
      </c>
      <c r="F21">
        <f t="shared" si="4"/>
        <v>2.660114067259034</v>
      </c>
      <c r="G21">
        <f t="shared" si="5"/>
        <v>0.57369405600739698</v>
      </c>
      <c r="H21">
        <f t="shared" si="6"/>
        <v>0.40070386421551596</v>
      </c>
      <c r="I21">
        <f t="shared" si="7"/>
        <v>0.20162111406323113</v>
      </c>
      <c r="J21">
        <v>1</v>
      </c>
      <c r="K21">
        <v>1</v>
      </c>
      <c r="L21">
        <v>0</v>
      </c>
    </row>
    <row r="22" spans="1:39" x14ac:dyDescent="0.3">
      <c r="A22" t="s">
        <v>17</v>
      </c>
      <c r="B22">
        <v>5.9981362842351986</v>
      </c>
      <c r="C22">
        <v>1.0674895557432957</v>
      </c>
      <c r="D22">
        <v>0.40554429000874959</v>
      </c>
      <c r="E22">
        <v>0.20693481109529802</v>
      </c>
      <c r="F22">
        <f t="shared" si="4"/>
        <v>2.9990681421175993</v>
      </c>
      <c r="G22">
        <f t="shared" si="5"/>
        <v>0.53374477787164787</v>
      </c>
      <c r="H22">
        <f t="shared" si="6"/>
        <v>0.40554429000874959</v>
      </c>
      <c r="I22">
        <f t="shared" si="7"/>
        <v>0.20693481109529802</v>
      </c>
      <c r="J22">
        <v>1</v>
      </c>
      <c r="K22">
        <v>1</v>
      </c>
      <c r="L22">
        <v>0</v>
      </c>
    </row>
    <row r="23" spans="1:39" x14ac:dyDescent="0.3">
      <c r="A23" t="s">
        <v>18</v>
      </c>
      <c r="B23">
        <v>5.3917600848020113</v>
      </c>
      <c r="C23">
        <v>1.0466782854447381</v>
      </c>
      <c r="D23">
        <v>0.3669262584509157</v>
      </c>
      <c r="E23">
        <v>0.19901625394306469</v>
      </c>
      <c r="F23">
        <f t="shared" si="4"/>
        <v>2.6958800424010056</v>
      </c>
      <c r="G23">
        <f t="shared" si="5"/>
        <v>0.52333914272236903</v>
      </c>
      <c r="H23">
        <f t="shared" si="6"/>
        <v>0.3669262584509157</v>
      </c>
      <c r="I23">
        <f t="shared" si="7"/>
        <v>0.19901625394306469</v>
      </c>
      <c r="J23">
        <v>1</v>
      </c>
      <c r="K23">
        <v>1</v>
      </c>
      <c r="L23">
        <v>0</v>
      </c>
    </row>
    <row r="24" spans="1:39" x14ac:dyDescent="0.3">
      <c r="A24" t="s">
        <v>19</v>
      </c>
      <c r="B24">
        <v>5.3226974217280603</v>
      </c>
      <c r="C24">
        <v>1.0801992022269626</v>
      </c>
      <c r="D24">
        <v>0.40281448206061576</v>
      </c>
      <c r="E24">
        <v>0.18612999906234015</v>
      </c>
      <c r="F24">
        <f t="shared" si="4"/>
        <v>2.6613487108640301</v>
      </c>
      <c r="G24">
        <f t="shared" si="5"/>
        <v>0.54009960111348132</v>
      </c>
      <c r="H24">
        <f t="shared" si="6"/>
        <v>0.40281448206061576</v>
      </c>
      <c r="I24">
        <f t="shared" si="7"/>
        <v>0.18612999906234015</v>
      </c>
      <c r="J24">
        <v>1</v>
      </c>
      <c r="K24">
        <v>1</v>
      </c>
      <c r="L24">
        <v>0</v>
      </c>
    </row>
    <row r="25" spans="1:39" x14ac:dyDescent="0.3">
      <c r="A25" t="s">
        <v>20</v>
      </c>
      <c r="B25">
        <v>6.0160791598809125</v>
      </c>
      <c r="C25">
        <v>1.2419417583989734</v>
      </c>
      <c r="D25">
        <v>0.42881472145336913</v>
      </c>
      <c r="E25">
        <v>0.2316612640643414</v>
      </c>
      <c r="F25">
        <f t="shared" si="4"/>
        <v>3.0080395799404562</v>
      </c>
      <c r="G25">
        <f t="shared" si="5"/>
        <v>0.62097087919948668</v>
      </c>
      <c r="H25">
        <f t="shared" si="6"/>
        <v>0.42881472145336913</v>
      </c>
      <c r="I25">
        <f t="shared" si="7"/>
        <v>0.2316612640643414</v>
      </c>
      <c r="J25">
        <v>1</v>
      </c>
      <c r="K25">
        <v>1</v>
      </c>
      <c r="L25">
        <v>1</v>
      </c>
      <c r="M25">
        <v>342.8420851345154</v>
      </c>
      <c r="N25">
        <v>7.0244711846283945</v>
      </c>
      <c r="O25">
        <f>AVERAGE(F25:F28)</f>
        <v>3.0790461239145483</v>
      </c>
      <c r="P25">
        <f t="shared" ref="P25:R25" si="47">AVERAGE(G25:G28)</f>
        <v>0.5624957108212818</v>
      </c>
      <c r="Q25">
        <f t="shared" si="47"/>
        <v>0.42531216696236396</v>
      </c>
      <c r="R25">
        <f t="shared" si="47"/>
        <v>0.21714306976027195</v>
      </c>
      <c r="S25">
        <f>_xlfn.STDEV.P(F25:F28)/SQRT(4)</f>
        <v>0.13716700697691864</v>
      </c>
      <c r="T25">
        <f t="shared" ref="T25:U25" si="48">_xlfn.STDEV.P(G25:G28)/SQRT(4)</f>
        <v>1.7107428466693542E-2</v>
      </c>
      <c r="U25">
        <f t="shared" si="48"/>
        <v>5.6087879597187867E-3</v>
      </c>
      <c r="V25">
        <f>_xlfn.STDEV.P(I25:I28)/SQRT(4)</f>
        <v>4.4713474440421976E-3</v>
      </c>
      <c r="W25">
        <f>O25*$M$25</f>
        <v>1055.6265933482111</v>
      </c>
      <c r="X25">
        <f t="shared" ref="X25:Y25" si="49">P25*$M$25</f>
        <v>192.84720237718966</v>
      </c>
      <c r="Y25">
        <f t="shared" si="49"/>
        <v>145.81491015445602</v>
      </c>
      <c r="Z25">
        <f>R25*$M$25</f>
        <v>74.44578280912117</v>
      </c>
      <c r="AA25">
        <f>W25*SQRT((S25/O25)^2+($N$25/$M$25)^2)</f>
        <v>51.761980646611185</v>
      </c>
      <c r="AB25">
        <f t="shared" ref="AB25:AD25" si="50">X25*SQRT((T25/P25)^2+($N$25/$M$25)^2)</f>
        <v>7.0719304417860531</v>
      </c>
      <c r="AC25">
        <f t="shared" si="50"/>
        <v>3.5529377342785224</v>
      </c>
      <c r="AD25">
        <f t="shared" si="50"/>
        <v>2.1625382254070087</v>
      </c>
      <c r="AE25" s="15">
        <f>W25-$W$2</f>
        <v>301.50538544398842</v>
      </c>
      <c r="AF25">
        <f>X25-$X$2</f>
        <v>84.739881792384224</v>
      </c>
      <c r="AG25">
        <f>Y25-$Y$2</f>
        <v>42.848419048583821</v>
      </c>
      <c r="AH25">
        <f>Z25-$Z$2</f>
        <v>47.838179109669341</v>
      </c>
      <c r="AI25" s="15">
        <f t="shared" ref="AI25" si="51">SQRT(AA25^2+AA$2^2)</f>
        <v>70.524305597372148</v>
      </c>
      <c r="AJ25">
        <f t="shared" ref="AJ25" si="52">SQRT(AB25^2+AB$2^2)</f>
        <v>8.2440588594375122</v>
      </c>
      <c r="AK25">
        <f t="shared" ref="AK25" si="53">SQRT(AC25^2+AC$2^2)</f>
        <v>4.9983899905651272</v>
      </c>
      <c r="AL25">
        <f t="shared" ref="AL25" si="54">SQRT(AD25^2+AD$2^2)</f>
        <v>2.8644812953321028</v>
      </c>
    </row>
    <row r="26" spans="1:39" x14ac:dyDescent="0.3">
      <c r="A26" t="s">
        <v>21</v>
      </c>
      <c r="B26">
        <v>5.3858036614519937</v>
      </c>
      <c r="C26">
        <v>1.0958802249543154</v>
      </c>
      <c r="D26">
        <v>0.40726974250779596</v>
      </c>
      <c r="E26">
        <v>0.20772760479714475</v>
      </c>
      <c r="F26">
        <f t="shared" si="4"/>
        <v>2.6929018307259969</v>
      </c>
      <c r="G26">
        <f t="shared" si="5"/>
        <v>0.54794011247715768</v>
      </c>
      <c r="H26">
        <f t="shared" si="6"/>
        <v>0.40726974250779596</v>
      </c>
      <c r="I26">
        <f t="shared" si="7"/>
        <v>0.20772760479714475</v>
      </c>
      <c r="J26">
        <v>1</v>
      </c>
      <c r="K26">
        <v>1</v>
      </c>
      <c r="L26">
        <v>1</v>
      </c>
      <c r="AE26" s="15" t="s">
        <v>92</v>
      </c>
      <c r="AF26" s="13"/>
      <c r="AG26" s="13"/>
      <c r="AH26" s="13"/>
      <c r="AJ26" s="13"/>
      <c r="AK26" s="13"/>
      <c r="AL26" s="13"/>
      <c r="AM26" s="13"/>
    </row>
    <row r="27" spans="1:39" x14ac:dyDescent="0.3">
      <c r="A27" t="s">
        <v>23</v>
      </c>
      <c r="B27">
        <v>6.3240599246283233</v>
      </c>
      <c r="C27">
        <v>1.0942590168750943</v>
      </c>
      <c r="D27">
        <v>0.42711240539893031</v>
      </c>
      <c r="E27">
        <v>0.21652034421615851</v>
      </c>
      <c r="F27">
        <f t="shared" si="4"/>
        <v>3.1620299623141617</v>
      </c>
      <c r="G27">
        <f t="shared" si="5"/>
        <v>0.54712950843754715</v>
      </c>
      <c r="H27">
        <f t="shared" si="6"/>
        <v>0.42711240539893031</v>
      </c>
      <c r="I27">
        <f t="shared" si="7"/>
        <v>0.21652034421615851</v>
      </c>
      <c r="J27">
        <v>1</v>
      </c>
      <c r="K27">
        <v>1</v>
      </c>
      <c r="L27">
        <v>1</v>
      </c>
    </row>
    <row r="28" spans="1:39" x14ac:dyDescent="0.3">
      <c r="A28" t="s">
        <v>24</v>
      </c>
      <c r="B28">
        <v>6.9064262453551555</v>
      </c>
      <c r="C28">
        <v>1.0678846863418721</v>
      </c>
      <c r="D28">
        <v>0.43805179848936027</v>
      </c>
      <c r="E28">
        <v>0.21266306596344306</v>
      </c>
      <c r="F28">
        <f t="shared" si="4"/>
        <v>3.4532131226775777</v>
      </c>
      <c r="G28">
        <f t="shared" si="5"/>
        <v>0.53394234317093603</v>
      </c>
      <c r="H28">
        <f t="shared" si="6"/>
        <v>0.43805179848936027</v>
      </c>
      <c r="I28">
        <f t="shared" si="7"/>
        <v>0.21266306596344306</v>
      </c>
      <c r="J28">
        <v>1</v>
      </c>
      <c r="K28">
        <v>1</v>
      </c>
      <c r="L28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EA7BC-F06F-42A4-807B-61271FD53DCE}">
  <dimension ref="A1:BE19"/>
  <sheetViews>
    <sheetView topLeftCell="AV1" workbookViewId="0">
      <selection activeCell="AT13" sqref="AT13"/>
    </sheetView>
  </sheetViews>
  <sheetFormatPr defaultRowHeight="14.4" x14ac:dyDescent="0.3"/>
  <cols>
    <col min="6" max="6" width="15.5546875" customWidth="1"/>
    <col min="9" max="9" width="18.44140625" customWidth="1"/>
    <col min="10" max="10" width="19" customWidth="1"/>
    <col min="15" max="15" width="12.88671875" customWidth="1"/>
    <col min="24" max="24" width="12.6640625" bestFit="1" customWidth="1"/>
    <col min="26" max="26" width="12" bestFit="1" customWidth="1"/>
    <col min="31" max="31" width="11.77734375" customWidth="1"/>
    <col min="32" max="32" width="13.6640625" bestFit="1" customWidth="1"/>
    <col min="33" max="36" width="12.5546875" bestFit="1" customWidth="1"/>
    <col min="37" max="38" width="11.5546875" bestFit="1" customWidth="1"/>
    <col min="39" max="39" width="11.33203125" customWidth="1"/>
    <col min="40" max="40" width="30.6640625" customWidth="1"/>
    <col min="41" max="41" width="17.77734375" customWidth="1"/>
    <col min="42" max="42" width="12.6640625" bestFit="1" customWidth="1"/>
    <col min="43" max="43" width="14.44140625" customWidth="1"/>
    <col min="45" max="45" width="12.109375" customWidth="1"/>
    <col min="46" max="46" width="20.44140625" customWidth="1"/>
    <col min="47" max="47" width="23.77734375" customWidth="1"/>
    <col min="48" max="48" width="14.6640625" customWidth="1"/>
    <col min="49" max="49" width="9.77734375" customWidth="1"/>
    <col min="50" max="50" width="15.6640625" customWidth="1"/>
    <col min="51" max="51" width="10.5546875" bestFit="1" customWidth="1"/>
    <col min="52" max="52" width="11.21875" bestFit="1" customWidth="1"/>
    <col min="53" max="53" width="18.44140625" customWidth="1"/>
    <col min="54" max="54" width="18.21875" customWidth="1"/>
    <col min="57" max="57" width="20.33203125" customWidth="1"/>
  </cols>
  <sheetData>
    <row r="1" spans="1:57" x14ac:dyDescent="0.3">
      <c r="A1" t="s">
        <v>98</v>
      </c>
      <c r="B1" s="16" t="s">
        <v>87</v>
      </c>
      <c r="C1" s="17" t="s">
        <v>88</v>
      </c>
      <c r="D1" s="17" t="s">
        <v>89</v>
      </c>
      <c r="E1" s="17" t="s">
        <v>90</v>
      </c>
      <c r="F1" s="17" t="s">
        <v>91</v>
      </c>
      <c r="G1" s="17" t="s">
        <v>84</v>
      </c>
      <c r="H1" s="17" t="s">
        <v>85</v>
      </c>
      <c r="I1" s="18" t="s">
        <v>86</v>
      </c>
      <c r="J1" s="22" t="s">
        <v>60</v>
      </c>
      <c r="K1" s="23" t="s">
        <v>62</v>
      </c>
      <c r="L1" s="23" t="s">
        <v>61</v>
      </c>
      <c r="M1" s="23" t="s">
        <v>63</v>
      </c>
      <c r="N1" s="23" t="s">
        <v>65</v>
      </c>
      <c r="O1" s="24" t="s">
        <v>64</v>
      </c>
      <c r="P1" s="22" t="s">
        <v>94</v>
      </c>
      <c r="Q1" s="23" t="s">
        <v>95</v>
      </c>
      <c r="R1" s="23" t="s">
        <v>96</v>
      </c>
      <c r="S1" s="23" t="s">
        <v>97</v>
      </c>
      <c r="T1" s="23" t="s">
        <v>72</v>
      </c>
      <c r="U1" s="23" t="s">
        <v>73</v>
      </c>
      <c r="V1" s="23" t="s">
        <v>74</v>
      </c>
      <c r="W1" s="24" t="s">
        <v>75</v>
      </c>
      <c r="X1" s="22" t="s">
        <v>94</v>
      </c>
      <c r="Y1" s="23" t="s">
        <v>95</v>
      </c>
      <c r="Z1" s="23" t="s">
        <v>96</v>
      </c>
      <c r="AA1" s="23" t="s">
        <v>97</v>
      </c>
      <c r="AB1" s="23" t="s">
        <v>72</v>
      </c>
      <c r="AC1" s="23" t="s">
        <v>73</v>
      </c>
      <c r="AD1" s="23" t="s">
        <v>74</v>
      </c>
      <c r="AE1" s="24" t="s">
        <v>75</v>
      </c>
      <c r="AF1" s="22" t="s">
        <v>94</v>
      </c>
      <c r="AG1" s="23" t="s">
        <v>95</v>
      </c>
      <c r="AH1" s="23" t="s">
        <v>96</v>
      </c>
      <c r="AI1" s="23" t="s">
        <v>97</v>
      </c>
      <c r="AJ1" s="23" t="s">
        <v>72</v>
      </c>
      <c r="AK1" s="23" t="s">
        <v>73</v>
      </c>
      <c r="AL1" s="23" t="s">
        <v>74</v>
      </c>
      <c r="AM1" s="23" t="s">
        <v>75</v>
      </c>
      <c r="AN1" s="33" t="s">
        <v>120</v>
      </c>
      <c r="AO1" s="34" t="s">
        <v>119</v>
      </c>
      <c r="AP1" s="33" t="s">
        <v>120</v>
      </c>
      <c r="AQ1" s="34" t="s">
        <v>119</v>
      </c>
      <c r="AR1" s="36" t="s">
        <v>120</v>
      </c>
      <c r="AS1" s="37" t="s">
        <v>119</v>
      </c>
      <c r="AT1" s="33" t="s">
        <v>127</v>
      </c>
      <c r="AU1" s="17"/>
      <c r="AV1" s="42" t="s">
        <v>127</v>
      </c>
      <c r="AW1" s="18"/>
      <c r="AX1" s="33" t="s">
        <v>128</v>
      </c>
      <c r="AY1" s="17"/>
      <c r="AZ1" s="33" t="s">
        <v>128</v>
      </c>
      <c r="BA1" s="18"/>
      <c r="BB1" s="33" t="s">
        <v>129</v>
      </c>
      <c r="BC1" s="17"/>
      <c r="BD1" s="33" t="s">
        <v>128</v>
      </c>
      <c r="BE1" s="18"/>
    </row>
    <row r="2" spans="1:57" x14ac:dyDescent="0.3">
      <c r="A2" t="s">
        <v>69</v>
      </c>
      <c r="B2" s="19">
        <v>-24.448302407905885</v>
      </c>
      <c r="C2" s="20">
        <v>3.4664622191878891</v>
      </c>
      <c r="D2" s="20">
        <v>0.50865839035436977</v>
      </c>
      <c r="E2" s="20">
        <v>-4.6154768239949817</v>
      </c>
      <c r="F2" s="20">
        <v>55.869249943724036</v>
      </c>
      <c r="G2" s="20">
        <v>5.1614402418304532</v>
      </c>
      <c r="H2" s="20">
        <v>4.4698515083888948</v>
      </c>
      <c r="I2" s="21">
        <v>2.3002686326432826</v>
      </c>
      <c r="J2" s="19">
        <v>0.14006561607440204</v>
      </c>
      <c r="K2" s="20">
        <v>0.94745670154448547</v>
      </c>
      <c r="L2" s="20">
        <v>-3.953547910069144E-2</v>
      </c>
      <c r="M2" s="20">
        <v>2.1207105543200591</v>
      </c>
      <c r="N2" s="20">
        <v>0.54729082921207828</v>
      </c>
      <c r="O2" s="21">
        <v>0.24153200065072461</v>
      </c>
      <c r="P2" s="19">
        <f>B2+J2</f>
        <v>-24.308236791831483</v>
      </c>
      <c r="Q2" s="20">
        <f t="shared" ref="Q2:R2" si="0">C2+K2</f>
        <v>4.4139189207323746</v>
      </c>
      <c r="R2" s="20">
        <f t="shared" si="0"/>
        <v>0.46912291125367833</v>
      </c>
      <c r="S2" s="20">
        <f>E2</f>
        <v>-4.6154768239949817</v>
      </c>
      <c r="T2" s="20">
        <f>SQRT(M2^2+F2^2)</f>
        <v>55.90948490667315</v>
      </c>
      <c r="U2" s="20">
        <f t="shared" ref="U2" si="1">SQRT(N2^2+G2^2)</f>
        <v>5.190374998179462</v>
      </c>
      <c r="V2" s="20">
        <f>SQRT(O2^2+H2^2)</f>
        <v>4.4763724391950248</v>
      </c>
      <c r="W2" s="21">
        <f>I2</f>
        <v>2.3002686326432826</v>
      </c>
      <c r="X2" s="19">
        <f>P2/$AB$10/$AB$19/1000</f>
        <v>-1.0124312616279139E-13</v>
      </c>
      <c r="Y2" s="19">
        <f t="shared" ref="Y2:AE2" si="2">Q2/$AB$10/$AB$19/1000</f>
        <v>1.838384881597865E-14</v>
      </c>
      <c r="Z2" s="19">
        <f t="shared" si="2"/>
        <v>1.9538838006495179E-15</v>
      </c>
      <c r="AA2" s="19">
        <f t="shared" si="2"/>
        <v>-1.9223331844051715E-14</v>
      </c>
      <c r="AB2" s="19">
        <f t="shared" si="2"/>
        <v>2.3286144044824851E-13</v>
      </c>
      <c r="AC2" s="19">
        <f t="shared" si="2"/>
        <v>2.1617766655517628E-14</v>
      </c>
      <c r="AD2" s="19">
        <f t="shared" si="2"/>
        <v>1.8643965973104134E-14</v>
      </c>
      <c r="AE2" s="19">
        <f t="shared" si="2"/>
        <v>9.5805544999987187E-15</v>
      </c>
      <c r="AF2" s="31">
        <f>X2/10^(-14)</f>
        <v>-10.124312616279139</v>
      </c>
      <c r="AG2" s="31">
        <f t="shared" ref="AG2:AM2" si="3">Y2/10^(-14)</f>
        <v>1.838384881597865</v>
      </c>
      <c r="AH2" s="31">
        <f t="shared" si="3"/>
        <v>0.19538838006495179</v>
      </c>
      <c r="AI2" s="31">
        <f t="shared" si="3"/>
        <v>-1.9223331844051714</v>
      </c>
      <c r="AJ2" s="31">
        <f t="shared" si="3"/>
        <v>23.286144044824852</v>
      </c>
      <c r="AK2" s="31">
        <f t="shared" si="3"/>
        <v>2.1617766655517627</v>
      </c>
      <c r="AL2" s="31">
        <f t="shared" si="3"/>
        <v>1.8643965973104133</v>
      </c>
      <c r="AM2" s="31">
        <f t="shared" si="3"/>
        <v>0.95805544999987191</v>
      </c>
      <c r="AN2" s="32">
        <f>2*(AF2+AG2)+AH2+AI2</f>
        <v>-18.298800273702771</v>
      </c>
      <c r="AO2" s="35">
        <f>SQRT(4*AJ2^2+4*AK2^2+AL2^2+AM2^2)</f>
        <v>46.819493549477457</v>
      </c>
      <c r="AP2" s="19">
        <f>AN2*10^(-14)</f>
        <v>-1.829880027370277E-13</v>
      </c>
      <c r="AQ2" s="19">
        <f>AO2*10^(-14)</f>
        <v>4.6819493549477462E-13</v>
      </c>
      <c r="AR2" s="38"/>
      <c r="AS2" s="39"/>
      <c r="AT2" s="19">
        <f>SUM(P2:S2)</f>
        <v>-24.040671783840413</v>
      </c>
      <c r="AU2" s="20">
        <f>SQRT(T2^2+U2^2+V2^2+W2^2)</f>
        <v>56.374991274038763</v>
      </c>
      <c r="AV2" s="20">
        <f>(P2+Q2)*2+R2+S2</f>
        <v>-43.934989654939521</v>
      </c>
      <c r="AW2" s="21">
        <f>SQRT(4*T2^2+4*U2^2+V2^2+W2^2)</f>
        <v>112.41250431603089</v>
      </c>
      <c r="AX2" s="30">
        <f>AT2*10000*44/1000/0.22/1000/1000</f>
        <v>-4.8081343567680825E-2</v>
      </c>
      <c r="AY2" s="30">
        <f t="shared" ref="AY2:BA2" si="4">AU2*10000*44/1000/0.22/1000/1000</f>
        <v>0.11274998254807751</v>
      </c>
      <c r="AZ2" s="30">
        <f t="shared" si="4"/>
        <v>-8.786997930987904E-2</v>
      </c>
      <c r="BA2" s="30">
        <f t="shared" si="4"/>
        <v>0.22482500863206178</v>
      </c>
      <c r="BB2" s="29">
        <f>AX2/100/(137/365)</f>
        <v>-1.2809992994309125E-3</v>
      </c>
      <c r="BC2" s="29">
        <f t="shared" ref="BC2:BE6" si="5">AY2/100/(137/365)</f>
        <v>3.0039228927042552E-3</v>
      </c>
      <c r="BD2" s="29">
        <f t="shared" si="5"/>
        <v>-2.3410614925624706E-3</v>
      </c>
      <c r="BE2" s="29">
        <f t="shared" si="5"/>
        <v>5.98986336866442E-3</v>
      </c>
    </row>
    <row r="3" spans="1:57" x14ac:dyDescent="0.3">
      <c r="A3" t="s">
        <v>31</v>
      </c>
      <c r="B3" s="19">
        <v>162.59887912654551</v>
      </c>
      <c r="C3" s="20">
        <v>65.532070890037872</v>
      </c>
      <c r="D3" s="20">
        <v>32.384060586804253</v>
      </c>
      <c r="E3" s="20">
        <v>45.260588527279069</v>
      </c>
      <c r="F3" s="20">
        <v>54.371357380621888</v>
      </c>
      <c r="G3" s="20">
        <v>6.7625904354046593</v>
      </c>
      <c r="H3" s="20">
        <v>5.2364318770254359</v>
      </c>
      <c r="I3" s="21">
        <v>3.3523959727552768</v>
      </c>
      <c r="J3" s="19">
        <v>1.2446716269887297</v>
      </c>
      <c r="K3" s="20">
        <v>3.1875372036912424</v>
      </c>
      <c r="L3" s="20">
        <v>-0.15975643003519657</v>
      </c>
      <c r="M3" s="20">
        <v>2.2909364193032684</v>
      </c>
      <c r="N3" s="20">
        <v>0.56590862607274506</v>
      </c>
      <c r="O3" s="21">
        <v>0.34441645483038807</v>
      </c>
      <c r="P3" s="19">
        <f t="shared" ref="P3:P6" si="6">B3+J3</f>
        <v>163.84355075353423</v>
      </c>
      <c r="Q3" s="20">
        <f t="shared" ref="Q3:Q6" si="7">C3+K3</f>
        <v>68.719608093729107</v>
      </c>
      <c r="R3" s="20">
        <f t="shared" ref="R3:R5" si="8">D3+L3</f>
        <v>32.224304156769058</v>
      </c>
      <c r="S3" s="20">
        <f t="shared" ref="S3:S6" si="9">E3</f>
        <v>45.260588527279069</v>
      </c>
      <c r="T3" s="20">
        <f t="shared" ref="T3:T6" si="10">SQRT(M3^2+F3^2)</f>
        <v>54.41960026579207</v>
      </c>
      <c r="U3" s="20">
        <f t="shared" ref="U3:U6" si="11">SQRT(N3^2+G3^2)</f>
        <v>6.7862273738867698</v>
      </c>
      <c r="V3" s="20">
        <f t="shared" ref="V3:V6" si="12">SQRT(O3^2+H3^2)</f>
        <v>5.2477463255273742</v>
      </c>
      <c r="W3" s="21">
        <f t="shared" ref="W3:W6" si="13">I3</f>
        <v>3.3523959727552768</v>
      </c>
      <c r="X3" s="19">
        <f t="shared" ref="X3:X6" si="14">P3/$AB$10/$AB$19/1000</f>
        <v>6.8240380501287574E-13</v>
      </c>
      <c r="Y3" s="19">
        <f t="shared" ref="Y3:Y6" si="15">Q3/$AB$10/$AB$19/1000</f>
        <v>2.8621524513159877E-13</v>
      </c>
      <c r="Z3" s="19">
        <f t="shared" ref="Z3:Z6" si="16">R3/$AB$10/$AB$19/1000</f>
        <v>1.3421332526875241E-13</v>
      </c>
      <c r="AA3" s="19">
        <f t="shared" ref="AA3:AA6" si="17">S3/$AB$10/$AB$19/1000</f>
        <v>1.8850908495384341E-13</v>
      </c>
      <c r="AB3" s="19">
        <f t="shared" ref="AB3:AB6" si="18">T3/$AB$10/$AB$19/1000</f>
        <v>2.2665611260170494E-13</v>
      </c>
      <c r="AC3" s="19">
        <f t="shared" ref="AC3:AC6" si="19">U3/$AB$10/$AB$19/1000</f>
        <v>2.8264447152937283E-14</v>
      </c>
      <c r="AD3" s="19">
        <f t="shared" ref="AD3:AD6" si="20">V3/$AB$10/$AB$19/1000</f>
        <v>2.1856716628835452E-14</v>
      </c>
      <c r="AE3" s="19">
        <f t="shared" ref="AE3:AE6" si="21">W3/$AB$10/$AB$19/1000</f>
        <v>1.3962635436040772E-14</v>
      </c>
      <c r="AF3" s="31">
        <f>X3/10^(-14)</f>
        <v>68.240380501287575</v>
      </c>
      <c r="AG3" s="31">
        <f>Y3/10^(-14)</f>
        <v>28.621524513159876</v>
      </c>
      <c r="AH3" s="31">
        <f t="shared" ref="AH3:AH6" si="22">Z3/10^(-14)</f>
        <v>13.42133252687524</v>
      </c>
      <c r="AI3" s="31">
        <f t="shared" ref="AI3:AI6" si="23">AA3/10^(-14)</f>
        <v>18.850908495384342</v>
      </c>
      <c r="AJ3" s="31">
        <f t="shared" ref="AJ3:AJ6" si="24">AB3/10^(-14)</f>
        <v>22.665611260170493</v>
      </c>
      <c r="AK3" s="31">
        <f t="shared" ref="AK3:AK6" si="25">AC3/10^(-14)</f>
        <v>2.8264447152937282</v>
      </c>
      <c r="AL3" s="31">
        <f t="shared" ref="AL3:AL6" si="26">AD3/10^(-14)</f>
        <v>2.1856716628835451</v>
      </c>
      <c r="AM3" s="31">
        <f t="shared" ref="AM3:AM6" si="27">AE3/10^(-14)</f>
        <v>1.3962635436040771</v>
      </c>
      <c r="AN3" s="32">
        <f t="shared" ref="AN3:AN6" si="28">2*(AF3+AG3)+AH3+AI3</f>
        <v>225.99605105115447</v>
      </c>
      <c r="AO3" s="35">
        <f t="shared" ref="AO3:AO6" si="29">SQRT(4*AJ3^2+4*AK3^2+AL3^2+AM3^2)</f>
        <v>45.755891496114977</v>
      </c>
      <c r="AP3" s="19">
        <f t="shared" ref="AP3:AP6" si="30">AN3*10^(-14)</f>
        <v>2.2599605105115445E-12</v>
      </c>
      <c r="AQ3" s="19">
        <f t="shared" ref="AQ3:AQ6" si="31">AO3*10^(-14)</f>
        <v>4.575589149611498E-13</v>
      </c>
      <c r="AR3" s="38">
        <f>LOG10(AP3)</f>
        <v>-11.645899149444087</v>
      </c>
      <c r="AS3" s="39">
        <f>ABS(AQ3/(AP3*LN(10)))</f>
        <v>8.7928665562517813E-2</v>
      </c>
      <c r="AT3" s="19">
        <f>SUM(P3:S3)</f>
        <v>310.0480515313115</v>
      </c>
      <c r="AU3" s="20">
        <f>SQRT(T3^2+U3^2+V3^2+W3^2)</f>
        <v>55.193506640853307</v>
      </c>
      <c r="AV3" s="20">
        <f>(P3+Q3)*2+R3+S3</f>
        <v>542.61121037857481</v>
      </c>
      <c r="AW3" s="21">
        <f>SQRT(4*T3^2+4*U3^2+V3^2+W3^2)</f>
        <v>109.85882076779259</v>
      </c>
      <c r="AX3" s="30">
        <f>AT3*10000*44/1000/0.22/1000/1000</f>
        <v>0.62009610306262297</v>
      </c>
      <c r="AY3" s="30">
        <f t="shared" ref="AY3:AY6" si="32">AU3*10000*44/1000/0.22/1000/1000</f>
        <v>0.11038701328170659</v>
      </c>
      <c r="AZ3" s="30">
        <f>AV3*10000*44/1000/0.22/1000/1000</f>
        <v>1.0852224207571497</v>
      </c>
      <c r="BA3" s="30">
        <f>AW3*10000*44/1000/0.22/1000/1000</f>
        <v>0.21971764153558515</v>
      </c>
      <c r="BB3" s="29">
        <f>AX3/100/(137/365)</f>
        <v>1.6520808585245062E-2</v>
      </c>
      <c r="BC3" s="29">
        <f t="shared" si="5"/>
        <v>2.9409678721038618E-3</v>
      </c>
      <c r="BD3" s="29">
        <f t="shared" si="5"/>
        <v>2.8912860115062746E-2</v>
      </c>
      <c r="BE3" s="29">
        <f t="shared" si="5"/>
        <v>5.853791179597707E-3</v>
      </c>
    </row>
    <row r="4" spans="1:57" x14ac:dyDescent="0.3">
      <c r="A4" t="s">
        <v>32</v>
      </c>
      <c r="B4" s="19">
        <v>115.65058604397791</v>
      </c>
      <c r="C4" s="20">
        <v>71.467114691761068</v>
      </c>
      <c r="D4" s="20">
        <v>29.808416008192751</v>
      </c>
      <c r="E4" s="20">
        <v>48.848091735568147</v>
      </c>
      <c r="F4" s="20">
        <v>52.713689456481418</v>
      </c>
      <c r="G4" s="20">
        <v>5.9263481235852691</v>
      </c>
      <c r="H4" s="20">
        <v>4.7079820280107683</v>
      </c>
      <c r="I4" s="21">
        <v>3.6883794397701339</v>
      </c>
      <c r="J4" s="19">
        <v>3.2465492968798806</v>
      </c>
      <c r="K4" s="20">
        <v>4.3503170801355857</v>
      </c>
      <c r="L4" s="20">
        <v>-0.22162985504860977</v>
      </c>
      <c r="M4" s="20">
        <v>2.2321133936305131</v>
      </c>
      <c r="N4" s="20">
        <v>0.52412556186544168</v>
      </c>
      <c r="O4" s="21">
        <v>0.20904299605694776</v>
      </c>
      <c r="P4" s="19">
        <f t="shared" si="6"/>
        <v>118.89713534085779</v>
      </c>
      <c r="Q4" s="20">
        <f t="shared" si="7"/>
        <v>75.817431771896651</v>
      </c>
      <c r="R4" s="20">
        <f t="shared" si="8"/>
        <v>29.586786153144139</v>
      </c>
      <c r="S4" s="20">
        <f t="shared" si="9"/>
        <v>48.848091735568147</v>
      </c>
      <c r="T4" s="20">
        <f t="shared" si="10"/>
        <v>52.760926700697603</v>
      </c>
      <c r="U4" s="20">
        <f>SQRT(N4^2+G4^2)</f>
        <v>5.9494797828485311</v>
      </c>
      <c r="V4" s="20">
        <f t="shared" si="12"/>
        <v>4.7126206881386974</v>
      </c>
      <c r="W4" s="21">
        <f t="shared" si="13"/>
        <v>3.6883794397701339</v>
      </c>
      <c r="X4" s="19">
        <f t="shared" si="14"/>
        <v>4.9520324229168382E-13</v>
      </c>
      <c r="Y4" s="19">
        <f t="shared" si="15"/>
        <v>3.1577748217428896E-13</v>
      </c>
      <c r="Z4" s="19">
        <f t="shared" si="16"/>
        <v>1.2322813657389139E-13</v>
      </c>
      <c r="AA4" s="19">
        <f t="shared" si="17"/>
        <v>2.0345093544825209E-13</v>
      </c>
      <c r="AB4" s="19">
        <f t="shared" si="18"/>
        <v>2.1974778360804553E-13</v>
      </c>
      <c r="AC4" s="19">
        <f t="shared" si="19"/>
        <v>2.4779416846075883E-14</v>
      </c>
      <c r="AD4" s="19">
        <f t="shared" si="20"/>
        <v>1.9627933320401834E-14</v>
      </c>
      <c r="AE4" s="19">
        <f t="shared" si="21"/>
        <v>1.53619971762978E-14</v>
      </c>
      <c r="AF4" s="31">
        <f t="shared" ref="AF4:AF6" si="33">X4/10^(-14)</f>
        <v>49.520324229168381</v>
      </c>
      <c r="AG4" s="31">
        <f t="shared" ref="AG4:AG6" si="34">Y4/10^(-14)</f>
        <v>31.577748217428898</v>
      </c>
      <c r="AH4" s="31">
        <f t="shared" si="22"/>
        <v>12.322813657389139</v>
      </c>
      <c r="AI4" s="31">
        <f t="shared" si="23"/>
        <v>20.345093544825211</v>
      </c>
      <c r="AJ4" s="31">
        <f t="shared" si="24"/>
        <v>21.974778360804553</v>
      </c>
      <c r="AK4" s="31">
        <f t="shared" si="25"/>
        <v>2.4779416846075883</v>
      </c>
      <c r="AL4" s="31">
        <f t="shared" si="26"/>
        <v>1.9627933320401834</v>
      </c>
      <c r="AM4" s="31">
        <f t="shared" si="27"/>
        <v>1.5361997176297801</v>
      </c>
      <c r="AN4" s="32">
        <f t="shared" si="28"/>
        <v>194.86405209540891</v>
      </c>
      <c r="AO4" s="35">
        <f t="shared" si="29"/>
        <v>44.298270657351253</v>
      </c>
      <c r="AP4" s="19">
        <f t="shared" si="30"/>
        <v>1.9486405209540891E-12</v>
      </c>
      <c r="AQ4" s="19">
        <f t="shared" si="31"/>
        <v>4.4298270657351253E-13</v>
      </c>
      <c r="AR4" s="38">
        <f t="shared" ref="AR4:AR6" si="35">LOG10(AP4)</f>
        <v>-11.710268270767116</v>
      </c>
      <c r="AS4" s="39">
        <f t="shared" ref="AS4:AS6" si="36">ABS(AQ4/(AP4*LN(10)))</f>
        <v>9.8727776095535943E-2</v>
      </c>
      <c r="AT4" s="19">
        <f t="shared" ref="AT4:AT5" si="37">SUM(P4:S4)</f>
        <v>273.14944500146669</v>
      </c>
      <c r="AU4" s="20">
        <f t="shared" ref="AU4:AU5" si="38">SQRT(T4^2+U4^2+V4^2+W4^2)</f>
        <v>53.431494763340659</v>
      </c>
      <c r="AV4" s="20">
        <f t="shared" ref="AV4:AV5" si="39">(P4+Q4)*2+R4+S4</f>
        <v>467.86401211422117</v>
      </c>
      <c r="AW4" s="21">
        <f t="shared" ref="AW4:AW5" si="40">SQRT(4*T4^2+4*U4^2+V4^2+W4^2)</f>
        <v>106.35910737051918</v>
      </c>
      <c r="AX4" s="30">
        <f t="shared" ref="AX4:AX6" si="41">AT4*10000*44/1000/0.22/1000/1000</f>
        <v>0.54629889000293341</v>
      </c>
      <c r="AY4" s="30">
        <f t="shared" si="32"/>
        <v>0.10686298952668134</v>
      </c>
      <c r="AZ4" s="30">
        <f t="shared" ref="AZ4:AZ6" si="42">AV4*10000*44/1000/0.22/1000/1000</f>
        <v>0.93572802422844226</v>
      </c>
      <c r="BA4" s="30">
        <f t="shared" ref="BA4:BA6" si="43">AW4*10000*44/1000/0.22/1000/1000</f>
        <v>0.21271821474103833</v>
      </c>
      <c r="BB4" s="29">
        <f t="shared" ref="BB4:BB6" si="44">AX4/100/(137/365)</f>
        <v>1.4554678456282532E-2</v>
      </c>
      <c r="BC4" s="29">
        <f t="shared" si="5"/>
        <v>2.8470796479736268E-3</v>
      </c>
      <c r="BD4" s="29">
        <f t="shared" si="5"/>
        <v>2.4929980207546089E-2</v>
      </c>
      <c r="BE4" s="29">
        <f t="shared" si="5"/>
        <v>5.6673101007648895E-3</v>
      </c>
    </row>
    <row r="5" spans="1:57" x14ac:dyDescent="0.3">
      <c r="A5" t="s">
        <v>33</v>
      </c>
      <c r="B5" s="19">
        <v>226.32812610489748</v>
      </c>
      <c r="C5" s="20">
        <v>83.805974521394077</v>
      </c>
      <c r="D5" s="20">
        <v>37.013703643844366</v>
      </c>
      <c r="E5" s="20">
        <v>44.016029521931841</v>
      </c>
      <c r="F5" s="20">
        <v>53.455667960155417</v>
      </c>
      <c r="G5" s="20">
        <v>5.6531735898793194</v>
      </c>
      <c r="H5" s="20">
        <v>4.5278309537083299</v>
      </c>
      <c r="I5" s="21">
        <v>2.3477062400298556</v>
      </c>
      <c r="J5" s="19">
        <v>6.2774081731090376</v>
      </c>
      <c r="K5" s="20">
        <v>5.3120963638783536</v>
      </c>
      <c r="L5" s="20">
        <v>0.37526283325058518</v>
      </c>
      <c r="M5" s="20">
        <v>2.6793601254730746</v>
      </c>
      <c r="N5" s="20">
        <v>0.82850695404202135</v>
      </c>
      <c r="O5" s="21">
        <v>0.26337454997782506</v>
      </c>
      <c r="P5" s="19">
        <f t="shared" si="6"/>
        <v>232.60553427800653</v>
      </c>
      <c r="Q5" s="20">
        <f t="shared" si="7"/>
        <v>89.118070885272431</v>
      </c>
      <c r="R5" s="20">
        <f t="shared" si="8"/>
        <v>37.388966477094954</v>
      </c>
      <c r="S5" s="20">
        <f t="shared" si="9"/>
        <v>44.016029521931841</v>
      </c>
      <c r="T5" s="20">
        <f t="shared" si="10"/>
        <v>53.522774664140506</v>
      </c>
      <c r="U5" s="20">
        <f t="shared" si="11"/>
        <v>5.7135624097584703</v>
      </c>
      <c r="V5" s="20">
        <f t="shared" si="12"/>
        <v>4.5354844613266296</v>
      </c>
      <c r="W5" s="21">
        <f t="shared" si="13"/>
        <v>2.3477062400298556</v>
      </c>
      <c r="X5" s="19">
        <f t="shared" si="14"/>
        <v>9.6879554262797607E-13</v>
      </c>
      <c r="Y5" s="19">
        <f t="shared" si="15"/>
        <v>3.7117427196752363E-13</v>
      </c>
      <c r="Z5" s="19">
        <f>R5/$AB$10/$AB$19/1000</f>
        <v>1.5572399934037736E-13</v>
      </c>
      <c r="AA5" s="19">
        <f t="shared" si="17"/>
        <v>1.8332553151578618E-13</v>
      </c>
      <c r="AB5" s="19">
        <f t="shared" si="18"/>
        <v>2.229208590614505E-13</v>
      </c>
      <c r="AC5" s="19">
        <f t="shared" si="19"/>
        <v>2.3796827587451511E-14</v>
      </c>
      <c r="AD5" s="19">
        <f t="shared" si="20"/>
        <v>1.8890165891496358E-14</v>
      </c>
      <c r="AE5" s="19">
        <f t="shared" si="21"/>
        <v>9.7781308075947371E-15</v>
      </c>
      <c r="AF5" s="31">
        <f t="shared" si="33"/>
        <v>96.879554262797612</v>
      </c>
      <c r="AG5" s="31">
        <f t="shared" si="34"/>
        <v>37.117427196752367</v>
      </c>
      <c r="AH5" s="31">
        <f t="shared" si="22"/>
        <v>15.572399934037737</v>
      </c>
      <c r="AI5" s="31">
        <f t="shared" si="23"/>
        <v>18.332553151578619</v>
      </c>
      <c r="AJ5" s="31">
        <f t="shared" si="24"/>
        <v>22.292085906145051</v>
      </c>
      <c r="AK5" s="31">
        <f t="shared" si="25"/>
        <v>2.379682758745151</v>
      </c>
      <c r="AL5" s="31">
        <f t="shared" si="26"/>
        <v>1.8890165891496358</v>
      </c>
      <c r="AM5" s="31">
        <f t="shared" si="27"/>
        <v>0.97781308075947371</v>
      </c>
      <c r="AN5" s="32">
        <f t="shared" si="28"/>
        <v>301.89891600471628</v>
      </c>
      <c r="AO5" s="35">
        <f t="shared" si="29"/>
        <v>44.887909713104996</v>
      </c>
      <c r="AP5" s="19">
        <f t="shared" si="30"/>
        <v>3.0189891600471629E-12</v>
      </c>
      <c r="AQ5" s="19">
        <f t="shared" si="31"/>
        <v>4.4887909713104995E-13</v>
      </c>
      <c r="AR5" s="38">
        <f t="shared" si="35"/>
        <v>-11.520138446347605</v>
      </c>
      <c r="AS5" s="39">
        <f t="shared" si="36"/>
        <v>6.4573174857866442E-2</v>
      </c>
      <c r="AT5" s="19">
        <f t="shared" si="37"/>
        <v>403.12860116230581</v>
      </c>
      <c r="AU5" s="20">
        <f t="shared" si="38"/>
        <v>54.068609627462926</v>
      </c>
      <c r="AV5" s="20">
        <f t="shared" si="39"/>
        <v>724.8522063255848</v>
      </c>
      <c r="AW5" s="21">
        <f t="shared" si="40"/>
        <v>107.77481689394175</v>
      </c>
      <c r="AX5" s="30">
        <f t="shared" si="41"/>
        <v>0.80625720232461162</v>
      </c>
      <c r="AY5" s="30">
        <f t="shared" si="32"/>
        <v>0.10813721925492585</v>
      </c>
      <c r="AZ5" s="30">
        <f t="shared" si="42"/>
        <v>1.4497044126511696</v>
      </c>
      <c r="BA5" s="30">
        <f t="shared" si="43"/>
        <v>0.21554963378788347</v>
      </c>
      <c r="BB5" s="29">
        <f t="shared" si="44"/>
        <v>2.1480575098429433E-2</v>
      </c>
      <c r="BC5" s="29">
        <f t="shared" si="5"/>
        <v>2.8810281042370759E-3</v>
      </c>
      <c r="BD5" s="29">
        <f t="shared" si="5"/>
        <v>3.8623511723918022E-2</v>
      </c>
      <c r="BE5" s="29">
        <f t="shared" si="5"/>
        <v>5.7427457177063835E-3</v>
      </c>
    </row>
    <row r="6" spans="1:57" x14ac:dyDescent="0.3">
      <c r="A6" t="s">
        <v>34</v>
      </c>
      <c r="B6" s="19">
        <v>301.50538544398842</v>
      </c>
      <c r="C6" s="20">
        <v>84.739881792384224</v>
      </c>
      <c r="D6" s="20">
        <v>42.848419048583821</v>
      </c>
      <c r="E6" s="20">
        <v>47.838179109669341</v>
      </c>
      <c r="F6" s="20">
        <v>70.524305597372148</v>
      </c>
      <c r="G6" s="20">
        <v>8.2440588594375122</v>
      </c>
      <c r="H6" s="20">
        <v>4.9983899905651272</v>
      </c>
      <c r="I6" s="21">
        <v>2.8644812953321028</v>
      </c>
      <c r="J6" s="19">
        <v>2.7402075126561947</v>
      </c>
      <c r="K6" s="20">
        <v>3.5587053358612906</v>
      </c>
      <c r="L6" s="20">
        <v>-0.19051574485002387</v>
      </c>
      <c r="M6" s="20">
        <v>3.1177582008336722</v>
      </c>
      <c r="N6" s="20">
        <v>0.79728770569588225</v>
      </c>
      <c r="O6" s="21">
        <v>0.30113601607754037</v>
      </c>
      <c r="P6" s="19">
        <f t="shared" si="6"/>
        <v>304.2455929566446</v>
      </c>
      <c r="Q6" s="20">
        <f t="shared" si="7"/>
        <v>88.298587128245515</v>
      </c>
      <c r="R6" s="20">
        <f>D6+L6</f>
        <v>42.657903303733796</v>
      </c>
      <c r="S6" s="20">
        <f t="shared" si="9"/>
        <v>47.838179109669341</v>
      </c>
      <c r="T6" s="20">
        <f t="shared" si="10"/>
        <v>70.593187321372611</v>
      </c>
      <c r="U6" s="20">
        <f t="shared" si="11"/>
        <v>8.2825222102644513</v>
      </c>
      <c r="V6" s="20">
        <f t="shared" si="12"/>
        <v>5.0074529850973848</v>
      </c>
      <c r="W6" s="21">
        <f t="shared" si="13"/>
        <v>2.8644812953321028</v>
      </c>
      <c r="X6" s="19">
        <f t="shared" si="14"/>
        <v>1.2671743827398365E-12</v>
      </c>
      <c r="Y6" s="19">
        <f t="shared" si="15"/>
        <v>3.6776114504632651E-13</v>
      </c>
      <c r="Z6" s="19">
        <f t="shared" si="16"/>
        <v>1.7766897381349226E-13</v>
      </c>
      <c r="AA6" s="19">
        <f t="shared" si="17"/>
        <v>1.9924467761586058E-13</v>
      </c>
      <c r="AB6" s="19">
        <f t="shared" si="18"/>
        <v>2.9401865019732698E-13</v>
      </c>
      <c r="AC6" s="19">
        <f t="shared" si="19"/>
        <v>3.4496473284385267E-14</v>
      </c>
      <c r="AD6" s="19">
        <f t="shared" si="20"/>
        <v>2.0855901588667371E-14</v>
      </c>
      <c r="AE6" s="19">
        <f t="shared" si="21"/>
        <v>1.1930484455035364E-14</v>
      </c>
      <c r="AF6" s="31">
        <f t="shared" si="33"/>
        <v>126.71743827398366</v>
      </c>
      <c r="AG6" s="31">
        <f t="shared" si="34"/>
        <v>36.776114504632652</v>
      </c>
      <c r="AH6" s="31">
        <f t="shared" si="22"/>
        <v>17.766897381349228</v>
      </c>
      <c r="AI6" s="31">
        <f t="shared" si="23"/>
        <v>19.924467761586058</v>
      </c>
      <c r="AJ6" s="31">
        <f t="shared" si="24"/>
        <v>29.401865019732696</v>
      </c>
      <c r="AK6" s="31">
        <f t="shared" si="25"/>
        <v>3.4496473284385267</v>
      </c>
      <c r="AL6" s="31">
        <f t="shared" si="26"/>
        <v>2.0855901588667369</v>
      </c>
      <c r="AM6" s="31">
        <f t="shared" si="27"/>
        <v>1.1930484455035364</v>
      </c>
      <c r="AN6" s="32">
        <f t="shared" si="28"/>
        <v>364.67847070016791</v>
      </c>
      <c r="AO6" s="35">
        <f t="shared" si="29"/>
        <v>59.255818146582165</v>
      </c>
      <c r="AP6" s="19">
        <f t="shared" si="30"/>
        <v>3.6467847070016794E-12</v>
      </c>
      <c r="AQ6" s="19">
        <f t="shared" si="31"/>
        <v>5.9255818146582165E-13</v>
      </c>
      <c r="AR6" s="38">
        <f t="shared" si="35"/>
        <v>-11.438089875107133</v>
      </c>
      <c r="AS6" s="39">
        <f t="shared" si="36"/>
        <v>7.056757365553841E-2</v>
      </c>
      <c r="AT6" s="19">
        <f>SUM(P6:S6)</f>
        <v>483.04026249829326</v>
      </c>
      <c r="AU6" s="20">
        <f>SQRT(T6^2+U6^2+V6^2+W6^2)</f>
        <v>71.311135938527826</v>
      </c>
      <c r="AV6" s="20">
        <f>(P6+Q6)*2+R6+S6</f>
        <v>875.58444258318332</v>
      </c>
      <c r="AW6" s="21">
        <f>SQRT(4*T6^2+4*U6^2+V6^2+W6^2)</f>
        <v>142.27182756928713</v>
      </c>
      <c r="AX6" s="30">
        <f t="shared" si="41"/>
        <v>0.96608052499658659</v>
      </c>
      <c r="AY6" s="30">
        <f t="shared" si="32"/>
        <v>0.14262227187705567</v>
      </c>
      <c r="AZ6" s="30">
        <f t="shared" si="42"/>
        <v>1.7511688851663669</v>
      </c>
      <c r="BA6" s="30">
        <f t="shared" si="43"/>
        <v>0.28454365513857427</v>
      </c>
      <c r="BB6" s="29">
        <f t="shared" si="44"/>
        <v>2.5738641724361612E-2</v>
      </c>
      <c r="BC6" s="29">
        <f t="shared" si="5"/>
        <v>3.7997904551186363E-3</v>
      </c>
      <c r="BD6" s="29">
        <f t="shared" si="5"/>
        <v>4.6655229422315612E-2</v>
      </c>
      <c r="BE6" s="29">
        <f t="shared" si="5"/>
        <v>7.5809076004072712E-3</v>
      </c>
    </row>
    <row r="7" spans="1:57" ht="15" thickBot="1" x14ac:dyDescent="0.35">
      <c r="B7" s="19"/>
      <c r="C7" s="20"/>
      <c r="D7" s="20"/>
      <c r="E7" s="20"/>
      <c r="F7" s="20"/>
      <c r="G7" s="20"/>
      <c r="H7" s="20"/>
      <c r="I7" s="21"/>
      <c r="J7" s="25"/>
      <c r="K7" s="26"/>
      <c r="L7" s="26"/>
      <c r="M7" s="26"/>
      <c r="N7" s="26"/>
      <c r="O7" s="27"/>
      <c r="P7" s="19"/>
      <c r="Q7" s="20"/>
      <c r="R7" s="20"/>
      <c r="S7" s="20"/>
      <c r="T7" s="20"/>
      <c r="U7" s="20"/>
      <c r="V7" s="20"/>
      <c r="W7" s="21"/>
      <c r="X7" s="19"/>
      <c r="Y7" s="20"/>
      <c r="Z7" s="20"/>
      <c r="AA7" s="20"/>
      <c r="AB7" s="20"/>
      <c r="AC7" s="20"/>
      <c r="AD7" s="20"/>
      <c r="AE7" s="21"/>
      <c r="AF7" s="19"/>
      <c r="AG7" s="20"/>
      <c r="AH7" s="20"/>
      <c r="AI7" s="20"/>
      <c r="AJ7" s="20"/>
      <c r="AK7" s="20"/>
      <c r="AL7" s="20"/>
      <c r="AM7" s="20"/>
      <c r="AN7" s="19"/>
      <c r="AO7" s="21"/>
      <c r="AP7" s="19"/>
      <c r="AQ7" s="21"/>
      <c r="AR7" s="38"/>
      <c r="AS7" s="39"/>
      <c r="AT7" s="19"/>
      <c r="AU7" s="20"/>
      <c r="AV7" s="20"/>
      <c r="AW7" s="21"/>
      <c r="AX7" s="19"/>
      <c r="AY7" s="20"/>
      <c r="AZ7" s="20"/>
      <c r="BA7" s="21"/>
      <c r="BB7" s="19"/>
      <c r="BC7" s="20"/>
      <c r="BD7" s="20"/>
      <c r="BE7" s="21"/>
    </row>
    <row r="8" spans="1:57" ht="15" thickBot="1" x14ac:dyDescent="0.35">
      <c r="B8" s="48" t="s">
        <v>99</v>
      </c>
      <c r="C8" s="49"/>
      <c r="D8" s="49"/>
      <c r="E8" s="49"/>
      <c r="F8" s="49"/>
      <c r="G8" s="49"/>
      <c r="H8" s="49"/>
      <c r="I8" s="50"/>
      <c r="J8" s="48" t="s">
        <v>100</v>
      </c>
      <c r="K8" s="49"/>
      <c r="L8" s="49"/>
      <c r="M8" s="49"/>
      <c r="N8" s="49"/>
      <c r="O8" s="50"/>
      <c r="P8" s="51" t="s">
        <v>101</v>
      </c>
      <c r="Q8" s="52"/>
      <c r="R8" s="52"/>
      <c r="S8" s="52"/>
      <c r="T8" s="52"/>
      <c r="U8" s="52"/>
      <c r="V8" s="52"/>
      <c r="W8" s="53"/>
      <c r="X8" s="51" t="s">
        <v>101</v>
      </c>
      <c r="Y8" s="52"/>
      <c r="Z8" s="52"/>
      <c r="AA8" s="52"/>
      <c r="AB8" s="52"/>
      <c r="AC8" s="52"/>
      <c r="AD8" s="52"/>
      <c r="AE8" s="53"/>
      <c r="AF8" s="51" t="s">
        <v>101</v>
      </c>
      <c r="AG8" s="52"/>
      <c r="AH8" s="52"/>
      <c r="AI8" s="52"/>
      <c r="AJ8" s="52"/>
      <c r="AK8" s="52"/>
      <c r="AL8" s="52"/>
      <c r="AM8" s="52"/>
      <c r="AN8" s="46" t="s">
        <v>101</v>
      </c>
      <c r="AO8" s="47"/>
      <c r="AP8" s="46" t="s">
        <v>101</v>
      </c>
      <c r="AQ8" s="47"/>
      <c r="AR8" s="44" t="s">
        <v>101</v>
      </c>
      <c r="AS8" s="45"/>
      <c r="AT8" s="16" t="s">
        <v>130</v>
      </c>
      <c r="AU8" s="17"/>
      <c r="AV8" s="17" t="s">
        <v>131</v>
      </c>
      <c r="AW8" s="18"/>
      <c r="AX8" s="16" t="s">
        <v>123</v>
      </c>
      <c r="AY8" s="17"/>
      <c r="AZ8" s="17" t="s">
        <v>124</v>
      </c>
      <c r="BA8" s="18"/>
      <c r="BB8" s="16" t="s">
        <v>123</v>
      </c>
      <c r="BC8" s="17"/>
      <c r="BD8" s="17" t="s">
        <v>124</v>
      </c>
      <c r="BE8" s="18"/>
    </row>
    <row r="9" spans="1:57" ht="15" thickBot="1" x14ac:dyDescent="0.35">
      <c r="E9" t="s">
        <v>103</v>
      </c>
      <c r="K9" t="s">
        <v>103</v>
      </c>
      <c r="S9" t="s">
        <v>103</v>
      </c>
      <c r="AA9" t="s">
        <v>104</v>
      </c>
      <c r="AI9" t="s">
        <v>117</v>
      </c>
      <c r="AN9" s="25" t="s">
        <v>118</v>
      </c>
      <c r="AO9" s="27"/>
      <c r="AP9" s="25" t="s">
        <v>122</v>
      </c>
      <c r="AQ9" s="27"/>
      <c r="AR9" s="40" t="s">
        <v>121</v>
      </c>
      <c r="AS9" s="41"/>
      <c r="AT9" s="25" t="s">
        <v>125</v>
      </c>
      <c r="AU9" s="26" t="s">
        <v>126</v>
      </c>
      <c r="AV9" s="26" t="s">
        <v>125</v>
      </c>
      <c r="AW9" s="27" t="s">
        <v>126</v>
      </c>
      <c r="AX9" s="25" t="s">
        <v>125</v>
      </c>
      <c r="AY9" s="26" t="s">
        <v>126</v>
      </c>
      <c r="AZ9" s="26" t="s">
        <v>125</v>
      </c>
      <c r="BA9" s="27" t="s">
        <v>126</v>
      </c>
      <c r="BB9" s="25" t="s">
        <v>125</v>
      </c>
      <c r="BC9" s="26" t="s">
        <v>126</v>
      </c>
      <c r="BD9" s="26" t="s">
        <v>125</v>
      </c>
      <c r="BE9" s="27" t="s">
        <v>126</v>
      </c>
    </row>
    <row r="10" spans="1:57" x14ac:dyDescent="0.3">
      <c r="AA10" t="s">
        <v>105</v>
      </c>
      <c r="AB10">
        <f>137*3600*24</f>
        <v>11836800</v>
      </c>
      <c r="AC10" t="s">
        <v>106</v>
      </c>
      <c r="AX10" s="43" t="s">
        <v>132</v>
      </c>
      <c r="AY10" s="43"/>
      <c r="AZ10" s="43"/>
      <c r="BA10" s="43"/>
    </row>
    <row r="11" spans="1:57" x14ac:dyDescent="0.3">
      <c r="AA11" t="s">
        <v>107</v>
      </c>
    </row>
    <row r="12" spans="1:57" x14ac:dyDescent="0.3">
      <c r="AB12" t="s">
        <v>108</v>
      </c>
    </row>
    <row r="13" spans="1:57" x14ac:dyDescent="0.3">
      <c r="AA13" t="s">
        <v>109</v>
      </c>
    </row>
    <row r="14" spans="1:57" x14ac:dyDescent="0.3">
      <c r="AA14" t="s">
        <v>110</v>
      </c>
    </row>
    <row r="15" spans="1:57" x14ac:dyDescent="0.3">
      <c r="AA15" t="s">
        <v>112</v>
      </c>
      <c r="AB15">
        <f>100</f>
        <v>100</v>
      </c>
      <c r="AC15" t="s">
        <v>111</v>
      </c>
    </row>
    <row r="16" spans="1:57" x14ac:dyDescent="0.3">
      <c r="AB16">
        <f>AB15/10</f>
        <v>10</v>
      </c>
      <c r="AC16" t="s">
        <v>113</v>
      </c>
    </row>
    <row r="17" spans="28:29" x14ac:dyDescent="0.3">
      <c r="AB17">
        <f>AB16*0.22</f>
        <v>2.2000000000000002</v>
      </c>
      <c r="AC17" t="s">
        <v>114</v>
      </c>
    </row>
    <row r="18" spans="28:29" x14ac:dyDescent="0.3">
      <c r="AB18">
        <f>AB17*1000</f>
        <v>2200</v>
      </c>
      <c r="AC18" t="s">
        <v>115</v>
      </c>
    </row>
    <row r="19" spans="28:29" x14ac:dyDescent="0.3">
      <c r="AB19">
        <f>AB18*9.22</f>
        <v>20284</v>
      </c>
      <c r="AC19" t="s">
        <v>116</v>
      </c>
    </row>
  </sheetData>
  <mergeCells count="9">
    <mergeCell ref="AX10:BA10"/>
    <mergeCell ref="AR8:AS8"/>
    <mergeCell ref="AP8:AQ8"/>
    <mergeCell ref="J8:O8"/>
    <mergeCell ref="B8:I8"/>
    <mergeCell ref="P8:W8"/>
    <mergeCell ref="X8:AE8"/>
    <mergeCell ref="AF8:AM8"/>
    <mergeCell ref="AN8:AO8"/>
  </mergeCells>
  <pageMargins left="0.7" right="0.7" top="0.75" bottom="0.75" header="0.3" footer="0.3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BE4F1-C551-46FC-81F2-6E4FDF5A4362}">
  <dimension ref="A1:B2"/>
  <sheetViews>
    <sheetView tabSelected="1" workbookViewId="0">
      <selection activeCell="A3" sqref="A3"/>
    </sheetView>
  </sheetViews>
  <sheetFormatPr defaultRowHeight="14.4" x14ac:dyDescent="0.3"/>
  <sheetData>
    <row r="1" spans="1:2" x14ac:dyDescent="0.3">
      <c r="A1" t="s">
        <v>41</v>
      </c>
      <c r="B1" t="s">
        <v>42</v>
      </c>
    </row>
    <row r="2" spans="1:2" x14ac:dyDescent="0.3">
      <c r="A2" t="s">
        <v>43</v>
      </c>
      <c r="B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5</vt:i4>
      </vt:variant>
    </vt:vector>
  </HeadingPairs>
  <TitlesOfParts>
    <vt:vector size="5" baseType="lpstr">
      <vt:lpstr>leachates</vt:lpstr>
      <vt:lpstr>leachatesendpoints</vt:lpstr>
      <vt:lpstr>CEC</vt:lpstr>
      <vt:lpstr>total</vt:lpstr>
      <vt:lpstr>info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arthur vienne</dc:creator>
  <cp:lastModifiedBy>arthur</cp:lastModifiedBy>
  <dcterms:created xsi:type="dcterms:W3CDTF">2023-02-23T10:47:24Z</dcterms:created>
  <dcterms:modified xsi:type="dcterms:W3CDTF">2023-05-05T11:44:04Z</dcterms:modified>
</cp:coreProperties>
</file>